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45" windowWidth="15600" windowHeight="9375" tabRatio="706"/>
  </bookViews>
  <sheets>
    <sheet name="Regional Impact-Highways" sheetId="6" r:id="rId1"/>
    <sheet name="Regional Impact-Transit" sheetId="7" r:id="rId2"/>
    <sheet name="Division Needs-Highways" sheetId="3" r:id="rId3"/>
    <sheet name="Division Needs-Aviation" sheetId="8" r:id="rId4"/>
    <sheet name="Division Needs-Bike and Ped" sheetId="9" r:id="rId5"/>
    <sheet name="Division Needs-Ferry" sheetId="10" r:id="rId6"/>
    <sheet name="Division Needs-Transit" sheetId="11" r:id="rId7"/>
  </sheets>
  <externalReferences>
    <externalReference r:id="rId8"/>
    <externalReference r:id="rId9"/>
    <externalReference r:id="rId10"/>
    <externalReference r:id="rId11"/>
    <externalReference r:id="rId12"/>
  </externalReferences>
  <definedNames>
    <definedName name="_xlnm._FilterDatabase" localSheetId="3" hidden="1">'Division Needs-Aviation'!$A$8:$EK$186</definedName>
    <definedName name="_xlnm._FilterDatabase" localSheetId="4" hidden="1">'Division Needs-Bike and Ped'!$A$8:$EK$186</definedName>
    <definedName name="_xlnm._FilterDatabase" localSheetId="5" hidden="1">'Division Needs-Ferry'!$A$8:$EK$186</definedName>
    <definedName name="_xlnm._FilterDatabase" localSheetId="2" hidden="1">'Division Needs-Highways'!$A$8:$EK$186</definedName>
    <definedName name="_xlnm._FilterDatabase" localSheetId="6" hidden="1">'Division Needs-Transit'!$A$8:$EK$186</definedName>
    <definedName name="_xlnm._FilterDatabase" localSheetId="0" hidden="1">'Regional Impact-Highways'!$A$8:$EJ$186</definedName>
    <definedName name="_xlnm._FilterDatabase" localSheetId="1" hidden="1">'Regional Impact-Transit'!$A$8:$EJ$186</definedName>
    <definedName name="AccessControl">'[1]Drop down options'!$D$2:$D$5</definedName>
    <definedName name="AreaType" localSheetId="3">'[1]Drop down options'!#REF!</definedName>
    <definedName name="AreaType" localSheetId="4">'[1]Drop down options'!#REF!</definedName>
    <definedName name="AreaType" localSheetId="5">'[1]Drop down options'!#REF!</definedName>
    <definedName name="AreaType" localSheetId="2">'[1]Drop down options'!#REF!</definedName>
    <definedName name="AreaType" localSheetId="6">'[1]Drop down options'!#REF!</definedName>
    <definedName name="AreaType" localSheetId="0">'[1]Drop down options'!#REF!</definedName>
    <definedName name="AreaType" localSheetId="1">'[1]Drop down options'!#REF!</definedName>
    <definedName name="AreaType">'[1]Drop down options'!#REF!</definedName>
    <definedName name="asdf" localSheetId="3">#REF!</definedName>
    <definedName name="asdf" localSheetId="4">#REF!</definedName>
    <definedName name="asdf" localSheetId="5">#REF!</definedName>
    <definedName name="asdf" localSheetId="6">#REF!</definedName>
    <definedName name="asdf" localSheetId="1">#REF!</definedName>
    <definedName name="asdf">#REF!</definedName>
    <definedName name="BikePedPlan" localSheetId="3">#REF!</definedName>
    <definedName name="BikePedPlan" localSheetId="4">#REF!</definedName>
    <definedName name="BikePedPlan" localSheetId="5">#REF!</definedName>
    <definedName name="BikePedPlan" localSheetId="2">#REF!</definedName>
    <definedName name="BikePedPlan" localSheetId="6">#REF!</definedName>
    <definedName name="BikePedPlan" localSheetId="0">#REF!</definedName>
    <definedName name="BikePedPlan" localSheetId="1">#REF!</definedName>
    <definedName name="BikePedPlan">#REF!</definedName>
    <definedName name="Counties">'[2]Drop down options'!$Q$2:$Q$101</definedName>
    <definedName name="CrossSection">'[1]Drop down options'!$A$2:$A$43</definedName>
    <definedName name="cvbcvb" localSheetId="3">#REF!</definedName>
    <definedName name="cvbcvb" localSheetId="4">#REF!</definedName>
    <definedName name="cvbcvb" localSheetId="5">#REF!</definedName>
    <definedName name="cvbcvb" localSheetId="6">#REF!</definedName>
    <definedName name="cvbcvb" localSheetId="1">#REF!</definedName>
    <definedName name="cvbcvb">#REF!</definedName>
    <definedName name="_xlnm.Database" localSheetId="3">#REF!</definedName>
    <definedName name="_xlnm.Database" localSheetId="4">#REF!</definedName>
    <definedName name="_xlnm.Database" localSheetId="5">#REF!</definedName>
    <definedName name="_xlnm.Database" localSheetId="2">#REF!</definedName>
    <definedName name="_xlnm.Database" localSheetId="6">#REF!</definedName>
    <definedName name="_xlnm.Database" localSheetId="0">#REF!</definedName>
    <definedName name="_xlnm.Database" localSheetId="1">#REF!</definedName>
    <definedName name="_xlnm.Database">#REF!</definedName>
    <definedName name="Division">'[3]Drop down options'!$K$2:$K$15</definedName>
    <definedName name="Divisions">'[2]Drop down options'!$L$2:$L$15</definedName>
    <definedName name="Existing_Int">'[4]Drop Downs'!$A$2:$A$21</definedName>
    <definedName name="ExistingMedianTypeforCET">'[1]Drop down options'!$B$2:$B$7</definedName>
    <definedName name="Facility_Type">'[1]Drop down options'!$C$2:$C$6</definedName>
    <definedName name="FacilityType">'[3]Drop down options'!$D$2:$D$6</definedName>
    <definedName name="FacilityTypes" localSheetId="3">#REF!</definedName>
    <definedName name="FacilityTypes" localSheetId="4">#REF!</definedName>
    <definedName name="FacilityTypes" localSheetId="5">#REF!</definedName>
    <definedName name="FacilityTypes" localSheetId="2">#REF!</definedName>
    <definedName name="FacilityTypes" localSheetId="6">#REF!</definedName>
    <definedName name="FacilityTypes" localSheetId="0">#REF!</definedName>
    <definedName name="FacilityTypes" localSheetId="1">#REF!</definedName>
    <definedName name="FacilityTypes">#REF!</definedName>
    <definedName name="FacilityTypes1" localSheetId="3">#REF!</definedName>
    <definedName name="FacilityTypes1" localSheetId="4">#REF!</definedName>
    <definedName name="FacilityTypes1" localSheetId="5">#REF!</definedName>
    <definedName name="FacilityTypes1" localSheetId="2">#REF!</definedName>
    <definedName name="FacilityTypes1" localSheetId="6">#REF!</definedName>
    <definedName name="FacilityTypes1" localSheetId="0">#REF!</definedName>
    <definedName name="FacilityTypes1" localSheetId="1">#REF!</definedName>
    <definedName name="FacilityTypes1">#REF!</definedName>
    <definedName name="FacilityTypes2" localSheetId="3">#REF!</definedName>
    <definedName name="FacilityTypes2" localSheetId="4">#REF!</definedName>
    <definedName name="FacilityTypes2" localSheetId="5">#REF!</definedName>
    <definedName name="FacilityTypes2" localSheetId="2">#REF!</definedName>
    <definedName name="FacilityTypes2" localSheetId="6">#REF!</definedName>
    <definedName name="FacilityTypes2" localSheetId="0">#REF!</definedName>
    <definedName name="FacilityTypes2" localSheetId="1">#REF!</definedName>
    <definedName name="FacilityTypes2">#REF!</definedName>
    <definedName name="fghfh" localSheetId="3">#REF!</definedName>
    <definedName name="fghfh" localSheetId="4">#REF!</definedName>
    <definedName name="fghfh" localSheetId="5">#REF!</definedName>
    <definedName name="fghfh" localSheetId="6">#REF!</definedName>
    <definedName name="fghfh" localSheetId="1">#REF!</definedName>
    <definedName name="fghfh">#REF!</definedName>
    <definedName name="fghjkh" localSheetId="3">#REF!</definedName>
    <definedName name="fghjkh" localSheetId="4">#REF!</definedName>
    <definedName name="fghjkh" localSheetId="5">#REF!</definedName>
    <definedName name="fghjkh" localSheetId="6">#REF!</definedName>
    <definedName name="fghjkh" localSheetId="1">#REF!</definedName>
    <definedName name="fghjkh">#REF!</definedName>
    <definedName name="FuncClass">'[1]Drop down options'!$G$2:$G$8</definedName>
    <definedName name="gfhgfhj" localSheetId="3">#REF!</definedName>
    <definedName name="gfhgfhj" localSheetId="4">#REF!</definedName>
    <definedName name="gfhgfhj" localSheetId="5">#REF!</definedName>
    <definedName name="gfhgfhj" localSheetId="6">#REF!</definedName>
    <definedName name="gfhgfhj" localSheetId="1">#REF!</definedName>
    <definedName name="gfhgfhj">#REF!</definedName>
    <definedName name="Goal">'[3]Drop down options'!$M$2:$M$3</definedName>
    <definedName name="hjkhjk" localSheetId="3">#REF!</definedName>
    <definedName name="hjkhjk" localSheetId="4">#REF!</definedName>
    <definedName name="hjkhjk" localSheetId="5">#REF!</definedName>
    <definedName name="hjkhjk" localSheetId="6">#REF!</definedName>
    <definedName name="hjkhjk" localSheetId="1">#REF!</definedName>
    <definedName name="hjkhjk">#REF!</definedName>
    <definedName name="ImprovementType">'[3]Drop down options'!$O$2:$O$7</definedName>
    <definedName name="Intermodal" localSheetId="3">#REF!</definedName>
    <definedName name="Intermodal" localSheetId="4">#REF!</definedName>
    <definedName name="Intermodal" localSheetId="5">#REF!</definedName>
    <definedName name="Intermodal" localSheetId="2">#REF!</definedName>
    <definedName name="Intermodal" localSheetId="6">#REF!</definedName>
    <definedName name="Intermodal" localSheetId="0">#REF!</definedName>
    <definedName name="Intermodal" localSheetId="1">#REF!</definedName>
    <definedName name="Intermodal">#REF!</definedName>
    <definedName name="iopiop" localSheetId="3">#REF!</definedName>
    <definedName name="iopiop" localSheetId="4">#REF!</definedName>
    <definedName name="iopiop" localSheetId="5">#REF!</definedName>
    <definedName name="iopiop" localSheetId="6">#REF!</definedName>
    <definedName name="iopiop" localSheetId="1">#REF!</definedName>
    <definedName name="iopiop">#REF!</definedName>
    <definedName name="iuouio" localSheetId="3">#REF!</definedName>
    <definedName name="iuouio" localSheetId="4">#REF!</definedName>
    <definedName name="iuouio" localSheetId="5">#REF!</definedName>
    <definedName name="iuouio" localSheetId="6">#REF!</definedName>
    <definedName name="iuouio" localSheetId="1">#REF!</definedName>
    <definedName name="iuouio">#REF!</definedName>
    <definedName name="jhkhk" localSheetId="3">#REF!</definedName>
    <definedName name="jhkhk" localSheetId="4">#REF!</definedName>
    <definedName name="jhkhk" localSheetId="5">#REF!</definedName>
    <definedName name="jhkhk" localSheetId="6">#REF!</definedName>
    <definedName name="jhkhk" localSheetId="1">#REF!</definedName>
    <definedName name="jhkhk">#REF!</definedName>
    <definedName name="jkljhk" localSheetId="3">#REF!</definedName>
    <definedName name="jkljhk" localSheetId="4">#REF!</definedName>
    <definedName name="jkljhk" localSheetId="5">#REF!</definedName>
    <definedName name="jkljhk" localSheetId="6">#REF!</definedName>
    <definedName name="jkljhk" localSheetId="1">#REF!</definedName>
    <definedName name="jkljhk">#REF!</definedName>
    <definedName name="jkljhkl" localSheetId="3">#REF!</definedName>
    <definedName name="jkljhkl" localSheetId="4">#REF!</definedName>
    <definedName name="jkljhkl" localSheetId="5">#REF!</definedName>
    <definedName name="jkljhkl" localSheetId="6">#REF!</definedName>
    <definedName name="jkljhkl" localSheetId="1">#REF!</definedName>
    <definedName name="jkljhkl">#REF!</definedName>
    <definedName name="jkljkl" localSheetId="3">#REF!</definedName>
    <definedName name="jkljkl" localSheetId="4">#REF!</definedName>
    <definedName name="jkljkl" localSheetId="5">#REF!</definedName>
    <definedName name="jkljkl" localSheetId="6">#REF!</definedName>
    <definedName name="jkljkl" localSheetId="1">#REF!</definedName>
    <definedName name="jkljkl">#REF!</definedName>
    <definedName name="LanesPerDirection">'[3]Drop down options'!$B$2:$B$6</definedName>
    <definedName name="Lenghs" localSheetId="3">#REF!</definedName>
    <definedName name="Lenghs" localSheetId="4">#REF!</definedName>
    <definedName name="Lenghs" localSheetId="5">#REF!</definedName>
    <definedName name="Lenghs" localSheetId="6">#REF!</definedName>
    <definedName name="Lenghs" localSheetId="1">#REF!</definedName>
    <definedName name="Lenghs">#REF!</definedName>
    <definedName name="Lengths" localSheetId="3">#REF!</definedName>
    <definedName name="Lengths" localSheetId="4">#REF!</definedName>
    <definedName name="Lengths" localSheetId="5">#REF!</definedName>
    <definedName name="Lengths" localSheetId="2">#REF!</definedName>
    <definedName name="Lengths" localSheetId="6">#REF!</definedName>
    <definedName name="Lengths" localSheetId="0">#REF!</definedName>
    <definedName name="Lengths" localSheetId="1">#REF!</definedName>
    <definedName name="Lengths">#REF!</definedName>
    <definedName name="Location">'[3]Drop down options'!$G$2:$G$4</definedName>
    <definedName name="MedianType">'[3]Drop down options'!$A$2:$A$4</definedName>
    <definedName name="MPO_RPO">'[2]Drop down options'!$K$2:$K$38</definedName>
    <definedName name="MPORPO">'[3]Drop down options'!$J$2:$J$38</definedName>
    <definedName name="Multimodal" localSheetId="3">'[1]Drop down options'!#REF!</definedName>
    <definedName name="Multimodal" localSheetId="4">'[1]Drop down options'!#REF!</definedName>
    <definedName name="Multimodal" localSheetId="5">'[1]Drop down options'!#REF!</definedName>
    <definedName name="Multimodal" localSheetId="2">'[1]Drop down options'!#REF!</definedName>
    <definedName name="Multimodal" localSheetId="6">'[1]Drop down options'!#REF!</definedName>
    <definedName name="Multimodal" localSheetId="0">'[1]Drop down options'!#REF!</definedName>
    <definedName name="Multimodal" localSheetId="1">'[1]Drop down options'!#REF!</definedName>
    <definedName name="Multimodal">'[1]Drop down options'!#REF!</definedName>
    <definedName name="Multimodal1" localSheetId="3">#REF!</definedName>
    <definedName name="Multimodal1" localSheetId="4">#REF!</definedName>
    <definedName name="Multimodal1" localSheetId="5">#REF!</definedName>
    <definedName name="Multimodal1" localSheetId="2">#REF!</definedName>
    <definedName name="Multimodal1" localSheetId="6">#REF!</definedName>
    <definedName name="Multimodal1" localSheetId="0">#REF!</definedName>
    <definedName name="Multimodal1" localSheetId="1">#REF!</definedName>
    <definedName name="Multimodal1">#REF!</definedName>
    <definedName name="Multimodal2" localSheetId="3">#REF!</definedName>
    <definedName name="Multimodal2" localSheetId="4">#REF!</definedName>
    <definedName name="Multimodal2" localSheetId="5">#REF!</definedName>
    <definedName name="Multimodal2" localSheetId="2">#REF!</definedName>
    <definedName name="Multimodal2" localSheetId="6">#REF!</definedName>
    <definedName name="Multimodal2" localSheetId="0">#REF!</definedName>
    <definedName name="Multimodal2" localSheetId="1">#REF!</definedName>
    <definedName name="Multimodal2">#REF!</definedName>
    <definedName name="OtherPlan" localSheetId="3">#REF!</definedName>
    <definedName name="OtherPlan" localSheetId="4">#REF!</definedName>
    <definedName name="OtherPlan" localSheetId="5">#REF!</definedName>
    <definedName name="OtherPlan" localSheetId="2">#REF!</definedName>
    <definedName name="OtherPlan" localSheetId="6">#REF!</definedName>
    <definedName name="OtherPlan" localSheetId="0">#REF!</definedName>
    <definedName name="OtherPlan" localSheetId="1">#REF!</definedName>
    <definedName name="OtherPlan">#REF!</definedName>
    <definedName name="_xlnm.Print_Area" localSheetId="3">'Division Needs-Aviation'!$A$8:$AZ$121</definedName>
    <definedName name="_xlnm.Print_Area" localSheetId="4">'Division Needs-Bike and Ped'!$A$8:$AZ$121</definedName>
    <definedName name="_xlnm.Print_Area" localSheetId="5">'Division Needs-Ferry'!$A$8:$AZ$121</definedName>
    <definedName name="_xlnm.Print_Area" localSheetId="2">'Division Needs-Highways'!$A$8:$AZ$121</definedName>
    <definedName name="_xlnm.Print_Area" localSheetId="6">'Division Needs-Transit'!$A$8:$AZ$121</definedName>
    <definedName name="_xlnm.Print_Area" localSheetId="0">'Regional Impact-Highways'!$A$8:$AY$121</definedName>
    <definedName name="_xlnm.Print_Area" localSheetId="1">'Regional Impact-Transit'!$A$8:$AY$121</definedName>
    <definedName name="_xlnm.Print_Titles" localSheetId="3">'Division Needs-Aviation'!$A:$A,'Division Needs-Aviation'!$8:$8</definedName>
    <definedName name="_xlnm.Print_Titles" localSheetId="4">'Division Needs-Bike and Ped'!$A:$A,'Division Needs-Bike and Ped'!$8:$8</definedName>
    <definedName name="_xlnm.Print_Titles" localSheetId="5">'Division Needs-Ferry'!$A:$A,'Division Needs-Ferry'!$8:$8</definedName>
    <definedName name="_xlnm.Print_Titles" localSheetId="2">'Division Needs-Highways'!$A:$A,'Division Needs-Highways'!$8:$8</definedName>
    <definedName name="_xlnm.Print_Titles" localSheetId="6">'Division Needs-Transit'!$A:$A,'Division Needs-Transit'!$8:$8</definedName>
    <definedName name="_xlnm.Print_Titles" localSheetId="0">'Regional Impact-Highways'!$A:$A,'Regional Impact-Highways'!$8:$8</definedName>
    <definedName name="_xlnm.Print_Titles" localSheetId="1">'Regional Impact-Transit'!$A:$A,'Regional Impact-Transit'!$8:$8</definedName>
    <definedName name="Project_Int">'[4]Drop Downs'!$B$2:$B$44</definedName>
    <definedName name="qryProjectHistoryWithLetProjects_CYRange" localSheetId="3">#REF!</definedName>
    <definedName name="qryProjectHistoryWithLetProjects_CYRange" localSheetId="4">#REF!</definedName>
    <definedName name="qryProjectHistoryWithLetProjects_CYRange" localSheetId="5">#REF!</definedName>
    <definedName name="qryProjectHistoryWithLetProjects_CYRange" localSheetId="2">#REF!</definedName>
    <definedName name="qryProjectHistoryWithLetProjects_CYRange" localSheetId="6">#REF!</definedName>
    <definedName name="qryProjectHistoryWithLetProjects_CYRange" localSheetId="0">#REF!</definedName>
    <definedName name="qryProjectHistoryWithLetProjects_CYRange" localSheetId="1">#REF!</definedName>
    <definedName name="qryProjectHistoryWithLetProjects_CYRange">#REF!</definedName>
    <definedName name="rty" localSheetId="3">#REF!</definedName>
    <definedName name="rty" localSheetId="4">#REF!</definedName>
    <definedName name="rty" localSheetId="5">#REF!</definedName>
    <definedName name="rty" localSheetId="6">#REF!</definedName>
    <definedName name="rty" localSheetId="1">#REF!</definedName>
    <definedName name="rty">#REF!</definedName>
    <definedName name="sa" localSheetId="3">'[1]Drop down options'!#REF!</definedName>
    <definedName name="sa" localSheetId="4">'[1]Drop down options'!#REF!</definedName>
    <definedName name="sa" localSheetId="5">'[1]Drop down options'!#REF!</definedName>
    <definedName name="sa" localSheetId="6">'[1]Drop down options'!#REF!</definedName>
    <definedName name="sa" localSheetId="1">'[1]Drop down options'!#REF!</definedName>
    <definedName name="sa">'[1]Drop down options'!#REF!</definedName>
    <definedName name="SAPBEXrevision" hidden="1">5</definedName>
    <definedName name="SAPBEXsysID" hidden="1">"PBW"</definedName>
    <definedName name="SAPBEXwbID" hidden="1">"4O8K4I4TPULUO33FOWO3O59AQ"</definedName>
    <definedName name="sdf" localSheetId="3">#REF!</definedName>
    <definedName name="sdf" localSheetId="4">#REF!</definedName>
    <definedName name="sdf" localSheetId="5">#REF!</definedName>
    <definedName name="sdf" localSheetId="6">#REF!</definedName>
    <definedName name="sdf" localSheetId="1">#REF!</definedName>
    <definedName name="sdf">#REF!</definedName>
    <definedName name="SpecificImprovement">[2]SpecImp!$A$2:$A$19</definedName>
    <definedName name="SpecImp">'[3]Specific Improvement'!$A$2:$A$20</definedName>
    <definedName name="SpecImpType">'[1]Drop down options'!$H$2:$H$18</definedName>
    <definedName name="Speed">'[3]Drop down options'!$H$2:$H$12</definedName>
    <definedName name="SpeedLimit">'[1]Drop down options'!$E$2:$E$12</definedName>
    <definedName name="SPOT_COUNTY_8_1_11_MBV" localSheetId="3">#REF!</definedName>
    <definedName name="SPOT_COUNTY_8_1_11_MBV" localSheetId="4">#REF!</definedName>
    <definedName name="SPOT_COUNTY_8_1_11_MBV" localSheetId="5">#REF!</definedName>
    <definedName name="SPOT_COUNTY_8_1_11_MBV" localSheetId="2">#REF!</definedName>
    <definedName name="SPOT_COUNTY_8_1_11_MBV" localSheetId="6">#REF!</definedName>
    <definedName name="SPOT_COUNTY_8_1_11_MBV" localSheetId="0">#REF!</definedName>
    <definedName name="SPOT_COUNTY_8_1_11_MBV" localSheetId="1">#REF!</definedName>
    <definedName name="SPOT_COUNTY_8_1_11_MBV">#REF!</definedName>
    <definedName name="SPOT_DIVISION_8_1_11_MBV" localSheetId="3">#REF!</definedName>
    <definedName name="SPOT_DIVISION_8_1_11_MBV" localSheetId="4">#REF!</definedName>
    <definedName name="SPOT_DIVISION_8_1_11_MBV" localSheetId="5">#REF!</definedName>
    <definedName name="SPOT_DIVISION_8_1_11_MBV" localSheetId="2">#REF!</definedName>
    <definedName name="SPOT_DIVISION_8_1_11_MBV" localSheetId="6">#REF!</definedName>
    <definedName name="SPOT_DIVISION_8_1_11_MBV" localSheetId="0">#REF!</definedName>
    <definedName name="SPOT_DIVISION_8_1_11_MBV" localSheetId="1">#REF!</definedName>
    <definedName name="SPOT_DIVISION_8_1_11_MBV">#REF!</definedName>
    <definedName name="SPOT_DIVISION_8_2_11_MBV" localSheetId="3">#REF!</definedName>
    <definedName name="SPOT_DIVISION_8_2_11_MBV" localSheetId="4">#REF!</definedName>
    <definedName name="SPOT_DIVISION_8_2_11_MBV" localSheetId="5">#REF!</definedName>
    <definedName name="SPOT_DIVISION_8_2_11_MBV" localSheetId="2">#REF!</definedName>
    <definedName name="SPOT_DIVISION_8_2_11_MBV" localSheetId="6">#REF!</definedName>
    <definedName name="SPOT_DIVISION_8_2_11_MBV" localSheetId="0">#REF!</definedName>
    <definedName name="SPOT_DIVISION_8_2_11_MBV" localSheetId="1">#REF!</definedName>
    <definedName name="SPOT_DIVISION_8_2_11_MBV">#REF!</definedName>
    <definedName name="SPOT_MPORPO_8_1_11" localSheetId="3">#REF!</definedName>
    <definedName name="SPOT_MPORPO_8_1_11" localSheetId="4">#REF!</definedName>
    <definedName name="SPOT_MPORPO_8_1_11" localSheetId="5">#REF!</definedName>
    <definedName name="SPOT_MPORPO_8_1_11" localSheetId="2">#REF!</definedName>
    <definedName name="SPOT_MPORPO_8_1_11" localSheetId="6">#REF!</definedName>
    <definedName name="SPOT_MPORPO_8_1_11" localSheetId="0">#REF!</definedName>
    <definedName name="SPOT_MPORPO_8_1_11" localSheetId="1">#REF!</definedName>
    <definedName name="SPOT_MPORPO_8_1_11">#REF!</definedName>
    <definedName name="SPOT_MPORPO_8_1_11_MBV" localSheetId="3">#REF!</definedName>
    <definedName name="SPOT_MPORPO_8_1_11_MBV" localSheetId="4">#REF!</definedName>
    <definedName name="SPOT_MPORPO_8_1_11_MBV" localSheetId="5">#REF!</definedName>
    <definedName name="SPOT_MPORPO_8_1_11_MBV" localSheetId="2">#REF!</definedName>
    <definedName name="SPOT_MPORPO_8_1_11_MBV" localSheetId="6">#REF!</definedName>
    <definedName name="SPOT_MPORPO_8_1_11_MBV" localSheetId="0">#REF!</definedName>
    <definedName name="SPOT_MPORPO_8_1_11_MBV" localSheetId="1">#REF!</definedName>
    <definedName name="SPOT_MPORPO_8_1_11_MBV">#REF!</definedName>
    <definedName name="SPOT_ProposedCOUNTY_9_1_11_MBV" localSheetId="3">#REF!</definedName>
    <definedName name="SPOT_ProposedCOUNTY_9_1_11_MBV" localSheetId="4">#REF!</definedName>
    <definedName name="SPOT_ProposedCOUNTY_9_1_11_MBV" localSheetId="5">#REF!</definedName>
    <definedName name="SPOT_ProposedCOUNTY_9_1_11_MBV" localSheetId="2">#REF!</definedName>
    <definedName name="SPOT_ProposedCOUNTY_9_1_11_MBV" localSheetId="6">#REF!</definedName>
    <definedName name="SPOT_ProposedCOUNTY_9_1_11_MBV" localSheetId="0">#REF!</definedName>
    <definedName name="SPOT_ProposedCOUNTY_9_1_11_MBV" localSheetId="1">#REF!</definedName>
    <definedName name="SPOT_ProposedCOUNTY_9_1_11_MBV">#REF!</definedName>
    <definedName name="SPOT_ProposedDIVISION_9_1_11_MBV" localSheetId="3">#REF!</definedName>
    <definedName name="SPOT_ProposedDIVISION_9_1_11_MBV" localSheetId="4">#REF!</definedName>
    <definedName name="SPOT_ProposedDIVISION_9_1_11_MBV" localSheetId="5">#REF!</definedName>
    <definedName name="SPOT_ProposedDIVISION_9_1_11_MBV" localSheetId="2">#REF!</definedName>
    <definedName name="SPOT_ProposedDIVISION_9_1_11_MBV" localSheetId="6">#REF!</definedName>
    <definedName name="SPOT_ProposedDIVISION_9_1_11_MBV" localSheetId="0">#REF!</definedName>
    <definedName name="SPOT_ProposedDIVISION_9_1_11_MBV" localSheetId="1">#REF!</definedName>
    <definedName name="SPOT_ProposedDIVISION_9_1_11_MBV">#REF!</definedName>
    <definedName name="SPOT_ProposedMPORPO_9_1_11_MBV" localSheetId="3">#REF!</definedName>
    <definedName name="SPOT_ProposedMPORPO_9_1_11_MBV" localSheetId="4">#REF!</definedName>
    <definedName name="SPOT_ProposedMPORPO_9_1_11_MBV" localSheetId="5">#REF!</definedName>
    <definedName name="SPOT_ProposedMPORPO_9_1_11_MBV" localSheetId="2">#REF!</definedName>
    <definedName name="SPOT_ProposedMPORPO_9_1_11_MBV" localSheetId="6">#REF!</definedName>
    <definedName name="SPOT_ProposedMPORPO_9_1_11_MBV" localSheetId="0">#REF!</definedName>
    <definedName name="SPOT_ProposedMPORPO_9_1_11_MBV" localSheetId="1">#REF!</definedName>
    <definedName name="SPOT_ProposedMPORPO_9_1_11_MBV">#REF!</definedName>
    <definedName name="TerrainType">'[1]Drop down options'!$F$2:$F$4</definedName>
    <definedName name="test" localSheetId="3">#REF!</definedName>
    <definedName name="test" localSheetId="4">#REF!</definedName>
    <definedName name="test" localSheetId="5">#REF!</definedName>
    <definedName name="test" localSheetId="2">#REF!</definedName>
    <definedName name="test" localSheetId="6">#REF!</definedName>
    <definedName name="test" localSheetId="0">#REF!</definedName>
    <definedName name="test" localSheetId="1">#REF!</definedName>
    <definedName name="test">#REF!</definedName>
    <definedName name="Tier">'[3]Drop down options'!$N$2:$N$4</definedName>
    <definedName name="Tier2" localSheetId="3">#REF!</definedName>
    <definedName name="Tier2" localSheetId="4">#REF!</definedName>
    <definedName name="Tier2" localSheetId="5">#REF!</definedName>
    <definedName name="Tier2" localSheetId="2">#REF!</definedName>
    <definedName name="Tier2" localSheetId="6">#REF!</definedName>
    <definedName name="Tier2" localSheetId="0">#REF!</definedName>
    <definedName name="Tier2" localSheetId="1">#REF!</definedName>
    <definedName name="Tier2">#REF!</definedName>
    <definedName name="Tier3" localSheetId="3">#REF!</definedName>
    <definedName name="Tier3" localSheetId="4">#REF!</definedName>
    <definedName name="Tier3" localSheetId="5">#REF!</definedName>
    <definedName name="Tier3" localSheetId="2">#REF!</definedName>
    <definedName name="Tier3" localSheetId="6">#REF!</definedName>
    <definedName name="Tier3" localSheetId="0">#REF!</definedName>
    <definedName name="Tier3" localSheetId="1">#REF!</definedName>
    <definedName name="Tier3">#REF!</definedName>
    <definedName name="Tier4" localSheetId="3">#REF!</definedName>
    <definedName name="Tier4" localSheetId="4">#REF!</definedName>
    <definedName name="Tier4" localSheetId="5">#REF!</definedName>
    <definedName name="Tier4" localSheetId="2">#REF!</definedName>
    <definedName name="Tier4" localSheetId="6">#REF!</definedName>
    <definedName name="Tier4" localSheetId="0">#REF!</definedName>
    <definedName name="Tier4" localSheetId="1">#REF!</definedName>
    <definedName name="Tier4">#REF!</definedName>
    <definedName name="Tier5" localSheetId="3">#REF!</definedName>
    <definedName name="Tier5" localSheetId="4">#REF!</definedName>
    <definedName name="Tier5" localSheetId="5">#REF!</definedName>
    <definedName name="Tier5" localSheetId="2">#REF!</definedName>
    <definedName name="Tier5" localSheetId="6">#REF!</definedName>
    <definedName name="Tier5" localSheetId="0">#REF!</definedName>
    <definedName name="Tier5" localSheetId="1">#REF!</definedName>
    <definedName name="Tier5">#REF!</definedName>
    <definedName name="Tier6" localSheetId="3">#REF!</definedName>
    <definedName name="Tier6" localSheetId="4">#REF!</definedName>
    <definedName name="Tier6" localSheetId="5">#REF!</definedName>
    <definedName name="Tier6" localSheetId="2">#REF!</definedName>
    <definedName name="Tier6" localSheetId="6">#REF!</definedName>
    <definedName name="Tier6" localSheetId="0">#REF!</definedName>
    <definedName name="Tier6" localSheetId="1">#REF!</definedName>
    <definedName name="Tier6">#REF!</definedName>
    <definedName name="TTS">[5]Sheet1!$A$1:$A$6</definedName>
    <definedName name="tyu" localSheetId="3">#REF!</definedName>
    <definedName name="tyu" localSheetId="4">#REF!</definedName>
    <definedName name="tyu" localSheetId="5">#REF!</definedName>
    <definedName name="tyu" localSheetId="6">#REF!</definedName>
    <definedName name="tyu" localSheetId="1">#REF!</definedName>
    <definedName name="tyu">#REF!</definedName>
    <definedName name="YesNo" localSheetId="3">#REF!</definedName>
    <definedName name="YesNo" localSheetId="4">#REF!</definedName>
    <definedName name="YesNo" localSheetId="5">#REF!</definedName>
    <definedName name="YesNo" localSheetId="2">#REF!</definedName>
    <definedName name="YesNo" localSheetId="6">#REF!</definedName>
    <definedName name="YesNo" localSheetId="0">#REF!</definedName>
    <definedName name="YesNo" localSheetId="1">#REF!</definedName>
    <definedName name="YesNo">#REF!</definedName>
  </definedNames>
  <calcPr calcId="145621"/>
</workbook>
</file>

<file path=xl/calcChain.xml><?xml version="1.0" encoding="utf-8"?>
<calcChain xmlns="http://schemas.openxmlformats.org/spreadsheetml/2006/main">
  <c r="BW185" i="3" l="1"/>
  <c r="BW184" i="3"/>
  <c r="BW183" i="3"/>
  <c r="BW182" i="3"/>
  <c r="BW181" i="3"/>
  <c r="BW180" i="3"/>
  <c r="BW179" i="3"/>
  <c r="BW178" i="3"/>
  <c r="BW161" i="3"/>
  <c r="BW160" i="3"/>
  <c r="BW159" i="3"/>
  <c r="BW158" i="3"/>
  <c r="BW157" i="3"/>
  <c r="BW156" i="3"/>
  <c r="BW155" i="3"/>
  <c r="BW154" i="3"/>
  <c r="BW153" i="3"/>
  <c r="BW152" i="3"/>
  <c r="BW151" i="3"/>
  <c r="BW150" i="3"/>
  <c r="BW91" i="3"/>
  <c r="BW90" i="3"/>
  <c r="BW89" i="3"/>
  <c r="BW88" i="3"/>
  <c r="BW87" i="3"/>
  <c r="BW86" i="3"/>
  <c r="BW85" i="3"/>
  <c r="BW84" i="3"/>
  <c r="BW83" i="3"/>
  <c r="BW82" i="3"/>
  <c r="BW81" i="3"/>
  <c r="BW78" i="3"/>
  <c r="BW77" i="3"/>
  <c r="BW76" i="3"/>
  <c r="BW74" i="3"/>
  <c r="BW66" i="3"/>
  <c r="BW65" i="3"/>
  <c r="BW64" i="3"/>
  <c r="BW63" i="3"/>
  <c r="BW62" i="3"/>
  <c r="BW61" i="3"/>
  <c r="BW57" i="3"/>
  <c r="BW56" i="3"/>
  <c r="BW55" i="3"/>
  <c r="BW46" i="3"/>
  <c r="BW45" i="3"/>
  <c r="BW44" i="3"/>
  <c r="BW43" i="3"/>
  <c r="BW42" i="3"/>
  <c r="BW41" i="3"/>
  <c r="BW40" i="3"/>
  <c r="BW39" i="3"/>
  <c r="BW38" i="3"/>
  <c r="BW35" i="3"/>
  <c r="BW34" i="3"/>
  <c r="BW33" i="3"/>
  <c r="BW20" i="3"/>
  <c r="BW19" i="3"/>
  <c r="BW18" i="3"/>
  <c r="BV17" i="3"/>
  <c r="BW17" i="3"/>
  <c r="BV104" i="8" l="1"/>
  <c r="BW104" i="8" s="1"/>
  <c r="BV132" i="8"/>
  <c r="BW132" i="8" s="1"/>
  <c r="BV146" i="8"/>
  <c r="BW146" i="8" s="1"/>
  <c r="BV145" i="8"/>
  <c r="BW145" i="8" s="1"/>
  <c r="BV143" i="8"/>
  <c r="BW143" i="8" s="1"/>
  <c r="BV148" i="8"/>
  <c r="BW148" i="8" s="1"/>
  <c r="BV147" i="8"/>
  <c r="BW147" i="8" s="1"/>
  <c r="BV141" i="8"/>
  <c r="BW141" i="8" s="1"/>
  <c r="BV121" i="8"/>
  <c r="BW121" i="8" s="1"/>
  <c r="BV123" i="8"/>
  <c r="BW123" i="8" s="1"/>
  <c r="BV122" i="8"/>
  <c r="BV120" i="8"/>
  <c r="BW120" i="8" s="1"/>
  <c r="BV136" i="8"/>
  <c r="BW136" i="8" s="1"/>
  <c r="BV142" i="8"/>
  <c r="BW142" i="8" s="1"/>
  <c r="BV144" i="8"/>
  <c r="BW144" i="8" s="1"/>
  <c r="BV149" i="8"/>
  <c r="BW149" i="8" s="1"/>
  <c r="BV137" i="8"/>
  <c r="BW137" i="8" s="1"/>
  <c r="BV134" i="8"/>
  <c r="BW134" i="8" s="1"/>
  <c r="BV116" i="8"/>
  <c r="BW116" i="8" s="1"/>
  <c r="BV130" i="8"/>
  <c r="BW130" i="8" s="1"/>
  <c r="BV138" i="8"/>
  <c r="BW138" i="8" s="1"/>
  <c r="BV129" i="8"/>
  <c r="BW129" i="8" s="1"/>
  <c r="BV135" i="8"/>
  <c r="BW135" i="8" s="1"/>
  <c r="BV128" i="8"/>
  <c r="BW128" i="8" s="1"/>
  <c r="BV115" i="8"/>
  <c r="BW115" i="8" s="1"/>
  <c r="BV127" i="8"/>
  <c r="BW127" i="8" s="1"/>
  <c r="BV126" i="8"/>
  <c r="BV125" i="8"/>
  <c r="BW125" i="8" s="1"/>
  <c r="BV131" i="8"/>
  <c r="BW131" i="8" s="1"/>
  <c r="BV124" i="8"/>
  <c r="BW124" i="8" s="1"/>
  <c r="BV140" i="8"/>
  <c r="BW140" i="8" s="1"/>
  <c r="BV114" i="8"/>
  <c r="BW114" i="8" s="1"/>
  <c r="BV133" i="8"/>
  <c r="BW133" i="8" s="1"/>
  <c r="BV117" i="8"/>
  <c r="BW117" i="8" s="1"/>
  <c r="BV139" i="8"/>
  <c r="BW139" i="8" s="1"/>
  <c r="BV119" i="8"/>
  <c r="BW119" i="8" s="1"/>
  <c r="BV110" i="8"/>
  <c r="BW110" i="8" s="1"/>
  <c r="BV113" i="8"/>
  <c r="BW113" i="8" s="1"/>
  <c r="BV101" i="8"/>
  <c r="BW101" i="8" s="1"/>
  <c r="BV111" i="8"/>
  <c r="BW111" i="8" s="1"/>
  <c r="BV106" i="8"/>
  <c r="BW106" i="8" s="1"/>
  <c r="BV100" i="8"/>
  <c r="BW100" i="8" s="1"/>
  <c r="BV96" i="8"/>
  <c r="BV102" i="8"/>
  <c r="BW102" i="8" s="1"/>
  <c r="BV95" i="8"/>
  <c r="BW95" i="8" s="1"/>
  <c r="BV94" i="8"/>
  <c r="BW94" i="8" s="1"/>
  <c r="BV93" i="8"/>
  <c r="BW93" i="8" s="1"/>
  <c r="BV92" i="8"/>
  <c r="BW92" i="8" s="1"/>
  <c r="BV80" i="8"/>
  <c r="BW80" i="8" s="1"/>
  <c r="BV79" i="8"/>
  <c r="BW79" i="8" s="1"/>
  <c r="BV60" i="8"/>
  <c r="BW60" i="8" s="1"/>
  <c r="BV59" i="8"/>
  <c r="BW59" i="8" s="1"/>
  <c r="BV58" i="8"/>
  <c r="BW58" i="8" s="1"/>
  <c r="BV37" i="8"/>
  <c r="BW37" i="8" s="1"/>
  <c r="BV32" i="8"/>
  <c r="BW32" i="8" s="1"/>
  <c r="BW96" i="8"/>
  <c r="BW126" i="8"/>
  <c r="BW122" i="8"/>
  <c r="BV25" i="8"/>
  <c r="BW25" i="8" s="1"/>
  <c r="BW11" i="7"/>
  <c r="BX11" i="7" s="1"/>
  <c r="BV22" i="11"/>
  <c r="BW22" i="11" s="1"/>
  <c r="BV16" i="11"/>
  <c r="BW16" i="11" s="1"/>
  <c r="BV13" i="11"/>
  <c r="BW13" i="11" s="1"/>
  <c r="BV12" i="11"/>
  <c r="BW12" i="11" s="1"/>
  <c r="BV11" i="11"/>
  <c r="BW11" i="11" s="1"/>
  <c r="BV10" i="11"/>
  <c r="BW10" i="11" s="1"/>
  <c r="BV9" i="11"/>
  <c r="BW9" i="11" s="1"/>
  <c r="BV15" i="11"/>
  <c r="BW15" i="11" s="1"/>
  <c r="BV29" i="11"/>
  <c r="BW29" i="11" s="1"/>
  <c r="BV14" i="11"/>
  <c r="BW14" i="11" s="1"/>
  <c r="AH186" i="11"/>
  <c r="BY185" i="11"/>
  <c r="BV185" i="11"/>
  <c r="AQ185" i="11"/>
  <c r="AM185" i="11" s="1"/>
  <c r="AO185" i="11"/>
  <c r="AK185" i="11"/>
  <c r="AI185" i="11"/>
  <c r="AH185" i="11"/>
  <c r="AG185" i="11"/>
  <c r="AF185" i="11"/>
  <c r="AD185" i="11"/>
  <c r="AB185" i="11"/>
  <c r="Z185" i="11"/>
  <c r="Y185" i="11"/>
  <c r="X185" i="11"/>
  <c r="W185" i="11" s="1"/>
  <c r="V185" i="11"/>
  <c r="BY184" i="11"/>
  <c r="BV184" i="11"/>
  <c r="AQ184" i="11"/>
  <c r="AO184" i="11"/>
  <c r="AM184" i="11"/>
  <c r="AK184" i="11"/>
  <c r="AI184" i="11"/>
  <c r="AH184" i="11"/>
  <c r="AG184" i="11"/>
  <c r="AF184" i="11"/>
  <c r="AD184" i="11"/>
  <c r="AB184" i="11"/>
  <c r="Z184" i="11"/>
  <c r="Y184" i="11"/>
  <c r="X184" i="11"/>
  <c r="W184" i="11" s="1"/>
  <c r="V184" i="11"/>
  <c r="BV183" i="11"/>
  <c r="AQ183" i="11"/>
  <c r="AO183" i="11"/>
  <c r="AM183" i="11"/>
  <c r="AK183" i="11"/>
  <c r="AH183" i="11"/>
  <c r="AF183" i="11"/>
  <c r="X183" i="11"/>
  <c r="AG183" i="11" s="1"/>
  <c r="BV182" i="11"/>
  <c r="AQ182" i="11"/>
  <c r="AO182" i="11"/>
  <c r="AM182" i="11"/>
  <c r="AK182" i="11"/>
  <c r="AH182" i="11"/>
  <c r="AF182" i="11"/>
  <c r="X182" i="11"/>
  <c r="AG182" i="11" s="1"/>
  <c r="BY181" i="11"/>
  <c r="BV181" i="11"/>
  <c r="AQ181" i="11"/>
  <c r="AO181" i="11"/>
  <c r="AM181" i="11"/>
  <c r="AH181" i="11"/>
  <c r="AF181" i="11"/>
  <c r="AD181" i="11"/>
  <c r="AB181" i="11"/>
  <c r="Z181" i="11"/>
  <c r="Y181" i="11"/>
  <c r="X181" i="11"/>
  <c r="W181" i="11" s="1"/>
  <c r="V181" i="11"/>
  <c r="BY180" i="11"/>
  <c r="BV180" i="11"/>
  <c r="AQ180" i="11"/>
  <c r="AO180" i="11"/>
  <c r="AM180" i="11"/>
  <c r="AH180" i="11"/>
  <c r="AG180" i="11"/>
  <c r="AF180" i="11"/>
  <c r="AD180" i="11"/>
  <c r="AB180" i="11"/>
  <c r="Z180" i="11"/>
  <c r="Y180" i="11"/>
  <c r="X180" i="11"/>
  <c r="W180" i="11" s="1"/>
  <c r="V180" i="11"/>
  <c r="BY179" i="11"/>
  <c r="BV179" i="11"/>
  <c r="AQ179" i="11"/>
  <c r="AO179" i="11"/>
  <c r="AM179" i="11"/>
  <c r="AK179" i="11"/>
  <c r="AH179" i="11"/>
  <c r="AF179" i="11"/>
  <c r="AD179" i="11"/>
  <c r="AB179" i="11"/>
  <c r="Z179" i="11"/>
  <c r="Y179" i="11"/>
  <c r="X179" i="11"/>
  <c r="W179" i="11" s="1"/>
  <c r="P179" i="11" s="1"/>
  <c r="R179" i="11" s="1"/>
  <c r="V179" i="11"/>
  <c r="BY178" i="11"/>
  <c r="BV178" i="11"/>
  <c r="AQ178" i="11"/>
  <c r="AO178" i="11"/>
  <c r="AM178" i="11"/>
  <c r="AK178" i="11"/>
  <c r="AH178" i="11"/>
  <c r="AF178" i="11"/>
  <c r="AD178" i="11"/>
  <c r="AB178" i="11"/>
  <c r="Z178" i="11"/>
  <c r="Y178" i="11"/>
  <c r="X178" i="11"/>
  <c r="AG178" i="11" s="1"/>
  <c r="V178" i="11"/>
  <c r="CZ177" i="11"/>
  <c r="X177" i="11" s="1"/>
  <c r="AG177" i="11" s="1"/>
  <c r="BV177" i="11"/>
  <c r="AQ177" i="11"/>
  <c r="AO177" i="11"/>
  <c r="AM177" i="11"/>
  <c r="AK177" i="11"/>
  <c r="AI177" i="11"/>
  <c r="AH177" i="11"/>
  <c r="AF177" i="11"/>
  <c r="CZ176" i="11"/>
  <c r="BV176" i="11"/>
  <c r="AQ176" i="11"/>
  <c r="AO176" i="11"/>
  <c r="AM176" i="11"/>
  <c r="AK176" i="11"/>
  <c r="AI176" i="11"/>
  <c r="AH176" i="11"/>
  <c r="AF176" i="11"/>
  <c r="X176" i="11"/>
  <c r="AG176" i="11" s="1"/>
  <c r="CZ175" i="11"/>
  <c r="X175" i="11" s="1"/>
  <c r="AG175" i="11" s="1"/>
  <c r="BV175" i="11"/>
  <c r="AQ175" i="11"/>
  <c r="AO175" i="11"/>
  <c r="AM175" i="11"/>
  <c r="AK175" i="11"/>
  <c r="AI175" i="11"/>
  <c r="AH175" i="11"/>
  <c r="AF175" i="11"/>
  <c r="CZ174" i="11"/>
  <c r="BV174" i="11"/>
  <c r="AQ174" i="11"/>
  <c r="AO174" i="11"/>
  <c r="AM174" i="11"/>
  <c r="AK174" i="11"/>
  <c r="AI174" i="11"/>
  <c r="AH174" i="11"/>
  <c r="AF174" i="11"/>
  <c r="X174" i="11"/>
  <c r="AG174" i="11" s="1"/>
  <c r="CZ173" i="11"/>
  <c r="BV173" i="11"/>
  <c r="AQ173" i="11"/>
  <c r="AO173" i="11"/>
  <c r="AM173" i="11"/>
  <c r="AK173" i="11"/>
  <c r="AI173" i="11"/>
  <c r="AH173" i="11"/>
  <c r="AF173" i="11"/>
  <c r="X173" i="11"/>
  <c r="AG173" i="11" s="1"/>
  <c r="CZ172" i="11"/>
  <c r="X172" i="11" s="1"/>
  <c r="AG172" i="11" s="1"/>
  <c r="BV172" i="11"/>
  <c r="AQ172" i="11"/>
  <c r="AO172" i="11"/>
  <c r="AM172" i="11"/>
  <c r="AK172" i="11"/>
  <c r="AI172" i="11"/>
  <c r="AH172" i="11"/>
  <c r="AF172" i="11"/>
  <c r="CZ171" i="11"/>
  <c r="X171" i="11" s="1"/>
  <c r="BV171" i="11"/>
  <c r="AQ171" i="11"/>
  <c r="AO171" i="11"/>
  <c r="AM171" i="11"/>
  <c r="AK171" i="11"/>
  <c r="AI171" i="11"/>
  <c r="AH171" i="11"/>
  <c r="AG171" i="11"/>
  <c r="AF171" i="11"/>
  <c r="CZ170" i="11"/>
  <c r="X170" i="11" s="1"/>
  <c r="AG170" i="11" s="1"/>
  <c r="BV170" i="11"/>
  <c r="AQ170" i="11"/>
  <c r="AO170" i="11"/>
  <c r="AM170" i="11"/>
  <c r="AK170" i="11"/>
  <c r="AI170" i="11"/>
  <c r="AH170" i="11"/>
  <c r="AF170" i="11"/>
  <c r="CZ169" i="11"/>
  <c r="BV169" i="11"/>
  <c r="AQ169" i="11"/>
  <c r="AO169" i="11"/>
  <c r="AM169" i="11"/>
  <c r="AK169" i="11"/>
  <c r="AI169" i="11"/>
  <c r="AH169" i="11"/>
  <c r="AF169" i="11"/>
  <c r="X169" i="11"/>
  <c r="AG169" i="11" s="1"/>
  <c r="CZ168" i="11"/>
  <c r="X168" i="11" s="1"/>
  <c r="AG168" i="11" s="1"/>
  <c r="BV168" i="11"/>
  <c r="AQ168" i="11"/>
  <c r="AO168" i="11"/>
  <c r="AM168" i="11"/>
  <c r="AK168" i="11"/>
  <c r="AI168" i="11"/>
  <c r="AH168" i="11"/>
  <c r="AF168" i="11"/>
  <c r="CZ167" i="11"/>
  <c r="X167" i="11" s="1"/>
  <c r="AG167" i="11" s="1"/>
  <c r="BV167" i="11"/>
  <c r="AQ167" i="11"/>
  <c r="AO167" i="11"/>
  <c r="AM167" i="11"/>
  <c r="AK167" i="11"/>
  <c r="AI167" i="11"/>
  <c r="AH167" i="11"/>
  <c r="AF167" i="11"/>
  <c r="CZ166" i="11"/>
  <c r="X166" i="11" s="1"/>
  <c r="AG166" i="11" s="1"/>
  <c r="BV166" i="11"/>
  <c r="AQ166" i="11"/>
  <c r="AO166" i="11"/>
  <c r="AM166" i="11"/>
  <c r="AK166" i="11"/>
  <c r="AI166" i="11"/>
  <c r="AH166" i="11"/>
  <c r="AF166" i="11"/>
  <c r="CZ165" i="11"/>
  <c r="X165" i="11" s="1"/>
  <c r="AG165" i="11" s="1"/>
  <c r="BV165" i="11"/>
  <c r="AQ165" i="11"/>
  <c r="AO165" i="11"/>
  <c r="AM165" i="11"/>
  <c r="AK165" i="11"/>
  <c r="AI165" i="11"/>
  <c r="AH165" i="11"/>
  <c r="AF165" i="11"/>
  <c r="CZ164" i="11"/>
  <c r="X164" i="11" s="1"/>
  <c r="AG164" i="11" s="1"/>
  <c r="BV164" i="11"/>
  <c r="AQ164" i="11"/>
  <c r="AO164" i="11"/>
  <c r="AM164" i="11"/>
  <c r="AK164" i="11"/>
  <c r="AI164" i="11"/>
  <c r="AH164" i="11"/>
  <c r="AF164" i="11"/>
  <c r="BV163" i="11"/>
  <c r="AQ163" i="11"/>
  <c r="AO163" i="11"/>
  <c r="AM163" i="11"/>
  <c r="AK163" i="11"/>
  <c r="AI163" i="11"/>
  <c r="AH163" i="11"/>
  <c r="AF163" i="11"/>
  <c r="X163" i="11"/>
  <c r="AG163" i="11" s="1"/>
  <c r="BV162" i="11"/>
  <c r="AQ162" i="11"/>
  <c r="AO162" i="11"/>
  <c r="AM162" i="11"/>
  <c r="AK162" i="11"/>
  <c r="AI162" i="11"/>
  <c r="AH162" i="11"/>
  <c r="AF162" i="11"/>
  <c r="X162" i="11"/>
  <c r="AG162" i="11" s="1"/>
  <c r="BY161" i="11"/>
  <c r="BV161" i="11"/>
  <c r="AQ161" i="11"/>
  <c r="AO161" i="11"/>
  <c r="AM161" i="11"/>
  <c r="AK161" i="11"/>
  <c r="AH161" i="11"/>
  <c r="AG161" i="11"/>
  <c r="AF161" i="11"/>
  <c r="AD161" i="11"/>
  <c r="AB161" i="11"/>
  <c r="Z161" i="11"/>
  <c r="Y161" i="11"/>
  <c r="X161" i="11"/>
  <c r="W161" i="11" s="1"/>
  <c r="V161" i="11"/>
  <c r="BY160" i="11"/>
  <c r="BV160" i="11"/>
  <c r="AQ160" i="11"/>
  <c r="AO160" i="11"/>
  <c r="AM160" i="11"/>
  <c r="AI160" i="11"/>
  <c r="AH160" i="11"/>
  <c r="AF160" i="11"/>
  <c r="AD160" i="11"/>
  <c r="AB160" i="11"/>
  <c r="Z160" i="11"/>
  <c r="Y160" i="11"/>
  <c r="X160" i="11"/>
  <c r="V160" i="11"/>
  <c r="BY159" i="11"/>
  <c r="BV159" i="11"/>
  <c r="AQ159" i="11"/>
  <c r="AO159" i="11"/>
  <c r="AM159" i="11"/>
  <c r="AI159" i="11"/>
  <c r="AH159" i="11"/>
  <c r="AG159" i="11"/>
  <c r="AF159" i="11"/>
  <c r="AD159" i="11"/>
  <c r="AB159" i="11"/>
  <c r="Z159" i="11"/>
  <c r="Y159" i="11"/>
  <c r="X159" i="11"/>
  <c r="W159" i="11" s="1"/>
  <c r="V159" i="11"/>
  <c r="BY158" i="11"/>
  <c r="BV158" i="11"/>
  <c r="AQ158" i="11"/>
  <c r="AO158" i="11"/>
  <c r="AM158" i="11"/>
  <c r="AI158" i="11"/>
  <c r="AH158" i="11"/>
  <c r="AF158" i="11"/>
  <c r="AD158" i="11"/>
  <c r="AB158" i="11"/>
  <c r="Z158" i="11"/>
  <c r="Y158" i="11"/>
  <c r="X158" i="11"/>
  <c r="W158" i="11" s="1"/>
  <c r="V158" i="11"/>
  <c r="BY157" i="11"/>
  <c r="BV157" i="11"/>
  <c r="AQ157" i="11"/>
  <c r="AO157" i="11"/>
  <c r="AM157" i="11"/>
  <c r="AI157" i="11"/>
  <c r="AH157" i="11"/>
  <c r="AG157" i="11"/>
  <c r="AF157" i="11"/>
  <c r="AD157" i="11"/>
  <c r="AB157" i="11"/>
  <c r="Z157" i="11"/>
  <c r="Y157" i="11"/>
  <c r="X157" i="11"/>
  <c r="W157" i="11" s="1"/>
  <c r="V157" i="11"/>
  <c r="BY156" i="11"/>
  <c r="BV156" i="11"/>
  <c r="AQ156" i="11"/>
  <c r="AO156" i="11"/>
  <c r="AM156" i="11"/>
  <c r="AI156" i="11"/>
  <c r="AH156" i="11"/>
  <c r="AG156" i="11"/>
  <c r="AF156" i="11"/>
  <c r="AD156" i="11"/>
  <c r="AB156" i="11"/>
  <c r="Z156" i="11"/>
  <c r="Y156" i="11"/>
  <c r="X156" i="11"/>
  <c r="W156" i="11" s="1"/>
  <c r="V156" i="11"/>
  <c r="BV155" i="11"/>
  <c r="AQ155" i="11"/>
  <c r="AO155" i="11"/>
  <c r="AM155" i="11"/>
  <c r="AK155" i="11"/>
  <c r="AI155" i="11"/>
  <c r="AH155" i="11"/>
  <c r="AF155" i="11"/>
  <c r="X155" i="11"/>
  <c r="AG155" i="11" s="1"/>
  <c r="BV154" i="11"/>
  <c r="AQ154" i="11"/>
  <c r="AO154" i="11"/>
  <c r="AM154" i="11"/>
  <c r="AK154" i="11"/>
  <c r="AH154" i="11"/>
  <c r="AF154" i="11"/>
  <c r="X154" i="11"/>
  <c r="AG154" i="11" s="1"/>
  <c r="BY153" i="11"/>
  <c r="BV153" i="11"/>
  <c r="AQ153" i="11"/>
  <c r="AO153" i="11"/>
  <c r="AM153" i="11"/>
  <c r="AI153" i="11"/>
  <c r="AH153" i="11"/>
  <c r="AG153" i="11"/>
  <c r="AF153" i="11"/>
  <c r="AD153" i="11"/>
  <c r="AB153" i="11"/>
  <c r="Z153" i="11"/>
  <c r="Y153" i="11"/>
  <c r="X153" i="11"/>
  <c r="W153" i="11" s="1"/>
  <c r="V153" i="11"/>
  <c r="BY152" i="11"/>
  <c r="BV152" i="11"/>
  <c r="AQ152" i="11"/>
  <c r="AO152" i="11"/>
  <c r="AM152" i="11"/>
  <c r="AI152" i="11"/>
  <c r="AH152" i="11"/>
  <c r="AG152" i="11"/>
  <c r="AF152" i="11"/>
  <c r="AD152" i="11"/>
  <c r="AB152" i="11"/>
  <c r="Z152" i="11"/>
  <c r="Y152" i="11"/>
  <c r="X152" i="11"/>
  <c r="W152" i="11" s="1"/>
  <c r="V152" i="11"/>
  <c r="BY151" i="11"/>
  <c r="BV151" i="11"/>
  <c r="AQ151" i="11"/>
  <c r="AO151" i="11"/>
  <c r="AM151" i="11"/>
  <c r="AI151" i="11"/>
  <c r="AH151" i="11"/>
  <c r="AG151" i="11"/>
  <c r="AF151" i="11"/>
  <c r="AD151" i="11"/>
  <c r="AB151" i="11"/>
  <c r="Z151" i="11"/>
  <c r="Y151" i="11"/>
  <c r="X151" i="11"/>
  <c r="W151" i="11" s="1"/>
  <c r="V151" i="11"/>
  <c r="BY150" i="11"/>
  <c r="BV150" i="11"/>
  <c r="AQ150" i="11"/>
  <c r="AO150" i="11"/>
  <c r="AM150" i="11"/>
  <c r="AI150" i="11"/>
  <c r="AH150" i="11"/>
  <c r="AG150" i="11"/>
  <c r="AF150" i="11"/>
  <c r="AD150" i="11"/>
  <c r="AB150" i="11"/>
  <c r="Z150" i="11"/>
  <c r="Y150" i="11"/>
  <c r="X150" i="11"/>
  <c r="W150" i="11" s="1"/>
  <c r="V150" i="11"/>
  <c r="AQ149" i="11"/>
  <c r="AO149" i="11"/>
  <c r="AM149" i="11"/>
  <c r="AK149" i="11"/>
  <c r="AI149" i="11"/>
  <c r="AH149" i="11"/>
  <c r="AF149" i="11"/>
  <c r="AD149" i="11"/>
  <c r="AB149" i="11"/>
  <c r="X149" i="11"/>
  <c r="AG149" i="11" s="1"/>
  <c r="AQ148" i="11"/>
  <c r="AO148" i="11"/>
  <c r="AM148" i="11"/>
  <c r="AK148" i="11"/>
  <c r="AI148" i="11"/>
  <c r="AH148" i="11"/>
  <c r="AF148" i="11"/>
  <c r="AD148" i="11"/>
  <c r="AB148" i="11"/>
  <c r="X148" i="11"/>
  <c r="AG148" i="11" s="1"/>
  <c r="AQ147" i="11"/>
  <c r="AO147" i="11"/>
  <c r="AM147" i="11"/>
  <c r="AK147" i="11"/>
  <c r="AI147" i="11"/>
  <c r="AH147" i="11"/>
  <c r="AF147" i="11"/>
  <c r="AD147" i="11"/>
  <c r="AB147" i="11"/>
  <c r="X147" i="11"/>
  <c r="AG147" i="11" s="1"/>
  <c r="AQ146" i="11"/>
  <c r="AO146" i="11"/>
  <c r="AM146" i="11"/>
  <c r="AK146" i="11"/>
  <c r="AI146" i="11"/>
  <c r="AH146" i="11"/>
  <c r="AF146" i="11"/>
  <c r="AD146" i="11"/>
  <c r="AB146" i="11"/>
  <c r="X146" i="11"/>
  <c r="AG146" i="11" s="1"/>
  <c r="AQ145" i="11"/>
  <c r="AO145" i="11"/>
  <c r="AM145" i="11"/>
  <c r="AK145" i="11"/>
  <c r="AI145" i="11"/>
  <c r="AH145" i="11"/>
  <c r="AF145" i="11"/>
  <c r="AD145" i="11"/>
  <c r="AB145" i="11"/>
  <c r="X145" i="11"/>
  <c r="AG145" i="11" s="1"/>
  <c r="AQ144" i="11"/>
  <c r="AO144" i="11"/>
  <c r="AM144" i="11"/>
  <c r="AK144" i="11"/>
  <c r="AI144" i="11"/>
  <c r="AH144" i="11"/>
  <c r="AF144" i="11"/>
  <c r="AD144" i="11"/>
  <c r="AB144" i="11"/>
  <c r="X144" i="11"/>
  <c r="AG144" i="11" s="1"/>
  <c r="AQ143" i="11"/>
  <c r="AO143" i="11"/>
  <c r="AM143" i="11"/>
  <c r="AK143" i="11"/>
  <c r="AI143" i="11"/>
  <c r="AH143" i="11"/>
  <c r="AF143" i="11"/>
  <c r="AD143" i="11"/>
  <c r="AB143" i="11"/>
  <c r="X143" i="11"/>
  <c r="AG143" i="11" s="1"/>
  <c r="AQ142" i="11"/>
  <c r="AO142" i="11"/>
  <c r="AM142" i="11"/>
  <c r="AK142" i="11"/>
  <c r="AI142" i="11"/>
  <c r="AH142" i="11"/>
  <c r="AF142" i="11"/>
  <c r="AD142" i="11"/>
  <c r="AB142" i="11"/>
  <c r="X142" i="11"/>
  <c r="AG142" i="11" s="1"/>
  <c r="AQ141" i="11"/>
  <c r="AO141" i="11"/>
  <c r="AM141" i="11"/>
  <c r="AK141" i="11"/>
  <c r="AI141" i="11"/>
  <c r="AH141" i="11"/>
  <c r="AF141" i="11"/>
  <c r="AD141" i="11"/>
  <c r="AB141" i="11"/>
  <c r="X141" i="11"/>
  <c r="AG141" i="11" s="1"/>
  <c r="AQ140" i="11"/>
  <c r="AO140" i="11"/>
  <c r="AM140" i="11"/>
  <c r="AK140" i="11"/>
  <c r="AI140" i="11"/>
  <c r="AH140" i="11"/>
  <c r="AF140" i="11"/>
  <c r="AD140" i="11"/>
  <c r="AB140" i="11"/>
  <c r="X140" i="11"/>
  <c r="AG140" i="11" s="1"/>
  <c r="AQ139" i="11"/>
  <c r="AO139" i="11"/>
  <c r="AM139" i="11"/>
  <c r="AK139" i="11"/>
  <c r="AI139" i="11"/>
  <c r="AH139" i="11"/>
  <c r="AF139" i="11"/>
  <c r="AD139" i="11"/>
  <c r="AB139" i="11"/>
  <c r="X139" i="11"/>
  <c r="AG139" i="11" s="1"/>
  <c r="AQ138" i="11"/>
  <c r="AO138" i="11"/>
  <c r="AM138" i="11"/>
  <c r="AK138" i="11"/>
  <c r="AI138" i="11"/>
  <c r="AH138" i="11"/>
  <c r="AF138" i="11"/>
  <c r="AD138" i="11"/>
  <c r="AB138" i="11"/>
  <c r="X138" i="11"/>
  <c r="AG138" i="11" s="1"/>
  <c r="AQ137" i="11"/>
  <c r="AO137" i="11"/>
  <c r="AM137" i="11"/>
  <c r="AK137" i="11"/>
  <c r="AI137" i="11"/>
  <c r="AH137" i="11"/>
  <c r="AF137" i="11"/>
  <c r="AD137" i="11"/>
  <c r="AB137" i="11"/>
  <c r="X137" i="11"/>
  <c r="AG137" i="11" s="1"/>
  <c r="AQ136" i="11"/>
  <c r="AO136" i="11"/>
  <c r="AM136" i="11"/>
  <c r="AK136" i="11"/>
  <c r="AI136" i="11"/>
  <c r="AH136" i="11"/>
  <c r="AF136" i="11"/>
  <c r="AD136" i="11"/>
  <c r="AB136" i="11"/>
  <c r="X136" i="11"/>
  <c r="AG136" i="11" s="1"/>
  <c r="AQ135" i="11"/>
  <c r="AO135" i="11"/>
  <c r="AM135" i="11"/>
  <c r="AK135" i="11"/>
  <c r="AI135" i="11"/>
  <c r="AH135" i="11"/>
  <c r="AF135" i="11"/>
  <c r="AD135" i="11"/>
  <c r="AB135" i="11"/>
  <c r="X135" i="11"/>
  <c r="AG135" i="11" s="1"/>
  <c r="AQ134" i="11"/>
  <c r="AO134" i="11"/>
  <c r="AM134" i="11"/>
  <c r="AK134" i="11"/>
  <c r="AI134" i="11"/>
  <c r="AH134" i="11"/>
  <c r="AF134" i="11"/>
  <c r="AD134" i="11"/>
  <c r="AB134" i="11"/>
  <c r="X134" i="11"/>
  <c r="AG134" i="11" s="1"/>
  <c r="AQ133" i="11"/>
  <c r="AO133" i="11"/>
  <c r="AM133" i="11"/>
  <c r="AK133" i="11"/>
  <c r="AI133" i="11"/>
  <c r="AH133" i="11"/>
  <c r="AF133" i="11"/>
  <c r="AD133" i="11"/>
  <c r="AB133" i="11"/>
  <c r="X133" i="11"/>
  <c r="AG133" i="11" s="1"/>
  <c r="AQ132" i="11"/>
  <c r="AO132" i="11"/>
  <c r="AM132" i="11"/>
  <c r="AK132" i="11"/>
  <c r="AI132" i="11"/>
  <c r="AH132" i="11"/>
  <c r="AF132" i="11"/>
  <c r="AD132" i="11"/>
  <c r="AB132" i="11"/>
  <c r="X132" i="11"/>
  <c r="AG132" i="11" s="1"/>
  <c r="AQ131" i="11"/>
  <c r="AO131" i="11"/>
  <c r="AM131" i="11"/>
  <c r="AK131" i="11"/>
  <c r="AI131" i="11"/>
  <c r="AH131" i="11"/>
  <c r="AF131" i="11"/>
  <c r="AD131" i="11"/>
  <c r="AB131" i="11"/>
  <c r="X131" i="11"/>
  <c r="AG131" i="11" s="1"/>
  <c r="AQ130" i="11"/>
  <c r="AO130" i="11"/>
  <c r="AM130" i="11"/>
  <c r="AK130" i="11"/>
  <c r="AI130" i="11"/>
  <c r="AH130" i="11"/>
  <c r="AF130" i="11"/>
  <c r="AD130" i="11"/>
  <c r="AB130" i="11"/>
  <c r="X130" i="11"/>
  <c r="AG130" i="11" s="1"/>
  <c r="AQ129" i="11"/>
  <c r="AO129" i="11"/>
  <c r="AM129" i="11"/>
  <c r="AK129" i="11"/>
  <c r="AI129" i="11"/>
  <c r="AH129" i="11"/>
  <c r="AF129" i="11"/>
  <c r="AD129" i="11"/>
  <c r="AB129" i="11"/>
  <c r="X129" i="11"/>
  <c r="AG129" i="11" s="1"/>
  <c r="AQ128" i="11"/>
  <c r="AO128" i="11"/>
  <c r="AM128" i="11"/>
  <c r="AK128" i="11"/>
  <c r="AI128" i="11"/>
  <c r="AH128" i="11"/>
  <c r="AF128" i="11"/>
  <c r="AD128" i="11"/>
  <c r="AB128" i="11"/>
  <c r="X128" i="11"/>
  <c r="AG128" i="11" s="1"/>
  <c r="AQ127" i="11"/>
  <c r="AO127" i="11"/>
  <c r="AM127" i="11"/>
  <c r="AK127" i="11"/>
  <c r="AI127" i="11"/>
  <c r="AH127" i="11"/>
  <c r="AF127" i="11"/>
  <c r="AD127" i="11"/>
  <c r="AB127" i="11"/>
  <c r="X127" i="11"/>
  <c r="AG127" i="11" s="1"/>
  <c r="AQ126" i="11"/>
  <c r="AO126" i="11"/>
  <c r="AM126" i="11"/>
  <c r="AK126" i="11"/>
  <c r="AI126" i="11"/>
  <c r="AH126" i="11"/>
  <c r="AF126" i="11"/>
  <c r="AD126" i="11"/>
  <c r="AB126" i="11"/>
  <c r="X126" i="11"/>
  <c r="AG126" i="11" s="1"/>
  <c r="AQ125" i="11"/>
  <c r="AO125" i="11"/>
  <c r="AM125" i="11"/>
  <c r="AK125" i="11"/>
  <c r="AI125" i="11"/>
  <c r="AH125" i="11"/>
  <c r="AF125" i="11"/>
  <c r="AD125" i="11"/>
  <c r="AB125" i="11"/>
  <c r="X125" i="11"/>
  <c r="AG125" i="11" s="1"/>
  <c r="AQ124" i="11"/>
  <c r="AO124" i="11"/>
  <c r="AM124" i="11"/>
  <c r="AK124" i="11"/>
  <c r="AI124" i="11"/>
  <c r="AH124" i="11"/>
  <c r="AF124" i="11"/>
  <c r="AD124" i="11"/>
  <c r="AB124" i="11"/>
  <c r="X124" i="11"/>
  <c r="AG124" i="11" s="1"/>
  <c r="AQ123" i="11"/>
  <c r="AO123" i="11"/>
  <c r="AM123" i="11"/>
  <c r="AK123" i="11"/>
  <c r="AI123" i="11"/>
  <c r="AH123" i="11"/>
  <c r="AF123" i="11"/>
  <c r="AD123" i="11"/>
  <c r="AB123" i="11"/>
  <c r="X123" i="11"/>
  <c r="AG123" i="11" s="1"/>
  <c r="AQ122" i="11"/>
  <c r="AO122" i="11"/>
  <c r="AM122" i="11"/>
  <c r="AK122" i="11"/>
  <c r="AI122" i="11"/>
  <c r="AH122" i="11"/>
  <c r="AF122" i="11"/>
  <c r="AD122" i="11"/>
  <c r="AB122" i="11"/>
  <c r="X122" i="11"/>
  <c r="AG122" i="11" s="1"/>
  <c r="AQ121" i="11"/>
  <c r="AO121" i="11"/>
  <c r="AM121" i="11"/>
  <c r="AK121" i="11"/>
  <c r="AI121" i="11"/>
  <c r="AH121" i="11"/>
  <c r="AF121" i="11"/>
  <c r="AD121" i="11"/>
  <c r="AB121" i="11"/>
  <c r="X121" i="11"/>
  <c r="AG121" i="11" s="1"/>
  <c r="AQ120" i="11"/>
  <c r="AO120" i="11"/>
  <c r="AM120" i="11"/>
  <c r="AK120" i="11"/>
  <c r="AI120" i="11"/>
  <c r="AH120" i="11"/>
  <c r="AF120" i="11"/>
  <c r="AD120" i="11"/>
  <c r="AB120" i="11"/>
  <c r="X120" i="11"/>
  <c r="AG120" i="11" s="1"/>
  <c r="AQ119" i="11"/>
  <c r="AO119" i="11"/>
  <c r="AM119" i="11"/>
  <c r="AK119" i="11"/>
  <c r="AI119" i="11"/>
  <c r="AH119" i="11"/>
  <c r="AF119" i="11"/>
  <c r="AD119" i="11"/>
  <c r="AB119" i="11"/>
  <c r="X119" i="11"/>
  <c r="AG119" i="11" s="1"/>
  <c r="BV118" i="11"/>
  <c r="AQ118" i="11"/>
  <c r="AO118" i="11"/>
  <c r="AM118" i="11"/>
  <c r="AK118" i="11"/>
  <c r="AI118" i="11"/>
  <c r="AH118" i="11"/>
  <c r="AF118" i="11"/>
  <c r="X118" i="11"/>
  <c r="AG118" i="11" s="1"/>
  <c r="AQ117" i="11"/>
  <c r="AO117" i="11"/>
  <c r="AM117" i="11"/>
  <c r="AK117" i="11"/>
  <c r="AI117" i="11"/>
  <c r="AH117" i="11"/>
  <c r="AF117" i="11"/>
  <c r="AD117" i="11"/>
  <c r="AB117" i="11"/>
  <c r="X117" i="11"/>
  <c r="AG117" i="11" s="1"/>
  <c r="AQ116" i="11"/>
  <c r="AO116" i="11"/>
  <c r="AM116" i="11"/>
  <c r="AK116" i="11"/>
  <c r="AI116" i="11"/>
  <c r="AH116" i="11"/>
  <c r="AF116" i="11"/>
  <c r="AD116" i="11"/>
  <c r="AB116" i="11"/>
  <c r="X116" i="11"/>
  <c r="AG116" i="11" s="1"/>
  <c r="AQ115" i="11"/>
  <c r="AO115" i="11"/>
  <c r="AM115" i="11"/>
  <c r="AK115" i="11"/>
  <c r="AI115" i="11"/>
  <c r="AH115" i="11"/>
  <c r="AF115" i="11"/>
  <c r="AD115" i="11"/>
  <c r="AB115" i="11"/>
  <c r="X115" i="11"/>
  <c r="AG115" i="11" s="1"/>
  <c r="AQ114" i="11"/>
  <c r="AO114" i="11"/>
  <c r="AM114" i="11"/>
  <c r="AK114" i="11"/>
  <c r="AI114" i="11"/>
  <c r="AH114" i="11"/>
  <c r="AF114" i="11"/>
  <c r="AD114" i="11"/>
  <c r="AB114" i="11"/>
  <c r="X114" i="11"/>
  <c r="AG114" i="11" s="1"/>
  <c r="AQ113" i="11"/>
  <c r="AO113" i="11"/>
  <c r="AM113" i="11"/>
  <c r="AK113" i="11"/>
  <c r="AI113" i="11"/>
  <c r="AH113" i="11"/>
  <c r="AF113" i="11"/>
  <c r="AD113" i="11"/>
  <c r="AB113" i="11"/>
  <c r="X113" i="11"/>
  <c r="AG113" i="11" s="1"/>
  <c r="CZ112" i="11"/>
  <c r="X112" i="11" s="1"/>
  <c r="AG112" i="11" s="1"/>
  <c r="BV112" i="11"/>
  <c r="AQ112" i="11"/>
  <c r="AO112" i="11"/>
  <c r="AM112" i="11"/>
  <c r="AK112" i="11"/>
  <c r="AI112" i="11"/>
  <c r="AH112" i="11"/>
  <c r="AF112" i="11"/>
  <c r="AQ111" i="11"/>
  <c r="AO111" i="11"/>
  <c r="AM111" i="11"/>
  <c r="AK111" i="11"/>
  <c r="AI111" i="11"/>
  <c r="AH111" i="11"/>
  <c r="AF111" i="11"/>
  <c r="AD111" i="11"/>
  <c r="AB111" i="11"/>
  <c r="X111" i="11"/>
  <c r="AG111" i="11" s="1"/>
  <c r="AQ110" i="11"/>
  <c r="AO110" i="11"/>
  <c r="AM110" i="11"/>
  <c r="AK110" i="11"/>
  <c r="AI110" i="11"/>
  <c r="AH110" i="11"/>
  <c r="AF110" i="11"/>
  <c r="AD110" i="11"/>
  <c r="AB110" i="11"/>
  <c r="X110" i="11"/>
  <c r="AG110" i="11" s="1"/>
  <c r="BV109" i="11"/>
  <c r="AQ109" i="11"/>
  <c r="AO109" i="11"/>
  <c r="AM109" i="11"/>
  <c r="AK109" i="11"/>
  <c r="AI109" i="11"/>
  <c r="AH109" i="11"/>
  <c r="AF109" i="11"/>
  <c r="X109" i="11"/>
  <c r="AG109" i="11" s="1"/>
  <c r="CZ108" i="11"/>
  <c r="X108" i="11" s="1"/>
  <c r="AG108" i="11" s="1"/>
  <c r="BV108" i="11"/>
  <c r="AQ108" i="11"/>
  <c r="AO108" i="11"/>
  <c r="AM108" i="11"/>
  <c r="AK108" i="11"/>
  <c r="AI108" i="11"/>
  <c r="AH108" i="11"/>
  <c r="AF108" i="11"/>
  <c r="CZ107" i="11"/>
  <c r="BV107" i="11"/>
  <c r="AQ107" i="11"/>
  <c r="AO107" i="11"/>
  <c r="AM107" i="11"/>
  <c r="AK107" i="11"/>
  <c r="AI107" i="11"/>
  <c r="AH107" i="11"/>
  <c r="AF107" i="11"/>
  <c r="X107" i="11"/>
  <c r="AG107" i="11" s="1"/>
  <c r="AQ106" i="11"/>
  <c r="AO106" i="11"/>
  <c r="AM106" i="11"/>
  <c r="AK106" i="11"/>
  <c r="AI106" i="11"/>
  <c r="AH106" i="11"/>
  <c r="AF106" i="11"/>
  <c r="AD106" i="11"/>
  <c r="AB106" i="11"/>
  <c r="X106" i="11"/>
  <c r="AG106" i="11" s="1"/>
  <c r="CZ105" i="11"/>
  <c r="BV105" i="11"/>
  <c r="AQ105" i="11"/>
  <c r="AO105" i="11"/>
  <c r="AM105" i="11"/>
  <c r="AK105" i="11"/>
  <c r="AI105" i="11"/>
  <c r="AH105" i="11"/>
  <c r="AF105" i="11"/>
  <c r="X105" i="11"/>
  <c r="AG105" i="11" s="1"/>
  <c r="AQ104" i="11"/>
  <c r="AO104" i="11"/>
  <c r="AM104" i="11"/>
  <c r="AK104" i="11"/>
  <c r="AI104" i="11"/>
  <c r="AH104" i="11"/>
  <c r="AF104" i="11"/>
  <c r="AD104" i="11"/>
  <c r="AB104" i="11"/>
  <c r="X104" i="11"/>
  <c r="AG104" i="11" s="1"/>
  <c r="CZ103" i="11"/>
  <c r="X103" i="11" s="1"/>
  <c r="AG103" i="11" s="1"/>
  <c r="BV103" i="11"/>
  <c r="AQ103" i="11"/>
  <c r="AO103" i="11"/>
  <c r="AM103" i="11"/>
  <c r="AK103" i="11"/>
  <c r="AI103" i="11"/>
  <c r="AH103" i="11"/>
  <c r="AF103" i="11"/>
  <c r="BV102" i="11"/>
  <c r="AQ102" i="11"/>
  <c r="AO102" i="11"/>
  <c r="AM102" i="11"/>
  <c r="AK102" i="11"/>
  <c r="AI102" i="11"/>
  <c r="AH102" i="11"/>
  <c r="AF102" i="11"/>
  <c r="AD102" i="11"/>
  <c r="AB102" i="11"/>
  <c r="X102" i="11"/>
  <c r="AG102" i="11" s="1"/>
  <c r="BV101" i="11"/>
  <c r="AQ101" i="11"/>
  <c r="AO101" i="11"/>
  <c r="AM101" i="11"/>
  <c r="AK101" i="11"/>
  <c r="AI101" i="11"/>
  <c r="AH101" i="11"/>
  <c r="AF101" i="11"/>
  <c r="AD101" i="11"/>
  <c r="AB101" i="11"/>
  <c r="X101" i="11"/>
  <c r="AG101" i="11" s="1"/>
  <c r="AQ100" i="11"/>
  <c r="AO100" i="11"/>
  <c r="AM100" i="11"/>
  <c r="AK100" i="11"/>
  <c r="AI100" i="11"/>
  <c r="AH100" i="11"/>
  <c r="AF100" i="11"/>
  <c r="AD100" i="11"/>
  <c r="AB100" i="11"/>
  <c r="Z100" i="11"/>
  <c r="X100" i="11"/>
  <c r="AG100" i="11" s="1"/>
  <c r="CZ99" i="11"/>
  <c r="X99" i="11" s="1"/>
  <c r="BV99" i="11"/>
  <c r="AQ99" i="11"/>
  <c r="AO99" i="11"/>
  <c r="AM99" i="11"/>
  <c r="AK99" i="11"/>
  <c r="AI99" i="11"/>
  <c r="AH99" i="11"/>
  <c r="AG99" i="11"/>
  <c r="AF99" i="11"/>
  <c r="CZ98" i="11"/>
  <c r="X98" i="11" s="1"/>
  <c r="AG98" i="11" s="1"/>
  <c r="BV98" i="11"/>
  <c r="AQ98" i="11"/>
  <c r="AO98" i="11"/>
  <c r="AM98" i="11"/>
  <c r="AK98" i="11"/>
  <c r="AI98" i="11"/>
  <c r="AH98" i="11"/>
  <c r="AF98" i="11"/>
  <c r="CZ97" i="11"/>
  <c r="X97" i="11" s="1"/>
  <c r="AG97" i="11" s="1"/>
  <c r="BV97" i="11"/>
  <c r="AQ97" i="11"/>
  <c r="AO97" i="11"/>
  <c r="AM97" i="11"/>
  <c r="AK97" i="11"/>
  <c r="AI97" i="11"/>
  <c r="AH97" i="11"/>
  <c r="AF97" i="11"/>
  <c r="AQ96" i="11"/>
  <c r="AO96" i="11"/>
  <c r="AM96" i="11"/>
  <c r="AK96" i="11"/>
  <c r="AI96" i="11"/>
  <c r="AH96" i="11"/>
  <c r="AF96" i="11"/>
  <c r="AD96" i="11"/>
  <c r="AB96" i="11"/>
  <c r="Z96" i="11"/>
  <c r="X96" i="11"/>
  <c r="AG96" i="11" s="1"/>
  <c r="AQ95" i="11"/>
  <c r="AO95" i="11"/>
  <c r="AM95" i="11"/>
  <c r="AK95" i="11"/>
  <c r="AI95" i="11"/>
  <c r="AH95" i="11"/>
  <c r="AF95" i="11"/>
  <c r="AD95" i="11"/>
  <c r="AB95" i="11"/>
  <c r="Z95" i="11"/>
  <c r="X95" i="11"/>
  <c r="AG95" i="11" s="1"/>
  <c r="AQ94" i="11"/>
  <c r="AO94" i="11"/>
  <c r="AM94" i="11"/>
  <c r="AK94" i="11"/>
  <c r="AI94" i="11"/>
  <c r="AH94" i="11"/>
  <c r="AF94" i="11"/>
  <c r="AD94" i="11"/>
  <c r="AB94" i="11"/>
  <c r="Z94" i="11"/>
  <c r="X94" i="11"/>
  <c r="AG94" i="11" s="1"/>
  <c r="AQ93" i="11"/>
  <c r="AO93" i="11"/>
  <c r="AM93" i="11"/>
  <c r="AK93" i="11"/>
  <c r="AI93" i="11"/>
  <c r="AH93" i="11"/>
  <c r="AF93" i="11"/>
  <c r="AD93" i="11"/>
  <c r="AB93" i="11"/>
  <c r="Z93" i="11"/>
  <c r="X93" i="11"/>
  <c r="AG93" i="11" s="1"/>
  <c r="AQ92" i="11"/>
  <c r="AO92" i="11"/>
  <c r="AM92" i="11"/>
  <c r="AK92" i="11"/>
  <c r="AI92" i="11"/>
  <c r="AH92" i="11"/>
  <c r="AF92" i="11"/>
  <c r="AD92" i="11"/>
  <c r="AB92" i="11"/>
  <c r="Z92" i="11"/>
  <c r="X92" i="11"/>
  <c r="AG92" i="11" s="1"/>
  <c r="BY91" i="11"/>
  <c r="BV91" i="11"/>
  <c r="AQ91" i="11"/>
  <c r="AO91" i="11"/>
  <c r="AM91" i="11"/>
  <c r="AK91" i="11"/>
  <c r="AH91" i="11"/>
  <c r="AF91" i="11"/>
  <c r="AD91" i="11"/>
  <c r="AB91" i="11"/>
  <c r="Z91" i="11"/>
  <c r="Y91" i="11"/>
  <c r="X91" i="11"/>
  <c r="AG91" i="11" s="1"/>
  <c r="V91" i="11"/>
  <c r="BY90" i="11"/>
  <c r="BV90" i="11"/>
  <c r="AQ90" i="11"/>
  <c r="AO90" i="11"/>
  <c r="AM90" i="11"/>
  <c r="AK90" i="11"/>
  <c r="AH90" i="11"/>
  <c r="AF90" i="11"/>
  <c r="AD90" i="11"/>
  <c r="AB90" i="11"/>
  <c r="Z90" i="11"/>
  <c r="Y90" i="11"/>
  <c r="X90" i="11"/>
  <c r="V90" i="11"/>
  <c r="BV89" i="11"/>
  <c r="AQ89" i="11"/>
  <c r="AO89" i="11"/>
  <c r="AM89" i="11"/>
  <c r="AK89" i="11"/>
  <c r="AH89" i="11"/>
  <c r="AF89" i="11"/>
  <c r="X89" i="11"/>
  <c r="AG89" i="11" s="1"/>
  <c r="BY88" i="11"/>
  <c r="BV88" i="11"/>
  <c r="AQ88" i="11"/>
  <c r="AO88" i="11"/>
  <c r="AM88" i="11"/>
  <c r="AK88" i="11"/>
  <c r="AH88" i="11"/>
  <c r="AF88" i="11"/>
  <c r="AD88" i="11"/>
  <c r="AB88" i="11"/>
  <c r="Z88" i="11"/>
  <c r="Y88" i="11"/>
  <c r="X88" i="11"/>
  <c r="V88" i="11"/>
  <c r="BY87" i="11"/>
  <c r="BV87" i="11"/>
  <c r="AQ87" i="11"/>
  <c r="AO87" i="11"/>
  <c r="AM87" i="11"/>
  <c r="AI87" i="11"/>
  <c r="AH87" i="11"/>
  <c r="AF87" i="11"/>
  <c r="AD87" i="11"/>
  <c r="AB87" i="11"/>
  <c r="Z87" i="11"/>
  <c r="Y87" i="11"/>
  <c r="X87" i="11"/>
  <c r="W87" i="11" s="1"/>
  <c r="V87" i="11"/>
  <c r="BY86" i="11"/>
  <c r="BV86" i="11"/>
  <c r="AQ86" i="11"/>
  <c r="AO86" i="11"/>
  <c r="AM86" i="11"/>
  <c r="AI86" i="11"/>
  <c r="AH86" i="11"/>
  <c r="AG86" i="11"/>
  <c r="AF86" i="11"/>
  <c r="AD86" i="11"/>
  <c r="AB86" i="11"/>
  <c r="Z86" i="11"/>
  <c r="Y86" i="11"/>
  <c r="X86" i="11"/>
  <c r="W86" i="11" s="1"/>
  <c r="V86" i="11"/>
  <c r="BY85" i="11"/>
  <c r="BV85" i="11"/>
  <c r="AQ85" i="11"/>
  <c r="AO85" i="11"/>
  <c r="AM85" i="11"/>
  <c r="AI85" i="11"/>
  <c r="AH85" i="11"/>
  <c r="AG85" i="11"/>
  <c r="AF85" i="11"/>
  <c r="AD85" i="11"/>
  <c r="AB85" i="11"/>
  <c r="Z85" i="11"/>
  <c r="Y85" i="11"/>
  <c r="X85" i="11"/>
  <c r="W85" i="11" s="1"/>
  <c r="V85" i="11"/>
  <c r="BY84" i="11"/>
  <c r="BV84" i="11"/>
  <c r="AQ84" i="11"/>
  <c r="AO84" i="11"/>
  <c r="AM84" i="11"/>
  <c r="AK84" i="11"/>
  <c r="AI84" i="11"/>
  <c r="AH84" i="11"/>
  <c r="AF84" i="11"/>
  <c r="AD84" i="11"/>
  <c r="AB84" i="11"/>
  <c r="Z84" i="11"/>
  <c r="Y84" i="11"/>
  <c r="X84" i="11"/>
  <c r="W84" i="11" s="1"/>
  <c r="V84" i="11"/>
  <c r="BY83" i="11"/>
  <c r="BV83" i="11"/>
  <c r="AQ83" i="11"/>
  <c r="AO83" i="11"/>
  <c r="AM83" i="11"/>
  <c r="AK83" i="11"/>
  <c r="AI83" i="11"/>
  <c r="AH83" i="11"/>
  <c r="AF83" i="11"/>
  <c r="AD83" i="11"/>
  <c r="AB83" i="11"/>
  <c r="Z83" i="11"/>
  <c r="Y83" i="11"/>
  <c r="X83" i="11"/>
  <c r="V83" i="11"/>
  <c r="BY82" i="11"/>
  <c r="BV82" i="11"/>
  <c r="AQ82" i="11"/>
  <c r="AO82" i="11"/>
  <c r="AM82" i="11"/>
  <c r="AK82" i="11"/>
  <c r="AI82" i="11"/>
  <c r="AH82" i="11"/>
  <c r="AF82" i="11"/>
  <c r="AD82" i="11"/>
  <c r="AB82" i="11"/>
  <c r="Z82" i="11"/>
  <c r="Y82" i="11"/>
  <c r="X82" i="11"/>
  <c r="W82" i="11" s="1"/>
  <c r="V82" i="11"/>
  <c r="BY81" i="11"/>
  <c r="BV81" i="11"/>
  <c r="AQ81" i="11"/>
  <c r="AO81" i="11"/>
  <c r="AM81" i="11"/>
  <c r="AK81" i="11"/>
  <c r="AI81" i="11"/>
  <c r="AH81" i="11"/>
  <c r="AF81" i="11"/>
  <c r="AD81" i="11"/>
  <c r="AB81" i="11"/>
  <c r="Z81" i="11"/>
  <c r="Y81" i="11"/>
  <c r="X81" i="11"/>
  <c r="V81" i="11"/>
  <c r="AQ80" i="11"/>
  <c r="AO80" i="11"/>
  <c r="AM80" i="11"/>
  <c r="AK80" i="11"/>
  <c r="AI80" i="11"/>
  <c r="AH80" i="11"/>
  <c r="AF80" i="11"/>
  <c r="AD80" i="11"/>
  <c r="AB80" i="11"/>
  <c r="X80" i="11"/>
  <c r="AG80" i="11" s="1"/>
  <c r="AQ79" i="11"/>
  <c r="AO79" i="11"/>
  <c r="AM79" i="11"/>
  <c r="AK79" i="11"/>
  <c r="AI79" i="11"/>
  <c r="AH79" i="11"/>
  <c r="AF79" i="11"/>
  <c r="AD79" i="11"/>
  <c r="AB79" i="11"/>
  <c r="X79" i="11"/>
  <c r="AG79" i="11" s="1"/>
  <c r="BY78" i="11"/>
  <c r="BV78" i="11"/>
  <c r="AQ78" i="11"/>
  <c r="AO78" i="11"/>
  <c r="AM78" i="11"/>
  <c r="AK78" i="11"/>
  <c r="AH78" i="11"/>
  <c r="AG78" i="11"/>
  <c r="AF78" i="11"/>
  <c r="AD78" i="11"/>
  <c r="AB78" i="11"/>
  <c r="Z78" i="11"/>
  <c r="Y78" i="11"/>
  <c r="X78" i="11"/>
  <c r="W78" i="11" s="1"/>
  <c r="V78" i="11"/>
  <c r="BY77" i="11"/>
  <c r="BV77" i="11"/>
  <c r="AQ77" i="11"/>
  <c r="AO77" i="11"/>
  <c r="AM77" i="11"/>
  <c r="AK77" i="11"/>
  <c r="AH77" i="11"/>
  <c r="AF77" i="11"/>
  <c r="AD77" i="11"/>
  <c r="AB77" i="11"/>
  <c r="Z77" i="11"/>
  <c r="Y77" i="11"/>
  <c r="X77" i="11"/>
  <c r="W77" i="11" s="1"/>
  <c r="V77" i="11"/>
  <c r="BY76" i="11"/>
  <c r="BV76" i="11"/>
  <c r="AQ76" i="11"/>
  <c r="AO76" i="11"/>
  <c r="AM76" i="11"/>
  <c r="AK76" i="11"/>
  <c r="AH76" i="11"/>
  <c r="AF76" i="11"/>
  <c r="AD76" i="11"/>
  <c r="AB76" i="11"/>
  <c r="Z76" i="11"/>
  <c r="Y76" i="11"/>
  <c r="X76" i="11"/>
  <c r="V76" i="11"/>
  <c r="CZ75" i="11"/>
  <c r="X75" i="11" s="1"/>
  <c r="AG75" i="11" s="1"/>
  <c r="BV75" i="11"/>
  <c r="AQ75" i="11"/>
  <c r="AO75" i="11"/>
  <c r="AM75" i="11"/>
  <c r="AK75" i="11"/>
  <c r="AI75" i="11"/>
  <c r="AH75" i="11"/>
  <c r="AF75" i="11"/>
  <c r="BY74" i="11"/>
  <c r="BV74" i="11"/>
  <c r="AQ74" i="11"/>
  <c r="AO74" i="11"/>
  <c r="AM74" i="11"/>
  <c r="AK74" i="11"/>
  <c r="AH74" i="11"/>
  <c r="AF74" i="11"/>
  <c r="AD74" i="11"/>
  <c r="AB74" i="11"/>
  <c r="Z74" i="11"/>
  <c r="Y74" i="11"/>
  <c r="X74" i="11"/>
  <c r="V74" i="11"/>
  <c r="CZ73" i="11"/>
  <c r="X73" i="11" s="1"/>
  <c r="AG73" i="11" s="1"/>
  <c r="BV73" i="11"/>
  <c r="AQ73" i="11"/>
  <c r="AO73" i="11"/>
  <c r="AM73" i="11"/>
  <c r="AK73" i="11"/>
  <c r="AI73" i="11"/>
  <c r="AH73" i="11"/>
  <c r="AF73" i="11"/>
  <c r="CZ72" i="11"/>
  <c r="X72" i="11" s="1"/>
  <c r="AG72" i="11" s="1"/>
  <c r="BV72" i="11"/>
  <c r="AQ72" i="11"/>
  <c r="AO72" i="11"/>
  <c r="AM72" i="11"/>
  <c r="AK72" i="11"/>
  <c r="AI72" i="11"/>
  <c r="AH72" i="11"/>
  <c r="AF72" i="11"/>
  <c r="CZ71" i="11"/>
  <c r="X71" i="11" s="1"/>
  <c r="AG71" i="11" s="1"/>
  <c r="BV71" i="11"/>
  <c r="AQ71" i="11"/>
  <c r="AO71" i="11"/>
  <c r="AM71" i="11"/>
  <c r="AK71" i="11"/>
  <c r="AI71" i="11"/>
  <c r="AH71" i="11"/>
  <c r="AF71" i="11"/>
  <c r="CZ70" i="11"/>
  <c r="BV70" i="11"/>
  <c r="AQ70" i="11"/>
  <c r="AO70" i="11"/>
  <c r="AM70" i="11"/>
  <c r="AK70" i="11"/>
  <c r="AI70" i="11"/>
  <c r="AH70" i="11"/>
  <c r="AF70" i="11"/>
  <c r="X70" i="11"/>
  <c r="AG70" i="11" s="1"/>
  <c r="CZ69" i="11"/>
  <c r="X69" i="11" s="1"/>
  <c r="AG69" i="11" s="1"/>
  <c r="BV69" i="11"/>
  <c r="AQ69" i="11"/>
  <c r="AO69" i="11"/>
  <c r="AM69" i="11"/>
  <c r="AK69" i="11"/>
  <c r="AI69" i="11"/>
  <c r="AH69" i="11"/>
  <c r="AF69" i="11"/>
  <c r="CZ68" i="11"/>
  <c r="X68" i="11" s="1"/>
  <c r="AG68" i="11" s="1"/>
  <c r="BV68" i="11"/>
  <c r="AQ68" i="11"/>
  <c r="AO68" i="11"/>
  <c r="AM68" i="11"/>
  <c r="AK68" i="11"/>
  <c r="AI68" i="11"/>
  <c r="AH68" i="11"/>
  <c r="AF68" i="11"/>
  <c r="CZ67" i="11"/>
  <c r="X67" i="11" s="1"/>
  <c r="AG67" i="11" s="1"/>
  <c r="BV67" i="11"/>
  <c r="AQ67" i="11"/>
  <c r="AO67" i="11"/>
  <c r="AM67" i="11"/>
  <c r="AK67" i="11"/>
  <c r="AI67" i="11"/>
  <c r="AH67" i="11"/>
  <c r="AF67" i="11"/>
  <c r="BY66" i="11"/>
  <c r="BV66" i="11"/>
  <c r="AQ66" i="11"/>
  <c r="AO66" i="11"/>
  <c r="AM66" i="11"/>
  <c r="AH66" i="11"/>
  <c r="AF66" i="11"/>
  <c r="AD66" i="11"/>
  <c r="AB66" i="11"/>
  <c r="Z66" i="11"/>
  <c r="Y66" i="11"/>
  <c r="X66" i="11"/>
  <c r="AG66" i="11" s="1"/>
  <c r="W66" i="11"/>
  <c r="V66" i="11"/>
  <c r="BY65" i="11"/>
  <c r="BV65" i="11"/>
  <c r="AQ65" i="11"/>
  <c r="AO65" i="11"/>
  <c r="AM65" i="11"/>
  <c r="AK65" i="11"/>
  <c r="AI65" i="11"/>
  <c r="AH65" i="11"/>
  <c r="AF65" i="11"/>
  <c r="AD65" i="11"/>
  <c r="AB65" i="11"/>
  <c r="Z65" i="11"/>
  <c r="Y65" i="11"/>
  <c r="X65" i="11"/>
  <c r="W65" i="11" s="1"/>
  <c r="V65" i="11"/>
  <c r="BY64" i="11"/>
  <c r="BV64" i="11"/>
  <c r="AQ64" i="11"/>
  <c r="AO64" i="11"/>
  <c r="AM64" i="11"/>
  <c r="AK64" i="11"/>
  <c r="AI64" i="11"/>
  <c r="AH64" i="11"/>
  <c r="AF64" i="11"/>
  <c r="AD64" i="11"/>
  <c r="AB64" i="11"/>
  <c r="Z64" i="11"/>
  <c r="Y64" i="11"/>
  <c r="X64" i="11"/>
  <c r="AG64" i="11" s="1"/>
  <c r="V64" i="11"/>
  <c r="BY63" i="11"/>
  <c r="BV63" i="11"/>
  <c r="AQ63" i="11"/>
  <c r="AO63" i="11"/>
  <c r="AM63" i="11"/>
  <c r="AK63" i="11"/>
  <c r="AI63" i="11"/>
  <c r="AH63" i="11"/>
  <c r="AF63" i="11"/>
  <c r="AD63" i="11"/>
  <c r="AB63" i="11"/>
  <c r="Z63" i="11"/>
  <c r="Y63" i="11"/>
  <c r="X63" i="11"/>
  <c r="AG63" i="11" s="1"/>
  <c r="W63" i="11"/>
  <c r="V63" i="11"/>
  <c r="BY62" i="11"/>
  <c r="BV62" i="11"/>
  <c r="AQ62" i="11"/>
  <c r="AO62" i="11"/>
  <c r="AM62" i="11"/>
  <c r="AK62" i="11"/>
  <c r="AI62" i="11"/>
  <c r="AH62" i="11"/>
  <c r="AF62" i="11"/>
  <c r="AD62" i="11"/>
  <c r="AB62" i="11"/>
  <c r="Z62" i="11"/>
  <c r="Y62" i="11"/>
  <c r="X62" i="11"/>
  <c r="V62" i="11"/>
  <c r="BY61" i="11"/>
  <c r="BV61" i="11"/>
  <c r="AQ61" i="11"/>
  <c r="AO61" i="11"/>
  <c r="AM61" i="11"/>
  <c r="AK61" i="11"/>
  <c r="AH61" i="11"/>
  <c r="AG61" i="11"/>
  <c r="AF61" i="11"/>
  <c r="AD61" i="11"/>
  <c r="AB61" i="11"/>
  <c r="Z61" i="11"/>
  <c r="Y61" i="11"/>
  <c r="X61" i="11"/>
  <c r="W61" i="11" s="1"/>
  <c r="V61" i="11"/>
  <c r="AQ60" i="11"/>
  <c r="AO60" i="11"/>
  <c r="AM60" i="11"/>
  <c r="AK60" i="11"/>
  <c r="AI60" i="11"/>
  <c r="AH60" i="11"/>
  <c r="AF60" i="11"/>
  <c r="AD60" i="11"/>
  <c r="AB60" i="11"/>
  <c r="X60" i="11"/>
  <c r="AG60" i="11" s="1"/>
  <c r="AQ59" i="11"/>
  <c r="AO59" i="11"/>
  <c r="AM59" i="11"/>
  <c r="AK59" i="11"/>
  <c r="AI59" i="11"/>
  <c r="AH59" i="11"/>
  <c r="AF59" i="11"/>
  <c r="AD59" i="11"/>
  <c r="AB59" i="11"/>
  <c r="X59" i="11"/>
  <c r="AG59" i="11" s="1"/>
  <c r="AQ58" i="11"/>
  <c r="AO58" i="11"/>
  <c r="AM58" i="11"/>
  <c r="AK58" i="11"/>
  <c r="AI58" i="11"/>
  <c r="AH58" i="11"/>
  <c r="AF58" i="11"/>
  <c r="AD58" i="11"/>
  <c r="AB58" i="11"/>
  <c r="X58" i="11"/>
  <c r="AG58" i="11" s="1"/>
  <c r="BY57" i="11"/>
  <c r="BV57" i="11"/>
  <c r="AQ57" i="11"/>
  <c r="AO57" i="11"/>
  <c r="AM57" i="11"/>
  <c r="AK57" i="11"/>
  <c r="AI57" i="11"/>
  <c r="AH57" i="11"/>
  <c r="AG57" i="11"/>
  <c r="AF57" i="11"/>
  <c r="AD57" i="11"/>
  <c r="AB57" i="11"/>
  <c r="Z57" i="11"/>
  <c r="Y57" i="11"/>
  <c r="X57" i="11"/>
  <c r="W57" i="11" s="1"/>
  <c r="V57" i="11"/>
  <c r="BY56" i="11"/>
  <c r="BV56" i="11"/>
  <c r="AQ56" i="11"/>
  <c r="AO56" i="11"/>
  <c r="AM56" i="11"/>
  <c r="AK56" i="11"/>
  <c r="AI56" i="11"/>
  <c r="AH56" i="11"/>
  <c r="AG56" i="11"/>
  <c r="AF56" i="11"/>
  <c r="AD56" i="11"/>
  <c r="AB56" i="11"/>
  <c r="Z56" i="11"/>
  <c r="Y56" i="11"/>
  <c r="X56" i="11"/>
  <c r="W56" i="11" s="1"/>
  <c r="V56" i="11"/>
  <c r="BY55" i="11"/>
  <c r="BV55" i="11"/>
  <c r="AQ55" i="11"/>
  <c r="AO55" i="11"/>
  <c r="AM55" i="11"/>
  <c r="AI55" i="11"/>
  <c r="AH55" i="11"/>
  <c r="AG55" i="11"/>
  <c r="AF55" i="11"/>
  <c r="AD55" i="11"/>
  <c r="AB55" i="11"/>
  <c r="Z55" i="11"/>
  <c r="Y55" i="11"/>
  <c r="X55" i="11"/>
  <c r="W55" i="11" s="1"/>
  <c r="V55" i="11"/>
  <c r="CO54" i="11"/>
  <c r="BV54" i="11"/>
  <c r="AQ54" i="11"/>
  <c r="AO54" i="11"/>
  <c r="AM54" i="11"/>
  <c r="AK54" i="11"/>
  <c r="AI54" i="11"/>
  <c r="AH54" i="11"/>
  <c r="AF54" i="11"/>
  <c r="X54" i="11"/>
  <c r="AG54" i="11" s="1"/>
  <c r="CO53" i="11"/>
  <c r="X53" i="11" s="1"/>
  <c r="AG53" i="11" s="1"/>
  <c r="BV53" i="11"/>
  <c r="AQ53" i="11"/>
  <c r="AO53" i="11"/>
  <c r="AM53" i="11"/>
  <c r="AK53" i="11"/>
  <c r="AI53" i="11"/>
  <c r="AH53" i="11"/>
  <c r="AF53" i="11"/>
  <c r="BV52" i="11"/>
  <c r="AQ52" i="11"/>
  <c r="AO52" i="11"/>
  <c r="AM52" i="11"/>
  <c r="AK52" i="11"/>
  <c r="AI52" i="11"/>
  <c r="AH52" i="11"/>
  <c r="AF52" i="11"/>
  <c r="X52" i="11"/>
  <c r="AG52" i="11" s="1"/>
  <c r="CO51" i="11"/>
  <c r="X51" i="11" s="1"/>
  <c r="AG51" i="11" s="1"/>
  <c r="BV51" i="11"/>
  <c r="AQ51" i="11"/>
  <c r="AO51" i="11"/>
  <c r="AM51" i="11"/>
  <c r="AK51" i="11"/>
  <c r="AI51" i="11"/>
  <c r="AH51" i="11"/>
  <c r="AF51" i="11"/>
  <c r="CZ50" i="11"/>
  <c r="X50" i="11" s="1"/>
  <c r="AG50" i="11" s="1"/>
  <c r="BV50" i="11"/>
  <c r="AQ50" i="11"/>
  <c r="AO50" i="11"/>
  <c r="AM50" i="11"/>
  <c r="AK50" i="11"/>
  <c r="AI50" i="11"/>
  <c r="AH50" i="11"/>
  <c r="AF50" i="11"/>
  <c r="CO49" i="11"/>
  <c r="X49" i="11" s="1"/>
  <c r="AG49" i="11" s="1"/>
  <c r="BV49" i="11"/>
  <c r="AQ49" i="11"/>
  <c r="AO49" i="11"/>
  <c r="AM49" i="11"/>
  <c r="AK49" i="11"/>
  <c r="AI49" i="11"/>
  <c r="AH49" i="11"/>
  <c r="AF49" i="11"/>
  <c r="CO48" i="11"/>
  <c r="X48" i="11" s="1"/>
  <c r="BV48" i="11"/>
  <c r="AQ48" i="11"/>
  <c r="AO48" i="11"/>
  <c r="AM48" i="11"/>
  <c r="AK48" i="11"/>
  <c r="AI48" i="11"/>
  <c r="AH48" i="11"/>
  <c r="AG48" i="11"/>
  <c r="AF48" i="11"/>
  <c r="CO47" i="11"/>
  <c r="X47" i="11" s="1"/>
  <c r="AG47" i="11" s="1"/>
  <c r="BV47" i="11"/>
  <c r="AQ47" i="11"/>
  <c r="AO47" i="11"/>
  <c r="AM47" i="11"/>
  <c r="AK47" i="11"/>
  <c r="AI47" i="11"/>
  <c r="AH47" i="11"/>
  <c r="AF47" i="11"/>
  <c r="BY46" i="11"/>
  <c r="BV46" i="11"/>
  <c r="AQ46" i="11"/>
  <c r="AO46" i="11"/>
  <c r="AM46" i="11"/>
  <c r="AK46" i="11"/>
  <c r="AH46" i="11"/>
  <c r="AF46" i="11"/>
  <c r="AD46" i="11"/>
  <c r="AB46" i="11"/>
  <c r="Z46" i="11"/>
  <c r="Y46" i="11"/>
  <c r="X46" i="11"/>
  <c r="V46" i="11"/>
  <c r="BV45" i="11"/>
  <c r="AQ45" i="11"/>
  <c r="AO45" i="11"/>
  <c r="AM45" i="11"/>
  <c r="AK45" i="11"/>
  <c r="AH45" i="11"/>
  <c r="AF45" i="11"/>
  <c r="X45" i="11"/>
  <c r="AG45" i="11" s="1"/>
  <c r="BY44" i="11"/>
  <c r="BV44" i="11"/>
  <c r="AQ44" i="11"/>
  <c r="AO44" i="11"/>
  <c r="AM44" i="11"/>
  <c r="AK44" i="11"/>
  <c r="AH44" i="11"/>
  <c r="AF44" i="11"/>
  <c r="AD44" i="11"/>
  <c r="AB44" i="11"/>
  <c r="Z44" i="11"/>
  <c r="Y44" i="11"/>
  <c r="X44" i="11"/>
  <c r="V44" i="11"/>
  <c r="BY43" i="11"/>
  <c r="BV43" i="11"/>
  <c r="AQ43" i="11"/>
  <c r="AO43" i="11"/>
  <c r="AM43" i="11"/>
  <c r="AI43" i="11"/>
  <c r="AH43" i="11"/>
  <c r="AG43" i="11"/>
  <c r="AF43" i="11"/>
  <c r="AD43" i="11"/>
  <c r="AB43" i="11"/>
  <c r="Z43" i="11"/>
  <c r="Y43" i="11"/>
  <c r="X43" i="11"/>
  <c r="W43" i="11" s="1"/>
  <c r="V43" i="11"/>
  <c r="BY42" i="11"/>
  <c r="BV42" i="11"/>
  <c r="AQ42" i="11"/>
  <c r="AO42" i="11"/>
  <c r="AM42" i="11"/>
  <c r="AI42" i="11"/>
  <c r="AH42" i="11"/>
  <c r="AF42" i="11"/>
  <c r="AD42" i="11"/>
  <c r="AB42" i="11"/>
  <c r="Z42" i="11"/>
  <c r="Y42" i="11"/>
  <c r="X42" i="11"/>
  <c r="W42" i="11" s="1"/>
  <c r="V42" i="11"/>
  <c r="BY41" i="11"/>
  <c r="BV41" i="11"/>
  <c r="AQ41" i="11"/>
  <c r="AO41" i="11"/>
  <c r="AM41" i="11"/>
  <c r="AI41" i="11"/>
  <c r="AH41" i="11"/>
  <c r="AF41" i="11"/>
  <c r="AD41" i="11"/>
  <c r="AB41" i="11"/>
  <c r="Z41" i="11"/>
  <c r="Y41" i="11"/>
  <c r="X41" i="11"/>
  <c r="AG41" i="11" s="1"/>
  <c r="V41" i="11"/>
  <c r="BV40" i="11"/>
  <c r="AQ40" i="11"/>
  <c r="AO40" i="11"/>
  <c r="AM40" i="11"/>
  <c r="AK40" i="11"/>
  <c r="AI40" i="11"/>
  <c r="AH40" i="11"/>
  <c r="AF40" i="11"/>
  <c r="X40" i="11"/>
  <c r="AG40" i="11" s="1"/>
  <c r="BY39" i="11"/>
  <c r="BV39" i="11"/>
  <c r="AQ39" i="11"/>
  <c r="AO39" i="11"/>
  <c r="AM39" i="11"/>
  <c r="AI39" i="11"/>
  <c r="AH39" i="11"/>
  <c r="AG39" i="11"/>
  <c r="AF39" i="11"/>
  <c r="AD39" i="11"/>
  <c r="AB39" i="11"/>
  <c r="Z39" i="11"/>
  <c r="Y39" i="11"/>
  <c r="X39" i="11"/>
  <c r="W39" i="11" s="1"/>
  <c r="V39" i="11"/>
  <c r="BY38" i="11"/>
  <c r="BV38" i="11"/>
  <c r="AQ38" i="11"/>
  <c r="AO38" i="11"/>
  <c r="AM38" i="11"/>
  <c r="AK38" i="11"/>
  <c r="AH38" i="11"/>
  <c r="AG38" i="11"/>
  <c r="AF38" i="11"/>
  <c r="AD38" i="11"/>
  <c r="AB38" i="11"/>
  <c r="Z38" i="11"/>
  <c r="Y38" i="11"/>
  <c r="X38" i="11"/>
  <c r="W38" i="11" s="1"/>
  <c r="V38" i="11"/>
  <c r="AQ37" i="11"/>
  <c r="AO37" i="11"/>
  <c r="AM37" i="11"/>
  <c r="AK37" i="11"/>
  <c r="AI37" i="11"/>
  <c r="AH37" i="11"/>
  <c r="AF37" i="11"/>
  <c r="AD37" i="11"/>
  <c r="AB37" i="11"/>
  <c r="X37" i="11"/>
  <c r="AG37" i="11" s="1"/>
  <c r="CZ36" i="11"/>
  <c r="X36" i="11" s="1"/>
  <c r="AG36" i="11" s="1"/>
  <c r="BV36" i="11"/>
  <c r="AQ36" i="11"/>
  <c r="AO36" i="11"/>
  <c r="AM36" i="11"/>
  <c r="AK36" i="11"/>
  <c r="AI36" i="11"/>
  <c r="AH36" i="11"/>
  <c r="AF36" i="11"/>
  <c r="BY35" i="11"/>
  <c r="BV35" i="11"/>
  <c r="AQ35" i="11"/>
  <c r="AO35" i="11"/>
  <c r="AM35" i="11"/>
  <c r="AI35" i="11"/>
  <c r="AH35" i="11"/>
  <c r="AG35" i="11"/>
  <c r="AF35" i="11"/>
  <c r="AD35" i="11"/>
  <c r="AB35" i="11"/>
  <c r="Z35" i="11"/>
  <c r="Y35" i="11"/>
  <c r="X35" i="11"/>
  <c r="W35" i="11" s="1"/>
  <c r="V35" i="11"/>
  <c r="BV34" i="11"/>
  <c r="AQ34" i="11"/>
  <c r="AO34" i="11"/>
  <c r="AM34" i="11"/>
  <c r="AK34" i="11"/>
  <c r="AH34" i="11"/>
  <c r="AF34" i="11"/>
  <c r="X34" i="11"/>
  <c r="AG34" i="11" s="1"/>
  <c r="BY33" i="11"/>
  <c r="BV33" i="11"/>
  <c r="AQ33" i="11"/>
  <c r="AO33" i="11"/>
  <c r="AM33" i="11"/>
  <c r="AI33" i="11"/>
  <c r="AH33" i="11"/>
  <c r="AG33" i="11"/>
  <c r="AF33" i="11"/>
  <c r="AD33" i="11"/>
  <c r="AB33" i="11"/>
  <c r="Z33" i="11"/>
  <c r="Y33" i="11"/>
  <c r="X33" i="11"/>
  <c r="W33" i="11" s="1"/>
  <c r="V33" i="11"/>
  <c r="AQ32" i="11"/>
  <c r="AO32" i="11"/>
  <c r="AM32" i="11"/>
  <c r="AK32" i="11"/>
  <c r="AI32" i="11"/>
  <c r="AH32" i="11"/>
  <c r="AG32" i="11"/>
  <c r="AF32" i="11"/>
  <c r="AD32" i="11"/>
  <c r="AB32" i="11"/>
  <c r="X32" i="11"/>
  <c r="CO31" i="11"/>
  <c r="X31" i="11" s="1"/>
  <c r="AG31" i="11" s="1"/>
  <c r="BV31" i="11"/>
  <c r="AQ31" i="11"/>
  <c r="AO31" i="11"/>
  <c r="AM31" i="11"/>
  <c r="AK31" i="11"/>
  <c r="AI31" i="11"/>
  <c r="AH31" i="11"/>
  <c r="AF31" i="11"/>
  <c r="CO30" i="11"/>
  <c r="X30" i="11" s="1"/>
  <c r="AG30" i="11" s="1"/>
  <c r="BV30" i="11"/>
  <c r="AQ30" i="11"/>
  <c r="AO30" i="11"/>
  <c r="AM30" i="11"/>
  <c r="AK30" i="11"/>
  <c r="AI30" i="11"/>
  <c r="AH30" i="11"/>
  <c r="AF30" i="11"/>
  <c r="AQ29" i="11"/>
  <c r="AO29" i="11"/>
  <c r="AM29" i="11"/>
  <c r="AK29" i="11"/>
  <c r="AI29" i="11"/>
  <c r="AH29" i="11"/>
  <c r="AF29" i="11"/>
  <c r="AD29" i="11"/>
  <c r="AB29" i="11"/>
  <c r="X29" i="11"/>
  <c r="AG29" i="11" s="1"/>
  <c r="V29" i="11"/>
  <c r="CO28" i="11"/>
  <c r="X28" i="11" s="1"/>
  <c r="AG28" i="11" s="1"/>
  <c r="BV28" i="11"/>
  <c r="AQ28" i="11"/>
  <c r="AO28" i="11"/>
  <c r="AM28" i="11"/>
  <c r="AK28" i="11"/>
  <c r="AI28" i="11"/>
  <c r="AH28" i="11"/>
  <c r="AF28" i="11"/>
  <c r="BV27" i="11"/>
  <c r="AQ27" i="11"/>
  <c r="AO27" i="11"/>
  <c r="AM27" i="11"/>
  <c r="AK27" i="11"/>
  <c r="AI27" i="11"/>
  <c r="AH27" i="11"/>
  <c r="AF27" i="11"/>
  <c r="X27" i="11"/>
  <c r="AG27" i="11" s="1"/>
  <c r="CO26" i="11"/>
  <c r="X26" i="11" s="1"/>
  <c r="AG26" i="11" s="1"/>
  <c r="BV26" i="11"/>
  <c r="AQ26" i="11"/>
  <c r="AO26" i="11"/>
  <c r="AM26" i="11"/>
  <c r="AK26" i="11"/>
  <c r="AI26" i="11"/>
  <c r="AH26" i="11"/>
  <c r="AF26" i="11"/>
  <c r="AQ25" i="11"/>
  <c r="AO25" i="11"/>
  <c r="AM25" i="11"/>
  <c r="AK25" i="11"/>
  <c r="AI25" i="11"/>
  <c r="AH25" i="11"/>
  <c r="AG25" i="11"/>
  <c r="AF25" i="11"/>
  <c r="AD25" i="11"/>
  <c r="AB25" i="11"/>
  <c r="X25" i="11"/>
  <c r="CO24" i="11"/>
  <c r="X24" i="11" s="1"/>
  <c r="AG24" i="11" s="1"/>
  <c r="BV24" i="11"/>
  <c r="AQ24" i="11"/>
  <c r="AO24" i="11"/>
  <c r="AM24" i="11"/>
  <c r="AK24" i="11"/>
  <c r="AI24" i="11"/>
  <c r="AH24" i="11"/>
  <c r="AF24" i="11"/>
  <c r="CO23" i="11"/>
  <c r="X23" i="11" s="1"/>
  <c r="AG23" i="11" s="1"/>
  <c r="BV23" i="11"/>
  <c r="AQ23" i="11"/>
  <c r="AO23" i="11"/>
  <c r="AM23" i="11"/>
  <c r="AK23" i="11"/>
  <c r="AI23" i="11"/>
  <c r="AH23" i="11"/>
  <c r="AF23" i="11"/>
  <c r="AQ22" i="11"/>
  <c r="AO22" i="11"/>
  <c r="AM22" i="11"/>
  <c r="AK22" i="11"/>
  <c r="AI22" i="11"/>
  <c r="AH22" i="11"/>
  <c r="AF22" i="11"/>
  <c r="AD22" i="11"/>
  <c r="AB22" i="11"/>
  <c r="X22" i="11"/>
  <c r="AG22" i="11" s="1"/>
  <c r="CO21" i="11"/>
  <c r="X21" i="11" s="1"/>
  <c r="AG21" i="11" s="1"/>
  <c r="BV21" i="11"/>
  <c r="AQ21" i="11"/>
  <c r="AO21" i="11"/>
  <c r="AM21" i="11"/>
  <c r="AK21" i="11"/>
  <c r="AI21" i="11"/>
  <c r="AH21" i="11"/>
  <c r="AF21" i="11"/>
  <c r="BV20" i="11"/>
  <c r="AQ20" i="11"/>
  <c r="AO20" i="11"/>
  <c r="AM20" i="11"/>
  <c r="AI20" i="11"/>
  <c r="AH20" i="11"/>
  <c r="AF20" i="11"/>
  <c r="X20" i="11"/>
  <c r="AG20" i="11" s="1"/>
  <c r="BV19" i="11"/>
  <c r="AQ19" i="11"/>
  <c r="AO19" i="11"/>
  <c r="AM19" i="11"/>
  <c r="AK19" i="11"/>
  <c r="AH19" i="11"/>
  <c r="AF19" i="11"/>
  <c r="X19" i="11"/>
  <c r="AG19" i="11" s="1"/>
  <c r="BV18" i="11"/>
  <c r="AQ18" i="11"/>
  <c r="AO18" i="11"/>
  <c r="AM18" i="11"/>
  <c r="AK18" i="11"/>
  <c r="AH18" i="11"/>
  <c r="AG18" i="11"/>
  <c r="AF18" i="11"/>
  <c r="X18" i="11"/>
  <c r="BY17" i="11"/>
  <c r="BV17" i="11"/>
  <c r="AQ17" i="11"/>
  <c r="AO17" i="11"/>
  <c r="AM17" i="11"/>
  <c r="AI17" i="11"/>
  <c r="AH17" i="11"/>
  <c r="AG17" i="11"/>
  <c r="AF17" i="11"/>
  <c r="AD17" i="11"/>
  <c r="AB17" i="11"/>
  <c r="Z17" i="11"/>
  <c r="Y17" i="11"/>
  <c r="X17" i="11"/>
  <c r="W17" i="11" s="1"/>
  <c r="V17" i="11"/>
  <c r="BY16" i="11"/>
  <c r="AQ16" i="11"/>
  <c r="AO16" i="11"/>
  <c r="AM16" i="11"/>
  <c r="AK16" i="11"/>
  <c r="AI16" i="11"/>
  <c r="AH16" i="11"/>
  <c r="AF16" i="11"/>
  <c r="AD16" i="11"/>
  <c r="AB16" i="11"/>
  <c r="Z16" i="11"/>
  <c r="X16" i="11"/>
  <c r="W16" i="11" s="1"/>
  <c r="V16" i="11"/>
  <c r="BY13" i="11"/>
  <c r="AQ13" i="11"/>
  <c r="AO13" i="11"/>
  <c r="AM13" i="11"/>
  <c r="AK13" i="11"/>
  <c r="AI13" i="11"/>
  <c r="AH13" i="11"/>
  <c r="AF13" i="11"/>
  <c r="AD13" i="11"/>
  <c r="AB13" i="11"/>
  <c r="Z13" i="11"/>
  <c r="X13" i="11"/>
  <c r="W13" i="11" s="1"/>
  <c r="V13" i="11"/>
  <c r="BY12" i="11"/>
  <c r="AQ12" i="11"/>
  <c r="AO12" i="11"/>
  <c r="AM12" i="11"/>
  <c r="AK12" i="11"/>
  <c r="AI12" i="11"/>
  <c r="AH12" i="11"/>
  <c r="AF12" i="11"/>
  <c r="AD12" i="11"/>
  <c r="AB12" i="11"/>
  <c r="Z12" i="11"/>
  <c r="X12" i="11"/>
  <c r="W12" i="11" s="1"/>
  <c r="V12" i="11"/>
  <c r="BY11" i="11"/>
  <c r="AQ11" i="11"/>
  <c r="AO11" i="11"/>
  <c r="AM11" i="11"/>
  <c r="AK11" i="11"/>
  <c r="AI11" i="11"/>
  <c r="AH11" i="11"/>
  <c r="AF11" i="11"/>
  <c r="AD11" i="11"/>
  <c r="AB11" i="11"/>
  <c r="Z11" i="11"/>
  <c r="X11" i="11"/>
  <c r="W11" i="11" s="1"/>
  <c r="V11" i="11"/>
  <c r="BY10" i="11"/>
  <c r="AQ10" i="11"/>
  <c r="AO10" i="11"/>
  <c r="AM10" i="11"/>
  <c r="AK10" i="11"/>
  <c r="AI10" i="11"/>
  <c r="AH10" i="11"/>
  <c r="AF10" i="11"/>
  <c r="AD10" i="11"/>
  <c r="AB10" i="11"/>
  <c r="Z10" i="11"/>
  <c r="X10" i="11"/>
  <c r="W10" i="11" s="1"/>
  <c r="V10" i="11"/>
  <c r="BY9" i="11"/>
  <c r="AQ9" i="11"/>
  <c r="AO9" i="11"/>
  <c r="AM9" i="11"/>
  <c r="AK9" i="11"/>
  <c r="AI9" i="11"/>
  <c r="AH9" i="11"/>
  <c r="AF9" i="11"/>
  <c r="AD9" i="11"/>
  <c r="AB9" i="11"/>
  <c r="Z9" i="11"/>
  <c r="X9" i="11"/>
  <c r="W9" i="11" s="1"/>
  <c r="V9" i="11"/>
  <c r="AQ15" i="11"/>
  <c r="AO15" i="11"/>
  <c r="AM15" i="11"/>
  <c r="AK15" i="11"/>
  <c r="AI15" i="11"/>
  <c r="AH15" i="11"/>
  <c r="AG15" i="11"/>
  <c r="AF15" i="11"/>
  <c r="AD15" i="11"/>
  <c r="AB15" i="11"/>
  <c r="V15" i="11"/>
  <c r="AQ14" i="11"/>
  <c r="AO14" i="11"/>
  <c r="AM14" i="11"/>
  <c r="AK14" i="11"/>
  <c r="AI14" i="11"/>
  <c r="AH14" i="11"/>
  <c r="AF14" i="11"/>
  <c r="AD14" i="11"/>
  <c r="AB14" i="11"/>
  <c r="X14" i="11"/>
  <c r="AG14" i="11" s="1"/>
  <c r="V14" i="11"/>
  <c r="BV54" i="10"/>
  <c r="BW54" i="10" s="1"/>
  <c r="BV53" i="10"/>
  <c r="BW53" i="10" s="1"/>
  <c r="BV51" i="10"/>
  <c r="BW51" i="10" s="1"/>
  <c r="BV49" i="10"/>
  <c r="BW49" i="10" s="1"/>
  <c r="BV48" i="10"/>
  <c r="BW48" i="10" s="1"/>
  <c r="BV47" i="10"/>
  <c r="BW47" i="10" s="1"/>
  <c r="BV31" i="10"/>
  <c r="BW31" i="10" s="1"/>
  <c r="BV30" i="10"/>
  <c r="BW30" i="10" s="1"/>
  <c r="BV28" i="10"/>
  <c r="BW28" i="10" s="1"/>
  <c r="BV26" i="10"/>
  <c r="BW26" i="10" s="1"/>
  <c r="BV24" i="10"/>
  <c r="BW24" i="10" s="1"/>
  <c r="BV23" i="10"/>
  <c r="BW23" i="10" s="1"/>
  <c r="BV21" i="10"/>
  <c r="BW21" i="10" s="1"/>
  <c r="AH186" i="10"/>
  <c r="BY185" i="10"/>
  <c r="BV185" i="10"/>
  <c r="AQ185" i="10"/>
  <c r="AM185" i="10" s="1"/>
  <c r="AO185" i="10"/>
  <c r="AK185" i="10"/>
  <c r="AI185" i="10"/>
  <c r="AH185" i="10"/>
  <c r="AG185" i="10"/>
  <c r="AF185" i="10"/>
  <c r="AD185" i="10"/>
  <c r="AB185" i="10"/>
  <c r="Z185" i="10"/>
  <c r="Y185" i="10"/>
  <c r="X185" i="10"/>
  <c r="W185" i="10" s="1"/>
  <c r="V185" i="10"/>
  <c r="BY184" i="10"/>
  <c r="BV184" i="10"/>
  <c r="AQ184" i="10"/>
  <c r="AO184" i="10"/>
  <c r="AM184" i="10"/>
  <c r="AK184" i="10"/>
  <c r="AI184" i="10"/>
  <c r="AH184" i="10"/>
  <c r="AG184" i="10"/>
  <c r="AF184" i="10"/>
  <c r="AD184" i="10"/>
  <c r="AB184" i="10"/>
  <c r="Z184" i="10"/>
  <c r="Y184" i="10"/>
  <c r="X184" i="10"/>
  <c r="W184" i="10" s="1"/>
  <c r="V184" i="10"/>
  <c r="BV183" i="10"/>
  <c r="AQ183" i="10"/>
  <c r="AO183" i="10"/>
  <c r="AM183" i="10"/>
  <c r="AK183" i="10"/>
  <c r="AH183" i="10"/>
  <c r="AF183" i="10"/>
  <c r="X183" i="10"/>
  <c r="AG183" i="10" s="1"/>
  <c r="BV182" i="10"/>
  <c r="AQ182" i="10"/>
  <c r="AO182" i="10"/>
  <c r="AM182" i="10"/>
  <c r="AK182" i="10"/>
  <c r="AH182" i="10"/>
  <c r="AF182" i="10"/>
  <c r="X182" i="10"/>
  <c r="AG182" i="10" s="1"/>
  <c r="BY181" i="10"/>
  <c r="BV181" i="10"/>
  <c r="AQ181" i="10"/>
  <c r="AO181" i="10"/>
  <c r="AM181" i="10"/>
  <c r="AH181" i="10"/>
  <c r="AF181" i="10"/>
  <c r="AD181" i="10"/>
  <c r="AB181" i="10"/>
  <c r="Z181" i="10"/>
  <c r="Y181" i="10"/>
  <c r="X181" i="10"/>
  <c r="W181" i="10" s="1"/>
  <c r="V181" i="10"/>
  <c r="BY180" i="10"/>
  <c r="BV180" i="10"/>
  <c r="AQ180" i="10"/>
  <c r="AO180" i="10"/>
  <c r="AM180" i="10"/>
  <c r="AH180" i="10"/>
  <c r="AG180" i="10"/>
  <c r="AF180" i="10"/>
  <c r="AD180" i="10"/>
  <c r="AB180" i="10"/>
  <c r="Z180" i="10"/>
  <c r="Y180" i="10"/>
  <c r="X180" i="10"/>
  <c r="W180" i="10" s="1"/>
  <c r="V180" i="10"/>
  <c r="BY179" i="10"/>
  <c r="BV179" i="10"/>
  <c r="AQ179" i="10"/>
  <c r="AO179" i="10"/>
  <c r="AM179" i="10"/>
  <c r="AK179" i="10"/>
  <c r="AH179" i="10"/>
  <c r="AF179" i="10"/>
  <c r="AD179" i="10"/>
  <c r="AB179" i="10"/>
  <c r="Z179" i="10"/>
  <c r="Y179" i="10"/>
  <c r="X179" i="10"/>
  <c r="AG179" i="10" s="1"/>
  <c r="V179" i="10"/>
  <c r="BY178" i="10"/>
  <c r="BV178" i="10"/>
  <c r="AQ178" i="10"/>
  <c r="AO178" i="10"/>
  <c r="AM178" i="10"/>
  <c r="AK178" i="10"/>
  <c r="AH178" i="10"/>
  <c r="AF178" i="10"/>
  <c r="AD178" i="10"/>
  <c r="AB178" i="10"/>
  <c r="Z178" i="10"/>
  <c r="Y178" i="10"/>
  <c r="X178" i="10"/>
  <c r="W178" i="10" s="1"/>
  <c r="V178" i="10"/>
  <c r="CZ177" i="10"/>
  <c r="X177" i="10" s="1"/>
  <c r="AG177" i="10" s="1"/>
  <c r="BV177" i="10"/>
  <c r="AQ177" i="10"/>
  <c r="AO177" i="10"/>
  <c r="AM177" i="10"/>
  <c r="AK177" i="10"/>
  <c r="AI177" i="10"/>
  <c r="AH177" i="10"/>
  <c r="AF177" i="10"/>
  <c r="CZ176" i="10"/>
  <c r="X176" i="10" s="1"/>
  <c r="AG176" i="10" s="1"/>
  <c r="BV176" i="10"/>
  <c r="AQ176" i="10"/>
  <c r="AO176" i="10"/>
  <c r="AM176" i="10"/>
  <c r="AK176" i="10"/>
  <c r="AI176" i="10"/>
  <c r="AH176" i="10"/>
  <c r="AF176" i="10"/>
  <c r="CZ175" i="10"/>
  <c r="X175" i="10" s="1"/>
  <c r="AG175" i="10" s="1"/>
  <c r="BV175" i="10"/>
  <c r="AQ175" i="10"/>
  <c r="AO175" i="10"/>
  <c r="AM175" i="10"/>
  <c r="AK175" i="10"/>
  <c r="AI175" i="10"/>
  <c r="AH175" i="10"/>
  <c r="AF175" i="10"/>
  <c r="CZ174" i="10"/>
  <c r="X174" i="10" s="1"/>
  <c r="AG174" i="10" s="1"/>
  <c r="BV174" i="10"/>
  <c r="AQ174" i="10"/>
  <c r="AO174" i="10"/>
  <c r="AM174" i="10"/>
  <c r="AK174" i="10"/>
  <c r="AI174" i="10"/>
  <c r="AH174" i="10"/>
  <c r="AF174" i="10"/>
  <c r="CZ173" i="10"/>
  <c r="X173" i="10" s="1"/>
  <c r="AG173" i="10" s="1"/>
  <c r="BV173" i="10"/>
  <c r="AQ173" i="10"/>
  <c r="AO173" i="10"/>
  <c r="AM173" i="10"/>
  <c r="AK173" i="10"/>
  <c r="AI173" i="10"/>
  <c r="AH173" i="10"/>
  <c r="AF173" i="10"/>
  <c r="CZ172" i="10"/>
  <c r="BV172" i="10"/>
  <c r="AQ172" i="10"/>
  <c r="AO172" i="10"/>
  <c r="AM172" i="10"/>
  <c r="AK172" i="10"/>
  <c r="AI172" i="10"/>
  <c r="AH172" i="10"/>
  <c r="AF172" i="10"/>
  <c r="X172" i="10"/>
  <c r="AG172" i="10" s="1"/>
  <c r="CZ171" i="10"/>
  <c r="X171" i="10" s="1"/>
  <c r="AG171" i="10" s="1"/>
  <c r="BV171" i="10"/>
  <c r="AQ171" i="10"/>
  <c r="AO171" i="10"/>
  <c r="AM171" i="10"/>
  <c r="AK171" i="10"/>
  <c r="AI171" i="10"/>
  <c r="AH171" i="10"/>
  <c r="AF171" i="10"/>
  <c r="CZ170" i="10"/>
  <c r="X170" i="10" s="1"/>
  <c r="AG170" i="10" s="1"/>
  <c r="BV170" i="10"/>
  <c r="AQ170" i="10"/>
  <c r="AO170" i="10"/>
  <c r="AM170" i="10"/>
  <c r="AK170" i="10"/>
  <c r="AI170" i="10"/>
  <c r="AH170" i="10"/>
  <c r="AF170" i="10"/>
  <c r="CZ169" i="10"/>
  <c r="X169" i="10" s="1"/>
  <c r="AG169" i="10" s="1"/>
  <c r="BV169" i="10"/>
  <c r="AQ169" i="10"/>
  <c r="AO169" i="10"/>
  <c r="AM169" i="10"/>
  <c r="AK169" i="10"/>
  <c r="AI169" i="10"/>
  <c r="AH169" i="10"/>
  <c r="AF169" i="10"/>
  <c r="CZ168" i="10"/>
  <c r="BV168" i="10"/>
  <c r="AQ168" i="10"/>
  <c r="AO168" i="10"/>
  <c r="AM168" i="10"/>
  <c r="AK168" i="10"/>
  <c r="AI168" i="10"/>
  <c r="AH168" i="10"/>
  <c r="AF168" i="10"/>
  <c r="X168" i="10"/>
  <c r="AG168" i="10" s="1"/>
  <c r="CZ167" i="10"/>
  <c r="X167" i="10" s="1"/>
  <c r="AG167" i="10" s="1"/>
  <c r="BV167" i="10"/>
  <c r="AQ167" i="10"/>
  <c r="AO167" i="10"/>
  <c r="AM167" i="10"/>
  <c r="AK167" i="10"/>
  <c r="AI167" i="10"/>
  <c r="AH167" i="10"/>
  <c r="AF167" i="10"/>
  <c r="CZ166" i="10"/>
  <c r="X166" i="10" s="1"/>
  <c r="AG166" i="10" s="1"/>
  <c r="BV166" i="10"/>
  <c r="AQ166" i="10"/>
  <c r="AO166" i="10"/>
  <c r="AM166" i="10"/>
  <c r="AK166" i="10"/>
  <c r="AI166" i="10"/>
  <c r="AH166" i="10"/>
  <c r="AF166" i="10"/>
  <c r="CZ165" i="10"/>
  <c r="X165" i="10" s="1"/>
  <c r="AG165" i="10" s="1"/>
  <c r="BV165" i="10"/>
  <c r="AQ165" i="10"/>
  <c r="AO165" i="10"/>
  <c r="AM165" i="10"/>
  <c r="AK165" i="10"/>
  <c r="AI165" i="10"/>
  <c r="AH165" i="10"/>
  <c r="AF165" i="10"/>
  <c r="CZ164" i="10"/>
  <c r="X164" i="10" s="1"/>
  <c r="AG164" i="10" s="1"/>
  <c r="BV164" i="10"/>
  <c r="AQ164" i="10"/>
  <c r="AO164" i="10"/>
  <c r="AM164" i="10"/>
  <c r="AK164" i="10"/>
  <c r="AI164" i="10"/>
  <c r="AH164" i="10"/>
  <c r="AF164" i="10"/>
  <c r="BV163" i="10"/>
  <c r="AQ163" i="10"/>
  <c r="AO163" i="10"/>
  <c r="AM163" i="10"/>
  <c r="AK163" i="10"/>
  <c r="AI163" i="10"/>
  <c r="AH163" i="10"/>
  <c r="AF163" i="10"/>
  <c r="X163" i="10"/>
  <c r="AG163" i="10" s="1"/>
  <c r="BV162" i="10"/>
  <c r="AQ162" i="10"/>
  <c r="AO162" i="10"/>
  <c r="AM162" i="10"/>
  <c r="AK162" i="10"/>
  <c r="AI162" i="10"/>
  <c r="AH162" i="10"/>
  <c r="AF162" i="10"/>
  <c r="X162" i="10"/>
  <c r="AG162" i="10" s="1"/>
  <c r="BY161" i="10"/>
  <c r="BV161" i="10"/>
  <c r="AQ161" i="10"/>
  <c r="AO161" i="10"/>
  <c r="AM161" i="10"/>
  <c r="AK161" i="10"/>
  <c r="AH161" i="10"/>
  <c r="AG161" i="10"/>
  <c r="AF161" i="10"/>
  <c r="AD161" i="10"/>
  <c r="AB161" i="10"/>
  <c r="Z161" i="10"/>
  <c r="Y161" i="10"/>
  <c r="X161" i="10"/>
  <c r="W161" i="10" s="1"/>
  <c r="V161" i="10"/>
  <c r="BY160" i="10"/>
  <c r="BV160" i="10"/>
  <c r="AQ160" i="10"/>
  <c r="AO160" i="10"/>
  <c r="AM160" i="10"/>
  <c r="AI160" i="10"/>
  <c r="AH160" i="10"/>
  <c r="AF160" i="10"/>
  <c r="AD160" i="10"/>
  <c r="AB160" i="10"/>
  <c r="Z160" i="10"/>
  <c r="Y160" i="10"/>
  <c r="X160" i="10"/>
  <c r="W160" i="10" s="1"/>
  <c r="V160" i="10"/>
  <c r="BY159" i="10"/>
  <c r="BV159" i="10"/>
  <c r="AQ159" i="10"/>
  <c r="AO159" i="10"/>
  <c r="AM159" i="10"/>
  <c r="AI159" i="10"/>
  <c r="AH159" i="10"/>
  <c r="AG159" i="10"/>
  <c r="AF159" i="10"/>
  <c r="AD159" i="10"/>
  <c r="AB159" i="10"/>
  <c r="Z159" i="10"/>
  <c r="Y159" i="10"/>
  <c r="X159" i="10"/>
  <c r="W159" i="10" s="1"/>
  <c r="P159" i="10" s="1"/>
  <c r="R159" i="10" s="1"/>
  <c r="V159" i="10"/>
  <c r="BY158" i="10"/>
  <c r="BV158" i="10"/>
  <c r="AQ158" i="10"/>
  <c r="AO158" i="10"/>
  <c r="AM158" i="10"/>
  <c r="AI158" i="10"/>
  <c r="AH158" i="10"/>
  <c r="AF158" i="10"/>
  <c r="AD158" i="10"/>
  <c r="AB158" i="10"/>
  <c r="Z158" i="10"/>
  <c r="Y158" i="10"/>
  <c r="X158" i="10"/>
  <c r="V158" i="10"/>
  <c r="BY157" i="10"/>
  <c r="BV157" i="10"/>
  <c r="AQ157" i="10"/>
  <c r="AO157" i="10"/>
  <c r="AM157" i="10"/>
  <c r="AI157" i="10"/>
  <c r="AH157" i="10"/>
  <c r="AG157" i="10"/>
  <c r="AF157" i="10"/>
  <c r="AD157" i="10"/>
  <c r="AB157" i="10"/>
  <c r="Z157" i="10"/>
  <c r="Y157" i="10"/>
  <c r="X157" i="10"/>
  <c r="W157" i="10" s="1"/>
  <c r="V157" i="10"/>
  <c r="BY156" i="10"/>
  <c r="BV156" i="10"/>
  <c r="AQ156" i="10"/>
  <c r="AO156" i="10"/>
  <c r="AM156" i="10"/>
  <c r="AI156" i="10"/>
  <c r="AH156" i="10"/>
  <c r="AG156" i="10"/>
  <c r="AF156" i="10"/>
  <c r="AD156" i="10"/>
  <c r="AB156" i="10"/>
  <c r="Z156" i="10"/>
  <c r="Y156" i="10"/>
  <c r="X156" i="10"/>
  <c r="W156" i="10" s="1"/>
  <c r="V156" i="10"/>
  <c r="BV155" i="10"/>
  <c r="AQ155" i="10"/>
  <c r="AO155" i="10"/>
  <c r="AM155" i="10"/>
  <c r="AK155" i="10"/>
  <c r="AI155" i="10"/>
  <c r="AH155" i="10"/>
  <c r="AF155" i="10"/>
  <c r="X155" i="10"/>
  <c r="AG155" i="10" s="1"/>
  <c r="BV154" i="10"/>
  <c r="AQ154" i="10"/>
  <c r="AO154" i="10"/>
  <c r="AM154" i="10"/>
  <c r="AK154" i="10"/>
  <c r="AH154" i="10"/>
  <c r="AF154" i="10"/>
  <c r="X154" i="10"/>
  <c r="AG154" i="10" s="1"/>
  <c r="BY153" i="10"/>
  <c r="BV153" i="10"/>
  <c r="AQ153" i="10"/>
  <c r="AO153" i="10"/>
  <c r="AM153" i="10"/>
  <c r="AI153" i="10"/>
  <c r="AH153" i="10"/>
  <c r="AG153" i="10"/>
  <c r="AF153" i="10"/>
  <c r="AD153" i="10"/>
  <c r="AB153" i="10"/>
  <c r="Z153" i="10"/>
  <c r="Y153" i="10"/>
  <c r="X153" i="10"/>
  <c r="W153" i="10" s="1"/>
  <c r="V153" i="10"/>
  <c r="BY152" i="10"/>
  <c r="BV152" i="10"/>
  <c r="AQ152" i="10"/>
  <c r="AO152" i="10"/>
  <c r="AM152" i="10"/>
  <c r="AI152" i="10"/>
  <c r="AH152" i="10"/>
  <c r="AG152" i="10"/>
  <c r="AF152" i="10"/>
  <c r="AD152" i="10"/>
  <c r="AB152" i="10"/>
  <c r="Z152" i="10"/>
  <c r="Y152" i="10"/>
  <c r="X152" i="10"/>
  <c r="W152" i="10" s="1"/>
  <c r="V152" i="10"/>
  <c r="BY151" i="10"/>
  <c r="BV151" i="10"/>
  <c r="AQ151" i="10"/>
  <c r="AO151" i="10"/>
  <c r="AM151" i="10"/>
  <c r="AI151" i="10"/>
  <c r="AH151" i="10"/>
  <c r="AG151" i="10"/>
  <c r="AF151" i="10"/>
  <c r="AD151" i="10"/>
  <c r="AB151" i="10"/>
  <c r="Z151" i="10"/>
  <c r="Y151" i="10"/>
  <c r="X151" i="10"/>
  <c r="W151" i="10" s="1"/>
  <c r="V151" i="10"/>
  <c r="BY150" i="10"/>
  <c r="BV150" i="10"/>
  <c r="AQ150" i="10"/>
  <c r="AO150" i="10"/>
  <c r="AM150" i="10"/>
  <c r="AI150" i="10"/>
  <c r="AH150" i="10"/>
  <c r="AG150" i="10"/>
  <c r="AF150" i="10"/>
  <c r="AD150" i="10"/>
  <c r="AB150" i="10"/>
  <c r="Z150" i="10"/>
  <c r="Y150" i="10"/>
  <c r="X150" i="10"/>
  <c r="W150" i="10" s="1"/>
  <c r="V150" i="10"/>
  <c r="AQ149" i="10"/>
  <c r="AO149" i="10"/>
  <c r="AM149" i="10"/>
  <c r="AK149" i="10"/>
  <c r="AI149" i="10"/>
  <c r="AH149" i="10"/>
  <c r="AF149" i="10"/>
  <c r="AD149" i="10"/>
  <c r="AB149" i="10"/>
  <c r="X149" i="10"/>
  <c r="AG149" i="10" s="1"/>
  <c r="AQ148" i="10"/>
  <c r="AO148" i="10"/>
  <c r="AM148" i="10"/>
  <c r="AK148" i="10"/>
  <c r="AI148" i="10"/>
  <c r="AH148" i="10"/>
  <c r="AF148" i="10"/>
  <c r="AD148" i="10"/>
  <c r="AB148" i="10"/>
  <c r="X148" i="10"/>
  <c r="AG148" i="10" s="1"/>
  <c r="AQ147" i="10"/>
  <c r="AO147" i="10"/>
  <c r="AM147" i="10"/>
  <c r="AK147" i="10"/>
  <c r="AI147" i="10"/>
  <c r="AH147" i="10"/>
  <c r="AF147" i="10"/>
  <c r="AD147" i="10"/>
  <c r="AB147" i="10"/>
  <c r="X147" i="10"/>
  <c r="AG147" i="10" s="1"/>
  <c r="AQ146" i="10"/>
  <c r="AO146" i="10"/>
  <c r="AM146" i="10"/>
  <c r="AK146" i="10"/>
  <c r="AI146" i="10"/>
  <c r="AH146" i="10"/>
  <c r="AF146" i="10"/>
  <c r="AD146" i="10"/>
  <c r="AB146" i="10"/>
  <c r="X146" i="10"/>
  <c r="AG146" i="10" s="1"/>
  <c r="AQ145" i="10"/>
  <c r="AO145" i="10"/>
  <c r="AM145" i="10"/>
  <c r="AK145" i="10"/>
  <c r="AI145" i="10"/>
  <c r="AH145" i="10"/>
  <c r="AF145" i="10"/>
  <c r="AD145" i="10"/>
  <c r="AB145" i="10"/>
  <c r="X145" i="10"/>
  <c r="AG145" i="10" s="1"/>
  <c r="AQ144" i="10"/>
  <c r="AO144" i="10"/>
  <c r="AM144" i="10"/>
  <c r="AK144" i="10"/>
  <c r="AI144" i="10"/>
  <c r="AH144" i="10"/>
  <c r="AF144" i="10"/>
  <c r="AD144" i="10"/>
  <c r="AB144" i="10"/>
  <c r="X144" i="10"/>
  <c r="AG144" i="10" s="1"/>
  <c r="AQ143" i="10"/>
  <c r="AO143" i="10"/>
  <c r="AM143" i="10"/>
  <c r="AK143" i="10"/>
  <c r="AI143" i="10"/>
  <c r="AH143" i="10"/>
  <c r="AF143" i="10"/>
  <c r="AD143" i="10"/>
  <c r="AB143" i="10"/>
  <c r="X143" i="10"/>
  <c r="AG143" i="10" s="1"/>
  <c r="AQ142" i="10"/>
  <c r="AO142" i="10"/>
  <c r="AM142" i="10"/>
  <c r="AK142" i="10"/>
  <c r="AI142" i="10"/>
  <c r="AH142" i="10"/>
  <c r="AF142" i="10"/>
  <c r="AD142" i="10"/>
  <c r="AB142" i="10"/>
  <c r="X142" i="10"/>
  <c r="AG142" i="10" s="1"/>
  <c r="AQ141" i="10"/>
  <c r="AO141" i="10"/>
  <c r="AM141" i="10"/>
  <c r="AK141" i="10"/>
  <c r="AI141" i="10"/>
  <c r="AH141" i="10"/>
  <c r="AF141" i="10"/>
  <c r="AD141" i="10"/>
  <c r="AB141" i="10"/>
  <c r="X141" i="10"/>
  <c r="AG141" i="10" s="1"/>
  <c r="AQ140" i="10"/>
  <c r="AO140" i="10"/>
  <c r="AM140" i="10"/>
  <c r="AK140" i="10"/>
  <c r="AI140" i="10"/>
  <c r="AH140" i="10"/>
  <c r="AF140" i="10"/>
  <c r="AD140" i="10"/>
  <c r="AB140" i="10"/>
  <c r="X140" i="10"/>
  <c r="AG140" i="10" s="1"/>
  <c r="AQ139" i="10"/>
  <c r="AO139" i="10"/>
  <c r="AM139" i="10"/>
  <c r="AK139" i="10"/>
  <c r="AI139" i="10"/>
  <c r="AH139" i="10"/>
  <c r="AF139" i="10"/>
  <c r="AD139" i="10"/>
  <c r="AB139" i="10"/>
  <c r="X139" i="10"/>
  <c r="AG139" i="10" s="1"/>
  <c r="AQ138" i="10"/>
  <c r="AO138" i="10"/>
  <c r="AM138" i="10"/>
  <c r="AK138" i="10"/>
  <c r="AI138" i="10"/>
  <c r="AH138" i="10"/>
  <c r="AF138" i="10"/>
  <c r="AD138" i="10"/>
  <c r="AB138" i="10"/>
  <c r="X138" i="10"/>
  <c r="AG138" i="10" s="1"/>
  <c r="AQ137" i="10"/>
  <c r="AO137" i="10"/>
  <c r="AM137" i="10"/>
  <c r="AK137" i="10"/>
  <c r="AI137" i="10"/>
  <c r="AH137" i="10"/>
  <c r="AF137" i="10"/>
  <c r="AD137" i="10"/>
  <c r="AB137" i="10"/>
  <c r="X137" i="10"/>
  <c r="AG137" i="10" s="1"/>
  <c r="AQ136" i="10"/>
  <c r="AO136" i="10"/>
  <c r="AM136" i="10"/>
  <c r="AK136" i="10"/>
  <c r="AI136" i="10"/>
  <c r="AH136" i="10"/>
  <c r="AF136" i="10"/>
  <c r="AD136" i="10"/>
  <c r="AB136" i="10"/>
  <c r="X136" i="10"/>
  <c r="AG136" i="10" s="1"/>
  <c r="AQ135" i="10"/>
  <c r="AO135" i="10"/>
  <c r="AM135" i="10"/>
  <c r="AK135" i="10"/>
  <c r="AI135" i="10"/>
  <c r="AH135" i="10"/>
  <c r="AF135" i="10"/>
  <c r="AD135" i="10"/>
  <c r="AB135" i="10"/>
  <c r="X135" i="10"/>
  <c r="AG135" i="10" s="1"/>
  <c r="AQ134" i="10"/>
  <c r="AO134" i="10"/>
  <c r="AM134" i="10"/>
  <c r="AK134" i="10"/>
  <c r="AI134" i="10"/>
  <c r="AH134" i="10"/>
  <c r="AF134" i="10"/>
  <c r="AD134" i="10"/>
  <c r="AB134" i="10"/>
  <c r="X134" i="10"/>
  <c r="AG134" i="10" s="1"/>
  <c r="AQ133" i="10"/>
  <c r="AO133" i="10"/>
  <c r="AM133" i="10"/>
  <c r="AK133" i="10"/>
  <c r="AI133" i="10"/>
  <c r="AH133" i="10"/>
  <c r="AF133" i="10"/>
  <c r="AD133" i="10"/>
  <c r="AB133" i="10"/>
  <c r="X133" i="10"/>
  <c r="AG133" i="10" s="1"/>
  <c r="AQ132" i="10"/>
  <c r="AO132" i="10"/>
  <c r="AM132" i="10"/>
  <c r="AK132" i="10"/>
  <c r="AI132" i="10"/>
  <c r="AH132" i="10"/>
  <c r="AF132" i="10"/>
  <c r="AD132" i="10"/>
  <c r="AB132" i="10"/>
  <c r="X132" i="10"/>
  <c r="AG132" i="10" s="1"/>
  <c r="AQ131" i="10"/>
  <c r="AO131" i="10"/>
  <c r="AM131" i="10"/>
  <c r="AK131" i="10"/>
  <c r="AI131" i="10"/>
  <c r="AH131" i="10"/>
  <c r="AF131" i="10"/>
  <c r="AD131" i="10"/>
  <c r="AB131" i="10"/>
  <c r="X131" i="10"/>
  <c r="AG131" i="10" s="1"/>
  <c r="AQ130" i="10"/>
  <c r="AO130" i="10"/>
  <c r="AM130" i="10"/>
  <c r="AK130" i="10"/>
  <c r="AI130" i="10"/>
  <c r="AH130" i="10"/>
  <c r="AF130" i="10"/>
  <c r="AD130" i="10"/>
  <c r="AB130" i="10"/>
  <c r="X130" i="10"/>
  <c r="AG130" i="10" s="1"/>
  <c r="AQ129" i="10"/>
  <c r="AO129" i="10"/>
  <c r="AM129" i="10"/>
  <c r="AK129" i="10"/>
  <c r="AI129" i="10"/>
  <c r="AH129" i="10"/>
  <c r="AF129" i="10"/>
  <c r="AD129" i="10"/>
  <c r="AB129" i="10"/>
  <c r="X129" i="10"/>
  <c r="AG129" i="10" s="1"/>
  <c r="AQ128" i="10"/>
  <c r="AO128" i="10"/>
  <c r="AM128" i="10"/>
  <c r="AK128" i="10"/>
  <c r="AI128" i="10"/>
  <c r="AH128" i="10"/>
  <c r="AF128" i="10"/>
  <c r="AD128" i="10"/>
  <c r="AB128" i="10"/>
  <c r="X128" i="10"/>
  <c r="AG128" i="10" s="1"/>
  <c r="AQ127" i="10"/>
  <c r="AO127" i="10"/>
  <c r="AM127" i="10"/>
  <c r="AK127" i="10"/>
  <c r="AI127" i="10"/>
  <c r="AH127" i="10"/>
  <c r="AF127" i="10"/>
  <c r="AD127" i="10"/>
  <c r="AB127" i="10"/>
  <c r="X127" i="10"/>
  <c r="AG127" i="10" s="1"/>
  <c r="AQ126" i="10"/>
  <c r="AO126" i="10"/>
  <c r="AM126" i="10"/>
  <c r="AK126" i="10"/>
  <c r="AI126" i="10"/>
  <c r="AH126" i="10"/>
  <c r="AF126" i="10"/>
  <c r="AD126" i="10"/>
  <c r="AB126" i="10"/>
  <c r="X126" i="10"/>
  <c r="AG126" i="10" s="1"/>
  <c r="AQ125" i="10"/>
  <c r="AO125" i="10"/>
  <c r="AM125" i="10"/>
  <c r="AK125" i="10"/>
  <c r="AI125" i="10"/>
  <c r="AH125" i="10"/>
  <c r="AF125" i="10"/>
  <c r="AD125" i="10"/>
  <c r="AB125" i="10"/>
  <c r="X125" i="10"/>
  <c r="AG125" i="10" s="1"/>
  <c r="AQ124" i="10"/>
  <c r="AO124" i="10"/>
  <c r="AM124" i="10"/>
  <c r="AK124" i="10"/>
  <c r="AI124" i="10"/>
  <c r="AH124" i="10"/>
  <c r="AF124" i="10"/>
  <c r="AD124" i="10"/>
  <c r="AB124" i="10"/>
  <c r="X124" i="10"/>
  <c r="AG124" i="10" s="1"/>
  <c r="AQ123" i="10"/>
  <c r="AO123" i="10"/>
  <c r="AM123" i="10"/>
  <c r="AK123" i="10"/>
  <c r="AI123" i="10"/>
  <c r="AH123" i="10"/>
  <c r="AF123" i="10"/>
  <c r="AD123" i="10"/>
  <c r="AB123" i="10"/>
  <c r="X123" i="10"/>
  <c r="AG123" i="10" s="1"/>
  <c r="AQ122" i="10"/>
  <c r="AO122" i="10"/>
  <c r="AM122" i="10"/>
  <c r="AK122" i="10"/>
  <c r="AI122" i="10"/>
  <c r="AH122" i="10"/>
  <c r="AF122" i="10"/>
  <c r="AD122" i="10"/>
  <c r="AB122" i="10"/>
  <c r="X122" i="10"/>
  <c r="AG122" i="10" s="1"/>
  <c r="AQ121" i="10"/>
  <c r="AO121" i="10"/>
  <c r="AM121" i="10"/>
  <c r="AK121" i="10"/>
  <c r="AI121" i="10"/>
  <c r="AH121" i="10"/>
  <c r="AF121" i="10"/>
  <c r="AD121" i="10"/>
  <c r="AB121" i="10"/>
  <c r="X121" i="10"/>
  <c r="AG121" i="10" s="1"/>
  <c r="AQ120" i="10"/>
  <c r="AO120" i="10"/>
  <c r="AM120" i="10"/>
  <c r="AK120" i="10"/>
  <c r="AI120" i="10"/>
  <c r="AH120" i="10"/>
  <c r="AF120" i="10"/>
  <c r="AD120" i="10"/>
  <c r="AB120" i="10"/>
  <c r="X120" i="10"/>
  <c r="AG120" i="10" s="1"/>
  <c r="AQ119" i="10"/>
  <c r="AO119" i="10"/>
  <c r="AM119" i="10"/>
  <c r="AK119" i="10"/>
  <c r="AI119" i="10"/>
  <c r="AH119" i="10"/>
  <c r="AF119" i="10"/>
  <c r="AD119" i="10"/>
  <c r="AB119" i="10"/>
  <c r="X119" i="10"/>
  <c r="AG119" i="10" s="1"/>
  <c r="BV118" i="10"/>
  <c r="AQ118" i="10"/>
  <c r="AO118" i="10"/>
  <c r="AM118" i="10"/>
  <c r="AK118" i="10"/>
  <c r="AI118" i="10"/>
  <c r="AH118" i="10"/>
  <c r="AF118" i="10"/>
  <c r="X118" i="10"/>
  <c r="AG118" i="10" s="1"/>
  <c r="AQ117" i="10"/>
  <c r="AO117" i="10"/>
  <c r="AM117" i="10"/>
  <c r="AK117" i="10"/>
  <c r="AI117" i="10"/>
  <c r="AH117" i="10"/>
  <c r="AF117" i="10"/>
  <c r="AD117" i="10"/>
  <c r="AB117" i="10"/>
  <c r="X117" i="10"/>
  <c r="AG117" i="10" s="1"/>
  <c r="AQ116" i="10"/>
  <c r="AO116" i="10"/>
  <c r="AM116" i="10"/>
  <c r="AK116" i="10"/>
  <c r="AI116" i="10"/>
  <c r="AH116" i="10"/>
  <c r="AF116" i="10"/>
  <c r="AD116" i="10"/>
  <c r="AB116" i="10"/>
  <c r="X116" i="10"/>
  <c r="AG116" i="10" s="1"/>
  <c r="AQ115" i="10"/>
  <c r="AO115" i="10"/>
  <c r="AM115" i="10"/>
  <c r="AK115" i="10"/>
  <c r="AI115" i="10"/>
  <c r="AH115" i="10"/>
  <c r="AF115" i="10"/>
  <c r="AD115" i="10"/>
  <c r="AB115" i="10"/>
  <c r="X115" i="10"/>
  <c r="AG115" i="10" s="1"/>
  <c r="AQ114" i="10"/>
  <c r="AO114" i="10"/>
  <c r="AM114" i="10"/>
  <c r="AK114" i="10"/>
  <c r="AI114" i="10"/>
  <c r="AH114" i="10"/>
  <c r="AF114" i="10"/>
  <c r="AD114" i="10"/>
  <c r="AB114" i="10"/>
  <c r="X114" i="10"/>
  <c r="AG114" i="10" s="1"/>
  <c r="AQ113" i="10"/>
  <c r="AO113" i="10"/>
  <c r="AM113" i="10"/>
  <c r="AK113" i="10"/>
  <c r="AI113" i="10"/>
  <c r="AH113" i="10"/>
  <c r="AF113" i="10"/>
  <c r="AD113" i="10"/>
  <c r="AB113" i="10"/>
  <c r="X113" i="10"/>
  <c r="AG113" i="10" s="1"/>
  <c r="CZ112" i="10"/>
  <c r="X112" i="10" s="1"/>
  <c r="AG112" i="10" s="1"/>
  <c r="BV112" i="10"/>
  <c r="AQ112" i="10"/>
  <c r="AO112" i="10"/>
  <c r="AM112" i="10"/>
  <c r="AK112" i="10"/>
  <c r="AI112" i="10"/>
  <c r="AH112" i="10"/>
  <c r="AF112" i="10"/>
  <c r="AQ111" i="10"/>
  <c r="AO111" i="10"/>
  <c r="AM111" i="10"/>
  <c r="AK111" i="10"/>
  <c r="AI111" i="10"/>
  <c r="AH111" i="10"/>
  <c r="AF111" i="10"/>
  <c r="AD111" i="10"/>
  <c r="AB111" i="10"/>
  <c r="X111" i="10"/>
  <c r="AG111" i="10" s="1"/>
  <c r="AQ110" i="10"/>
  <c r="AO110" i="10"/>
  <c r="AM110" i="10"/>
  <c r="AK110" i="10"/>
  <c r="AI110" i="10"/>
  <c r="AH110" i="10"/>
  <c r="AF110" i="10"/>
  <c r="AD110" i="10"/>
  <c r="AB110" i="10"/>
  <c r="X110" i="10"/>
  <c r="AG110" i="10" s="1"/>
  <c r="BV109" i="10"/>
  <c r="AQ109" i="10"/>
  <c r="AO109" i="10"/>
  <c r="AM109" i="10"/>
  <c r="AK109" i="10"/>
  <c r="AI109" i="10"/>
  <c r="AH109" i="10"/>
  <c r="AF109" i="10"/>
  <c r="X109" i="10"/>
  <c r="AG109" i="10" s="1"/>
  <c r="CZ108" i="10"/>
  <c r="X108" i="10" s="1"/>
  <c r="AG108" i="10" s="1"/>
  <c r="BV108" i="10"/>
  <c r="AQ108" i="10"/>
  <c r="AO108" i="10"/>
  <c r="AM108" i="10"/>
  <c r="AK108" i="10"/>
  <c r="AI108" i="10"/>
  <c r="AH108" i="10"/>
  <c r="AF108" i="10"/>
  <c r="CZ107" i="10"/>
  <c r="X107" i="10" s="1"/>
  <c r="AG107" i="10" s="1"/>
  <c r="BV107" i="10"/>
  <c r="AQ107" i="10"/>
  <c r="AO107" i="10"/>
  <c r="AM107" i="10"/>
  <c r="AK107" i="10"/>
  <c r="AI107" i="10"/>
  <c r="AH107" i="10"/>
  <c r="AF107" i="10"/>
  <c r="AQ106" i="10"/>
  <c r="AO106" i="10"/>
  <c r="AM106" i="10"/>
  <c r="AK106" i="10"/>
  <c r="AI106" i="10"/>
  <c r="AH106" i="10"/>
  <c r="AF106" i="10"/>
  <c r="AD106" i="10"/>
  <c r="AB106" i="10"/>
  <c r="X106" i="10"/>
  <c r="AG106" i="10" s="1"/>
  <c r="CZ105" i="10"/>
  <c r="X105" i="10" s="1"/>
  <c r="AG105" i="10" s="1"/>
  <c r="BV105" i="10"/>
  <c r="AQ105" i="10"/>
  <c r="AO105" i="10"/>
  <c r="AM105" i="10"/>
  <c r="AK105" i="10"/>
  <c r="AI105" i="10"/>
  <c r="AH105" i="10"/>
  <c r="AF105" i="10"/>
  <c r="AQ104" i="10"/>
  <c r="AO104" i="10"/>
  <c r="AM104" i="10"/>
  <c r="AK104" i="10"/>
  <c r="AI104" i="10"/>
  <c r="AH104" i="10"/>
  <c r="AF104" i="10"/>
  <c r="AD104" i="10"/>
  <c r="AB104" i="10"/>
  <c r="X104" i="10"/>
  <c r="AG104" i="10" s="1"/>
  <c r="CZ103" i="10"/>
  <c r="X103" i="10" s="1"/>
  <c r="AG103" i="10" s="1"/>
  <c r="BV103" i="10"/>
  <c r="AQ103" i="10"/>
  <c r="AO103" i="10"/>
  <c r="AM103" i="10"/>
  <c r="AK103" i="10"/>
  <c r="AI103" i="10"/>
  <c r="AH103" i="10"/>
  <c r="AF103" i="10"/>
  <c r="BV102" i="10"/>
  <c r="AQ102" i="10"/>
  <c r="AO102" i="10"/>
  <c r="AM102" i="10"/>
  <c r="AK102" i="10"/>
  <c r="AI102" i="10"/>
  <c r="AH102" i="10"/>
  <c r="AF102" i="10"/>
  <c r="AD102" i="10"/>
  <c r="AB102" i="10"/>
  <c r="X102" i="10"/>
  <c r="AG102" i="10" s="1"/>
  <c r="BV101" i="10"/>
  <c r="AQ101" i="10"/>
  <c r="AO101" i="10"/>
  <c r="AM101" i="10"/>
  <c r="AK101" i="10"/>
  <c r="AI101" i="10"/>
  <c r="AH101" i="10"/>
  <c r="AF101" i="10"/>
  <c r="AD101" i="10"/>
  <c r="AB101" i="10"/>
  <c r="X101" i="10"/>
  <c r="AG101" i="10" s="1"/>
  <c r="AQ100" i="10"/>
  <c r="AO100" i="10"/>
  <c r="AM100" i="10"/>
  <c r="AK100" i="10"/>
  <c r="AI100" i="10"/>
  <c r="AH100" i="10"/>
  <c r="AF100" i="10"/>
  <c r="AD100" i="10"/>
  <c r="AB100" i="10"/>
  <c r="Z100" i="10"/>
  <c r="X100" i="10"/>
  <c r="AG100" i="10" s="1"/>
  <c r="CZ99" i="10"/>
  <c r="X99" i="10" s="1"/>
  <c r="AG99" i="10" s="1"/>
  <c r="BV99" i="10"/>
  <c r="AQ99" i="10"/>
  <c r="AO99" i="10"/>
  <c r="AM99" i="10"/>
  <c r="AK99" i="10"/>
  <c r="AI99" i="10"/>
  <c r="AH99" i="10"/>
  <c r="AF99" i="10"/>
  <c r="CZ98" i="10"/>
  <c r="X98" i="10" s="1"/>
  <c r="AG98" i="10" s="1"/>
  <c r="BV98" i="10"/>
  <c r="AQ98" i="10"/>
  <c r="AO98" i="10"/>
  <c r="AM98" i="10"/>
  <c r="AK98" i="10"/>
  <c r="AI98" i="10"/>
  <c r="AH98" i="10"/>
  <c r="AF98" i="10"/>
  <c r="CZ97" i="10"/>
  <c r="X97" i="10" s="1"/>
  <c r="AG97" i="10" s="1"/>
  <c r="BV97" i="10"/>
  <c r="AQ97" i="10"/>
  <c r="AO97" i="10"/>
  <c r="AM97" i="10"/>
  <c r="AK97" i="10"/>
  <c r="AI97" i="10"/>
  <c r="AH97" i="10"/>
  <c r="AF97" i="10"/>
  <c r="AQ96" i="10"/>
  <c r="AO96" i="10"/>
  <c r="AM96" i="10"/>
  <c r="AK96" i="10"/>
  <c r="AI96" i="10"/>
  <c r="AH96" i="10"/>
  <c r="AF96" i="10"/>
  <c r="AD96" i="10"/>
  <c r="AB96" i="10"/>
  <c r="Z96" i="10"/>
  <c r="X96" i="10"/>
  <c r="AG96" i="10" s="1"/>
  <c r="AQ95" i="10"/>
  <c r="AO95" i="10"/>
  <c r="AM95" i="10"/>
  <c r="AK95" i="10"/>
  <c r="AI95" i="10"/>
  <c r="AH95" i="10"/>
  <c r="AF95" i="10"/>
  <c r="AD95" i="10"/>
  <c r="AB95" i="10"/>
  <c r="Z95" i="10"/>
  <c r="X95" i="10"/>
  <c r="AG95" i="10" s="1"/>
  <c r="AQ94" i="10"/>
  <c r="AO94" i="10"/>
  <c r="AM94" i="10"/>
  <c r="AK94" i="10"/>
  <c r="AI94" i="10"/>
  <c r="AH94" i="10"/>
  <c r="AF94" i="10"/>
  <c r="AD94" i="10"/>
  <c r="AB94" i="10"/>
  <c r="Z94" i="10"/>
  <c r="X94" i="10"/>
  <c r="AG94" i="10" s="1"/>
  <c r="AQ93" i="10"/>
  <c r="AO93" i="10"/>
  <c r="AM93" i="10"/>
  <c r="AK93" i="10"/>
  <c r="AI93" i="10"/>
  <c r="AH93" i="10"/>
  <c r="AF93" i="10"/>
  <c r="AD93" i="10"/>
  <c r="AB93" i="10"/>
  <c r="Z93" i="10"/>
  <c r="X93" i="10"/>
  <c r="AG93" i="10" s="1"/>
  <c r="AQ92" i="10"/>
  <c r="AO92" i="10"/>
  <c r="AM92" i="10"/>
  <c r="AK92" i="10"/>
  <c r="AI92" i="10"/>
  <c r="AH92" i="10"/>
  <c r="AF92" i="10"/>
  <c r="AD92" i="10"/>
  <c r="AB92" i="10"/>
  <c r="Z92" i="10"/>
  <c r="X92" i="10"/>
  <c r="AG92" i="10" s="1"/>
  <c r="BY91" i="10"/>
  <c r="BV91" i="10"/>
  <c r="AQ91" i="10"/>
  <c r="AO91" i="10"/>
  <c r="AM91" i="10"/>
  <c r="AK91" i="10"/>
  <c r="AH91" i="10"/>
  <c r="AF91" i="10"/>
  <c r="AD91" i="10"/>
  <c r="AB91" i="10"/>
  <c r="Z91" i="10"/>
  <c r="Y91" i="10"/>
  <c r="X91" i="10"/>
  <c r="V91" i="10"/>
  <c r="BY90" i="10"/>
  <c r="BV90" i="10"/>
  <c r="AQ90" i="10"/>
  <c r="AO90" i="10"/>
  <c r="AM90" i="10"/>
  <c r="AK90" i="10"/>
  <c r="AH90" i="10"/>
  <c r="AF90" i="10"/>
  <c r="AD90" i="10"/>
  <c r="AB90" i="10"/>
  <c r="Z90" i="10"/>
  <c r="Y90" i="10"/>
  <c r="X90" i="10"/>
  <c r="W90" i="10" s="1"/>
  <c r="V90" i="10"/>
  <c r="BV89" i="10"/>
  <c r="AQ89" i="10"/>
  <c r="AO89" i="10"/>
  <c r="AM89" i="10"/>
  <c r="AK89" i="10"/>
  <c r="AH89" i="10"/>
  <c r="AF89" i="10"/>
  <c r="X89" i="10"/>
  <c r="AG89" i="10" s="1"/>
  <c r="BY88" i="10"/>
  <c r="BV88" i="10"/>
  <c r="AQ88" i="10"/>
  <c r="AO88" i="10"/>
  <c r="AM88" i="10"/>
  <c r="AK88" i="10"/>
  <c r="AH88" i="10"/>
  <c r="AF88" i="10"/>
  <c r="AD88" i="10"/>
  <c r="AB88" i="10"/>
  <c r="Z88" i="10"/>
  <c r="Y88" i="10"/>
  <c r="X88" i="10"/>
  <c r="W88" i="10" s="1"/>
  <c r="V88" i="10"/>
  <c r="BY87" i="10"/>
  <c r="BV87" i="10"/>
  <c r="AQ87" i="10"/>
  <c r="AO87" i="10"/>
  <c r="AM87" i="10"/>
  <c r="AI87" i="10"/>
  <c r="AH87" i="10"/>
  <c r="AF87" i="10"/>
  <c r="AD87" i="10"/>
  <c r="AB87" i="10"/>
  <c r="Z87" i="10"/>
  <c r="Y87" i="10"/>
  <c r="X87" i="10"/>
  <c r="W87" i="10" s="1"/>
  <c r="V87" i="10"/>
  <c r="BY86" i="10"/>
  <c r="BV86" i="10"/>
  <c r="AQ86" i="10"/>
  <c r="AO86" i="10"/>
  <c r="AM86" i="10"/>
  <c r="AI86" i="10"/>
  <c r="AH86" i="10"/>
  <c r="AG86" i="10"/>
  <c r="AF86" i="10"/>
  <c r="AD86" i="10"/>
  <c r="AB86" i="10"/>
  <c r="Z86" i="10"/>
  <c r="Y86" i="10"/>
  <c r="X86" i="10"/>
  <c r="W86" i="10" s="1"/>
  <c r="V86" i="10"/>
  <c r="BY85" i="10"/>
  <c r="BV85" i="10"/>
  <c r="AQ85" i="10"/>
  <c r="AO85" i="10"/>
  <c r="AM85" i="10"/>
  <c r="AI85" i="10"/>
  <c r="AH85" i="10"/>
  <c r="AG85" i="10"/>
  <c r="AF85" i="10"/>
  <c r="AD85" i="10"/>
  <c r="AB85" i="10"/>
  <c r="Z85" i="10"/>
  <c r="Y85" i="10"/>
  <c r="X85" i="10"/>
  <c r="W85" i="10" s="1"/>
  <c r="V85" i="10"/>
  <c r="BY84" i="10"/>
  <c r="BV84" i="10"/>
  <c r="AQ84" i="10"/>
  <c r="AO84" i="10"/>
  <c r="AM84" i="10"/>
  <c r="AK84" i="10"/>
  <c r="AI84" i="10"/>
  <c r="AH84" i="10"/>
  <c r="AF84" i="10"/>
  <c r="AD84" i="10"/>
  <c r="AB84" i="10"/>
  <c r="Z84" i="10"/>
  <c r="Y84" i="10"/>
  <c r="X84" i="10"/>
  <c r="W84" i="10" s="1"/>
  <c r="V84" i="10"/>
  <c r="BY83" i="10"/>
  <c r="BV83" i="10"/>
  <c r="AQ83" i="10"/>
  <c r="AO83" i="10"/>
  <c r="AM83" i="10"/>
  <c r="AK83" i="10"/>
  <c r="AI83" i="10"/>
  <c r="AH83" i="10"/>
  <c r="AF83" i="10"/>
  <c r="AD83" i="10"/>
  <c r="AB83" i="10"/>
  <c r="Z83" i="10"/>
  <c r="Y83" i="10"/>
  <c r="X83" i="10"/>
  <c r="V83" i="10"/>
  <c r="BY82" i="10"/>
  <c r="BV82" i="10"/>
  <c r="AQ82" i="10"/>
  <c r="AO82" i="10"/>
  <c r="AM82" i="10"/>
  <c r="AK82" i="10"/>
  <c r="AI82" i="10"/>
  <c r="AH82" i="10"/>
  <c r="AF82" i="10"/>
  <c r="AD82" i="10"/>
  <c r="AB82" i="10"/>
  <c r="Z82" i="10"/>
  <c r="Y82" i="10"/>
  <c r="X82" i="10"/>
  <c r="W82" i="10" s="1"/>
  <c r="V82" i="10"/>
  <c r="BY81" i="10"/>
  <c r="BV81" i="10"/>
  <c r="AQ81" i="10"/>
  <c r="AO81" i="10"/>
  <c r="AM81" i="10"/>
  <c r="AK81" i="10"/>
  <c r="AI81" i="10"/>
  <c r="AH81" i="10"/>
  <c r="AF81" i="10"/>
  <c r="AD81" i="10"/>
  <c r="AB81" i="10"/>
  <c r="Z81" i="10"/>
  <c r="Y81" i="10"/>
  <c r="X81" i="10"/>
  <c r="W81" i="10" s="1"/>
  <c r="V81" i="10"/>
  <c r="AQ80" i="10"/>
  <c r="AO80" i="10"/>
  <c r="AM80" i="10"/>
  <c r="AK80" i="10"/>
  <c r="AI80" i="10"/>
  <c r="AH80" i="10"/>
  <c r="AF80" i="10"/>
  <c r="AD80" i="10"/>
  <c r="AB80" i="10"/>
  <c r="X80" i="10"/>
  <c r="AG80" i="10" s="1"/>
  <c r="AQ79" i="10"/>
  <c r="AO79" i="10"/>
  <c r="AM79" i="10"/>
  <c r="AK79" i="10"/>
  <c r="AI79" i="10"/>
  <c r="AH79" i="10"/>
  <c r="AF79" i="10"/>
  <c r="AD79" i="10"/>
  <c r="AB79" i="10"/>
  <c r="X79" i="10"/>
  <c r="AG79" i="10" s="1"/>
  <c r="BY78" i="10"/>
  <c r="BV78" i="10"/>
  <c r="AQ78" i="10"/>
  <c r="AO78" i="10"/>
  <c r="AM78" i="10"/>
  <c r="AK78" i="10"/>
  <c r="AH78" i="10"/>
  <c r="AG78" i="10"/>
  <c r="AF78" i="10"/>
  <c r="AD78" i="10"/>
  <c r="AB78" i="10"/>
  <c r="Z78" i="10"/>
  <c r="Y78" i="10"/>
  <c r="X78" i="10"/>
  <c r="W78" i="10" s="1"/>
  <c r="V78" i="10"/>
  <c r="BY77" i="10"/>
  <c r="BV77" i="10"/>
  <c r="AQ77" i="10"/>
  <c r="AO77" i="10"/>
  <c r="AM77" i="10"/>
  <c r="AK77" i="10"/>
  <c r="AH77" i="10"/>
  <c r="AF77" i="10"/>
  <c r="AD77" i="10"/>
  <c r="AB77" i="10"/>
  <c r="Z77" i="10"/>
  <c r="Y77" i="10"/>
  <c r="X77" i="10"/>
  <c r="W77" i="10" s="1"/>
  <c r="V77" i="10"/>
  <c r="BY76" i="10"/>
  <c r="BV76" i="10"/>
  <c r="AQ76" i="10"/>
  <c r="AO76" i="10"/>
  <c r="AM76" i="10"/>
  <c r="AK76" i="10"/>
  <c r="AH76" i="10"/>
  <c r="AF76" i="10"/>
  <c r="AD76" i="10"/>
  <c r="AB76" i="10"/>
  <c r="Z76" i="10"/>
  <c r="Y76" i="10"/>
  <c r="X76" i="10"/>
  <c r="AG76" i="10" s="1"/>
  <c r="V76" i="10"/>
  <c r="CZ75" i="10"/>
  <c r="X75" i="10" s="1"/>
  <c r="AG75" i="10" s="1"/>
  <c r="BV75" i="10"/>
  <c r="AQ75" i="10"/>
  <c r="AO75" i="10"/>
  <c r="AM75" i="10"/>
  <c r="AK75" i="10"/>
  <c r="AI75" i="10"/>
  <c r="AH75" i="10"/>
  <c r="AF75" i="10"/>
  <c r="BY74" i="10"/>
  <c r="BV74" i="10"/>
  <c r="AQ74" i="10"/>
  <c r="AO74" i="10"/>
  <c r="AM74" i="10"/>
  <c r="AK74" i="10"/>
  <c r="AH74" i="10"/>
  <c r="AF74" i="10"/>
  <c r="AD74" i="10"/>
  <c r="AB74" i="10"/>
  <c r="Z74" i="10"/>
  <c r="Y74" i="10"/>
  <c r="X74" i="10"/>
  <c r="V74" i="10"/>
  <c r="CZ73" i="10"/>
  <c r="X73" i="10" s="1"/>
  <c r="BV73" i="10"/>
  <c r="AQ73" i="10"/>
  <c r="AO73" i="10"/>
  <c r="AM73" i="10"/>
  <c r="AK73" i="10"/>
  <c r="AI73" i="10"/>
  <c r="AH73" i="10"/>
  <c r="AG73" i="10"/>
  <c r="AF73" i="10"/>
  <c r="CZ72" i="10"/>
  <c r="X72" i="10" s="1"/>
  <c r="BV72" i="10"/>
  <c r="AQ72" i="10"/>
  <c r="AO72" i="10"/>
  <c r="AM72" i="10"/>
  <c r="AK72" i="10"/>
  <c r="AI72" i="10"/>
  <c r="AH72" i="10"/>
  <c r="AG72" i="10"/>
  <c r="AF72" i="10"/>
  <c r="CZ71" i="10"/>
  <c r="X71" i="10" s="1"/>
  <c r="AG71" i="10" s="1"/>
  <c r="BV71" i="10"/>
  <c r="AQ71" i="10"/>
  <c r="AO71" i="10"/>
  <c r="AM71" i="10"/>
  <c r="AK71" i="10"/>
  <c r="AI71" i="10"/>
  <c r="AH71" i="10"/>
  <c r="AF71" i="10"/>
  <c r="CZ70" i="10"/>
  <c r="X70" i="10" s="1"/>
  <c r="AG70" i="10" s="1"/>
  <c r="BV70" i="10"/>
  <c r="AQ70" i="10"/>
  <c r="AO70" i="10"/>
  <c r="AM70" i="10"/>
  <c r="AK70" i="10"/>
  <c r="AI70" i="10"/>
  <c r="AH70" i="10"/>
  <c r="AF70" i="10"/>
  <c r="CZ69" i="10"/>
  <c r="X69" i="10" s="1"/>
  <c r="AG69" i="10" s="1"/>
  <c r="BV69" i="10"/>
  <c r="AQ69" i="10"/>
  <c r="AO69" i="10"/>
  <c r="AM69" i="10"/>
  <c r="AK69" i="10"/>
  <c r="AI69" i="10"/>
  <c r="AH69" i="10"/>
  <c r="AF69" i="10"/>
  <c r="CZ68" i="10"/>
  <c r="X68" i="10" s="1"/>
  <c r="BV68" i="10"/>
  <c r="AQ68" i="10"/>
  <c r="AO68" i="10"/>
  <c r="AM68" i="10"/>
  <c r="AK68" i="10"/>
  <c r="AI68" i="10"/>
  <c r="AH68" i="10"/>
  <c r="AG68" i="10"/>
  <c r="AF68" i="10"/>
  <c r="CZ67" i="10"/>
  <c r="X67" i="10" s="1"/>
  <c r="AG67" i="10" s="1"/>
  <c r="BV67" i="10"/>
  <c r="AQ67" i="10"/>
  <c r="AO67" i="10"/>
  <c r="AM67" i="10"/>
  <c r="AK67" i="10"/>
  <c r="AI67" i="10"/>
  <c r="AH67" i="10"/>
  <c r="AF67" i="10"/>
  <c r="BY66" i="10"/>
  <c r="BV66" i="10"/>
  <c r="AQ66" i="10"/>
  <c r="AO66" i="10"/>
  <c r="AM66" i="10"/>
  <c r="AH66" i="10"/>
  <c r="AF66" i="10"/>
  <c r="AD66" i="10"/>
  <c r="AB66" i="10"/>
  <c r="Z66" i="10"/>
  <c r="Y66" i="10"/>
  <c r="X66" i="10"/>
  <c r="AG66" i="10" s="1"/>
  <c r="V66" i="10"/>
  <c r="BY65" i="10"/>
  <c r="BV65" i="10"/>
  <c r="AQ65" i="10"/>
  <c r="AO65" i="10"/>
  <c r="AM65" i="10"/>
  <c r="AK65" i="10"/>
  <c r="AI65" i="10"/>
  <c r="AH65" i="10"/>
  <c r="AF65" i="10"/>
  <c r="AD65" i="10"/>
  <c r="AB65" i="10"/>
  <c r="Z65" i="10"/>
  <c r="Y65" i="10"/>
  <c r="X65" i="10"/>
  <c r="W65" i="10" s="1"/>
  <c r="V65" i="10"/>
  <c r="BY64" i="10"/>
  <c r="BV64" i="10"/>
  <c r="AQ64" i="10"/>
  <c r="AO64" i="10"/>
  <c r="AM64" i="10"/>
  <c r="AK64" i="10"/>
  <c r="AI64" i="10"/>
  <c r="AH64" i="10"/>
  <c r="AF64" i="10"/>
  <c r="AD64" i="10"/>
  <c r="AB64" i="10"/>
  <c r="Z64" i="10"/>
  <c r="Y64" i="10"/>
  <c r="X64" i="10"/>
  <c r="AG64" i="10" s="1"/>
  <c r="W64" i="10"/>
  <c r="V64" i="10"/>
  <c r="BY63" i="10"/>
  <c r="BV63" i="10"/>
  <c r="AQ63" i="10"/>
  <c r="AO63" i="10"/>
  <c r="AM63" i="10"/>
  <c r="AK63" i="10"/>
  <c r="AI63" i="10"/>
  <c r="AH63" i="10"/>
  <c r="AF63" i="10"/>
  <c r="AD63" i="10"/>
  <c r="AB63" i="10"/>
  <c r="Z63" i="10"/>
  <c r="Y63" i="10"/>
  <c r="X63" i="10"/>
  <c r="W63" i="10" s="1"/>
  <c r="V63" i="10"/>
  <c r="BY62" i="10"/>
  <c r="BV62" i="10"/>
  <c r="AQ62" i="10"/>
  <c r="AO62" i="10"/>
  <c r="AM62" i="10"/>
  <c r="AK62" i="10"/>
  <c r="AI62" i="10"/>
  <c r="AH62" i="10"/>
  <c r="AF62" i="10"/>
  <c r="AD62" i="10"/>
  <c r="AB62" i="10"/>
  <c r="Z62" i="10"/>
  <c r="Y62" i="10"/>
  <c r="X62" i="10"/>
  <c r="AG62" i="10" s="1"/>
  <c r="V62" i="10"/>
  <c r="BY61" i="10"/>
  <c r="BV61" i="10"/>
  <c r="AQ61" i="10"/>
  <c r="AO61" i="10"/>
  <c r="AM61" i="10"/>
  <c r="AK61" i="10"/>
  <c r="AH61" i="10"/>
  <c r="AG61" i="10"/>
  <c r="AF61" i="10"/>
  <c r="AD61" i="10"/>
  <c r="AB61" i="10"/>
  <c r="Z61" i="10"/>
  <c r="Y61" i="10"/>
  <c r="X61" i="10"/>
  <c r="W61" i="10" s="1"/>
  <c r="V61" i="10"/>
  <c r="AQ60" i="10"/>
  <c r="AO60" i="10"/>
  <c r="AM60" i="10"/>
  <c r="AK60" i="10"/>
  <c r="AI60" i="10"/>
  <c r="AH60" i="10"/>
  <c r="AF60" i="10"/>
  <c r="AD60" i="10"/>
  <c r="AB60" i="10"/>
  <c r="X60" i="10"/>
  <c r="AG60" i="10" s="1"/>
  <c r="AQ59" i="10"/>
  <c r="AO59" i="10"/>
  <c r="AM59" i="10"/>
  <c r="AK59" i="10"/>
  <c r="AI59" i="10"/>
  <c r="AH59" i="10"/>
  <c r="AF59" i="10"/>
  <c r="AD59" i="10"/>
  <c r="AB59" i="10"/>
  <c r="X59" i="10"/>
  <c r="AG59" i="10" s="1"/>
  <c r="AQ58" i="10"/>
  <c r="AO58" i="10"/>
  <c r="AM58" i="10"/>
  <c r="AK58" i="10"/>
  <c r="AI58" i="10"/>
  <c r="AH58" i="10"/>
  <c r="AF58" i="10"/>
  <c r="AD58" i="10"/>
  <c r="AB58" i="10"/>
  <c r="X58" i="10"/>
  <c r="AG58" i="10" s="1"/>
  <c r="BY57" i="10"/>
  <c r="BV57" i="10"/>
  <c r="AQ57" i="10"/>
  <c r="AO57" i="10"/>
  <c r="AM57" i="10"/>
  <c r="AK57" i="10"/>
  <c r="AI57" i="10"/>
  <c r="AH57" i="10"/>
  <c r="AG57" i="10"/>
  <c r="AF57" i="10"/>
  <c r="AD57" i="10"/>
  <c r="AB57" i="10"/>
  <c r="Z57" i="10"/>
  <c r="Y57" i="10"/>
  <c r="X57" i="10"/>
  <c r="W57" i="10" s="1"/>
  <c r="V57" i="10"/>
  <c r="BY56" i="10"/>
  <c r="BV56" i="10"/>
  <c r="AQ56" i="10"/>
  <c r="AO56" i="10"/>
  <c r="AM56" i="10"/>
  <c r="AK56" i="10"/>
  <c r="AI56" i="10"/>
  <c r="AH56" i="10"/>
  <c r="AG56" i="10"/>
  <c r="AF56" i="10"/>
  <c r="AD56" i="10"/>
  <c r="AB56" i="10"/>
  <c r="Z56" i="10"/>
  <c r="Y56" i="10"/>
  <c r="X56" i="10"/>
  <c r="W56" i="10" s="1"/>
  <c r="V56" i="10"/>
  <c r="BY55" i="10"/>
  <c r="BV55" i="10"/>
  <c r="AQ55" i="10"/>
  <c r="AO55" i="10"/>
  <c r="AM55" i="10"/>
  <c r="AI55" i="10"/>
  <c r="AH55" i="10"/>
  <c r="AG55" i="10"/>
  <c r="AF55" i="10"/>
  <c r="AD55" i="10"/>
  <c r="AB55" i="10"/>
  <c r="Z55" i="10"/>
  <c r="Y55" i="10"/>
  <c r="X55" i="10"/>
  <c r="W55" i="10" s="1"/>
  <c r="V55" i="10"/>
  <c r="CO54" i="10"/>
  <c r="X54" i="10" s="1"/>
  <c r="AG54" i="10" s="1"/>
  <c r="AQ54" i="10"/>
  <c r="AO54" i="10"/>
  <c r="AM54" i="10"/>
  <c r="AK54" i="10"/>
  <c r="AI54" i="10"/>
  <c r="AH54" i="10"/>
  <c r="AF54" i="10"/>
  <c r="CO53" i="10"/>
  <c r="X53" i="10" s="1"/>
  <c r="AG53" i="10" s="1"/>
  <c r="AQ53" i="10"/>
  <c r="AO53" i="10"/>
  <c r="AM53" i="10"/>
  <c r="AK53" i="10"/>
  <c r="AI53" i="10"/>
  <c r="AH53" i="10"/>
  <c r="AF53" i="10"/>
  <c r="BV52" i="10"/>
  <c r="AQ52" i="10"/>
  <c r="AO52" i="10"/>
  <c r="AM52" i="10"/>
  <c r="AK52" i="10"/>
  <c r="AI52" i="10"/>
  <c r="AH52" i="10"/>
  <c r="AF52" i="10"/>
  <c r="X52" i="10"/>
  <c r="AG52" i="10" s="1"/>
  <c r="CO51" i="10"/>
  <c r="X51" i="10" s="1"/>
  <c r="AG51" i="10" s="1"/>
  <c r="AQ51" i="10"/>
  <c r="AO51" i="10"/>
  <c r="AM51" i="10"/>
  <c r="AK51" i="10"/>
  <c r="AI51" i="10"/>
  <c r="AH51" i="10"/>
  <c r="AF51" i="10"/>
  <c r="CZ50" i="10"/>
  <c r="X50" i="10" s="1"/>
  <c r="BV50" i="10"/>
  <c r="AQ50" i="10"/>
  <c r="AO50" i="10"/>
  <c r="AM50" i="10"/>
  <c r="AK50" i="10"/>
  <c r="AI50" i="10"/>
  <c r="AH50" i="10"/>
  <c r="AG50" i="10"/>
  <c r="AF50" i="10"/>
  <c r="CO49" i="10"/>
  <c r="X49" i="10" s="1"/>
  <c r="AG49" i="10" s="1"/>
  <c r="AQ49" i="10"/>
  <c r="AO49" i="10"/>
  <c r="AM49" i="10"/>
  <c r="AK49" i="10"/>
  <c r="AI49" i="10"/>
  <c r="AH49" i="10"/>
  <c r="AF49" i="10"/>
  <c r="CO48" i="10"/>
  <c r="X48" i="10" s="1"/>
  <c r="AG48" i="10" s="1"/>
  <c r="AQ48" i="10"/>
  <c r="AO48" i="10"/>
  <c r="AM48" i="10"/>
  <c r="AK48" i="10"/>
  <c r="AI48" i="10"/>
  <c r="AH48" i="10"/>
  <c r="AF48" i="10"/>
  <c r="CO47" i="10"/>
  <c r="X47" i="10" s="1"/>
  <c r="AG47" i="10" s="1"/>
  <c r="AQ47" i="10"/>
  <c r="AO47" i="10"/>
  <c r="AM47" i="10"/>
  <c r="AK47" i="10"/>
  <c r="AI47" i="10"/>
  <c r="AH47" i="10"/>
  <c r="AF47" i="10"/>
  <c r="BY46" i="10"/>
  <c r="BV46" i="10"/>
  <c r="AQ46" i="10"/>
  <c r="AO46" i="10"/>
  <c r="AM46" i="10"/>
  <c r="AK46" i="10"/>
  <c r="AH46" i="10"/>
  <c r="AF46" i="10"/>
  <c r="AD46" i="10"/>
  <c r="AB46" i="10"/>
  <c r="Z46" i="10"/>
  <c r="Y46" i="10"/>
  <c r="X46" i="10"/>
  <c r="AG46" i="10" s="1"/>
  <c r="V46" i="10"/>
  <c r="BV45" i="10"/>
  <c r="AQ45" i="10"/>
  <c r="AO45" i="10"/>
  <c r="AM45" i="10"/>
  <c r="AK45" i="10"/>
  <c r="AH45" i="10"/>
  <c r="AF45" i="10"/>
  <c r="X45" i="10"/>
  <c r="AG45" i="10" s="1"/>
  <c r="BY44" i="10"/>
  <c r="BV44" i="10"/>
  <c r="AQ44" i="10"/>
  <c r="AO44" i="10"/>
  <c r="AM44" i="10"/>
  <c r="AK44" i="10"/>
  <c r="AH44" i="10"/>
  <c r="AF44" i="10"/>
  <c r="AD44" i="10"/>
  <c r="AB44" i="10"/>
  <c r="Z44" i="10"/>
  <c r="Y44" i="10"/>
  <c r="X44" i="10"/>
  <c r="W44" i="10" s="1"/>
  <c r="V44" i="10"/>
  <c r="BY43" i="10"/>
  <c r="BV43" i="10"/>
  <c r="AQ43" i="10"/>
  <c r="AO43" i="10"/>
  <c r="AM43" i="10"/>
  <c r="AI43" i="10"/>
  <c r="AH43" i="10"/>
  <c r="AF43" i="10"/>
  <c r="AD43" i="10"/>
  <c r="AB43" i="10"/>
  <c r="Z43" i="10"/>
  <c r="Y43" i="10"/>
  <c r="X43" i="10"/>
  <c r="AG43" i="10" s="1"/>
  <c r="V43" i="10"/>
  <c r="BY42" i="10"/>
  <c r="BV42" i="10"/>
  <c r="AQ42" i="10"/>
  <c r="AO42" i="10"/>
  <c r="AM42" i="10"/>
  <c r="AI42" i="10"/>
  <c r="AH42" i="10"/>
  <c r="AF42" i="10"/>
  <c r="AD42" i="10"/>
  <c r="AB42" i="10"/>
  <c r="Z42" i="10"/>
  <c r="Y42" i="10"/>
  <c r="X42" i="10"/>
  <c r="AG42" i="10" s="1"/>
  <c r="V42" i="10"/>
  <c r="BY41" i="10"/>
  <c r="BV41" i="10"/>
  <c r="AQ41" i="10"/>
  <c r="AO41" i="10"/>
  <c r="AM41" i="10"/>
  <c r="AI41" i="10"/>
  <c r="AH41" i="10"/>
  <c r="AF41" i="10"/>
  <c r="AD41" i="10"/>
  <c r="AB41" i="10"/>
  <c r="Z41" i="10"/>
  <c r="Y41" i="10"/>
  <c r="X41" i="10"/>
  <c r="V41" i="10"/>
  <c r="BV40" i="10"/>
  <c r="AQ40" i="10"/>
  <c r="AO40" i="10"/>
  <c r="AM40" i="10"/>
  <c r="AK40" i="10"/>
  <c r="AI40" i="10"/>
  <c r="AH40" i="10"/>
  <c r="AF40" i="10"/>
  <c r="X40" i="10"/>
  <c r="AG40" i="10" s="1"/>
  <c r="BY39" i="10"/>
  <c r="BV39" i="10"/>
  <c r="AQ39" i="10"/>
  <c r="AO39" i="10"/>
  <c r="AM39" i="10"/>
  <c r="AI39" i="10"/>
  <c r="AH39" i="10"/>
  <c r="AG39" i="10"/>
  <c r="AF39" i="10"/>
  <c r="AD39" i="10"/>
  <c r="AB39" i="10"/>
  <c r="Z39" i="10"/>
  <c r="Y39" i="10"/>
  <c r="X39" i="10"/>
  <c r="W39" i="10" s="1"/>
  <c r="V39" i="10"/>
  <c r="BY38" i="10"/>
  <c r="BV38" i="10"/>
  <c r="AQ38" i="10"/>
  <c r="AO38" i="10"/>
  <c r="AM38" i="10"/>
  <c r="AK38" i="10"/>
  <c r="AH38" i="10"/>
  <c r="AG38" i="10"/>
  <c r="AF38" i="10"/>
  <c r="AD38" i="10"/>
  <c r="AB38" i="10"/>
  <c r="Z38" i="10"/>
  <c r="Y38" i="10"/>
  <c r="X38" i="10"/>
  <c r="W38" i="10" s="1"/>
  <c r="V38" i="10"/>
  <c r="AQ37" i="10"/>
  <c r="AO37" i="10"/>
  <c r="AM37" i="10"/>
  <c r="AK37" i="10"/>
  <c r="AI37" i="10"/>
  <c r="AH37" i="10"/>
  <c r="AF37" i="10"/>
  <c r="AD37" i="10"/>
  <c r="AB37" i="10"/>
  <c r="X37" i="10"/>
  <c r="AG37" i="10" s="1"/>
  <c r="CZ36" i="10"/>
  <c r="X36" i="10" s="1"/>
  <c r="AG36" i="10" s="1"/>
  <c r="BV36" i="10"/>
  <c r="AQ36" i="10"/>
  <c r="AO36" i="10"/>
  <c r="AM36" i="10"/>
  <c r="AK36" i="10"/>
  <c r="AI36" i="10"/>
  <c r="AH36" i="10"/>
  <c r="AF36" i="10"/>
  <c r="BY35" i="10"/>
  <c r="BV35" i="10"/>
  <c r="AQ35" i="10"/>
  <c r="AO35" i="10"/>
  <c r="AM35" i="10"/>
  <c r="AI35" i="10"/>
  <c r="AH35" i="10"/>
  <c r="AG35" i="10"/>
  <c r="AF35" i="10"/>
  <c r="AD35" i="10"/>
  <c r="AB35" i="10"/>
  <c r="Z35" i="10"/>
  <c r="Y35" i="10"/>
  <c r="X35" i="10"/>
  <c r="W35" i="10" s="1"/>
  <c r="V35" i="10"/>
  <c r="BV34" i="10"/>
  <c r="AQ34" i="10"/>
  <c r="AO34" i="10"/>
  <c r="AM34" i="10"/>
  <c r="AK34" i="10"/>
  <c r="AH34" i="10"/>
  <c r="AF34" i="10"/>
  <c r="X34" i="10"/>
  <c r="AG34" i="10" s="1"/>
  <c r="BY33" i="10"/>
  <c r="BV33" i="10"/>
  <c r="AQ33" i="10"/>
  <c r="AO33" i="10"/>
  <c r="AM33" i="10"/>
  <c r="AI33" i="10"/>
  <c r="AH33" i="10"/>
  <c r="AG33" i="10"/>
  <c r="AF33" i="10"/>
  <c r="AD33" i="10"/>
  <c r="AB33" i="10"/>
  <c r="Z33" i="10"/>
  <c r="Y33" i="10"/>
  <c r="X33" i="10"/>
  <c r="W33" i="10" s="1"/>
  <c r="V33" i="10"/>
  <c r="AQ32" i="10"/>
  <c r="AO32" i="10"/>
  <c r="AM32" i="10"/>
  <c r="AK32" i="10"/>
  <c r="AI32" i="10"/>
  <c r="AH32" i="10"/>
  <c r="AG32" i="10"/>
  <c r="AF32" i="10"/>
  <c r="AD32" i="10"/>
  <c r="AB32" i="10"/>
  <c r="X32" i="10"/>
  <c r="CO31" i="10"/>
  <c r="X31" i="10" s="1"/>
  <c r="AG31" i="10" s="1"/>
  <c r="AQ31" i="10"/>
  <c r="AO31" i="10"/>
  <c r="AM31" i="10"/>
  <c r="AK31" i="10"/>
  <c r="AI31" i="10"/>
  <c r="AH31" i="10"/>
  <c r="AF31" i="10"/>
  <c r="CO30" i="10"/>
  <c r="X30" i="10" s="1"/>
  <c r="AG30" i="10" s="1"/>
  <c r="AQ30" i="10"/>
  <c r="AO30" i="10"/>
  <c r="AM30" i="10"/>
  <c r="AK30" i="10"/>
  <c r="AI30" i="10"/>
  <c r="AH30" i="10"/>
  <c r="AF30" i="10"/>
  <c r="AQ29" i="10"/>
  <c r="AO29" i="10"/>
  <c r="AM29" i="10"/>
  <c r="AK29" i="10"/>
  <c r="AI29" i="10"/>
  <c r="AH29" i="10"/>
  <c r="AF29" i="10"/>
  <c r="AD29" i="10"/>
  <c r="AB29" i="10"/>
  <c r="X29" i="10"/>
  <c r="AG29" i="10" s="1"/>
  <c r="V29" i="10"/>
  <c r="CO28" i="10"/>
  <c r="AQ28" i="10"/>
  <c r="AO28" i="10"/>
  <c r="AM28" i="10"/>
  <c r="AK28" i="10"/>
  <c r="AI28" i="10"/>
  <c r="AH28" i="10"/>
  <c r="AF28" i="10"/>
  <c r="X28" i="10"/>
  <c r="AG28" i="10" s="1"/>
  <c r="BV27" i="10"/>
  <c r="AQ27" i="10"/>
  <c r="AO27" i="10"/>
  <c r="AM27" i="10"/>
  <c r="AK27" i="10"/>
  <c r="AI27" i="10"/>
  <c r="AH27" i="10"/>
  <c r="AF27" i="10"/>
  <c r="X27" i="10"/>
  <c r="AG27" i="10" s="1"/>
  <c r="CO26" i="10"/>
  <c r="AQ26" i="10"/>
  <c r="AO26" i="10"/>
  <c r="AM26" i="10"/>
  <c r="AK26" i="10"/>
  <c r="AI26" i="10"/>
  <c r="AH26" i="10"/>
  <c r="AF26" i="10"/>
  <c r="X26" i="10"/>
  <c r="AG26" i="10" s="1"/>
  <c r="AQ25" i="10"/>
  <c r="AO25" i="10"/>
  <c r="AM25" i="10"/>
  <c r="AK25" i="10"/>
  <c r="AI25" i="10"/>
  <c r="AH25" i="10"/>
  <c r="AG25" i="10"/>
  <c r="AF25" i="10"/>
  <c r="AD25" i="10"/>
  <c r="AB25" i="10"/>
  <c r="X25" i="10"/>
  <c r="CO24" i="10"/>
  <c r="X24" i="10" s="1"/>
  <c r="AG24" i="10" s="1"/>
  <c r="AQ24" i="10"/>
  <c r="AO24" i="10"/>
  <c r="AM24" i="10"/>
  <c r="AK24" i="10"/>
  <c r="AI24" i="10"/>
  <c r="AH24" i="10"/>
  <c r="AF24" i="10"/>
  <c r="CO23" i="10"/>
  <c r="X23" i="10" s="1"/>
  <c r="AG23" i="10" s="1"/>
  <c r="AQ23" i="10"/>
  <c r="AO23" i="10"/>
  <c r="AM23" i="10"/>
  <c r="AK23" i="10"/>
  <c r="AI23" i="10"/>
  <c r="AH23" i="10"/>
  <c r="AF23" i="10"/>
  <c r="AQ22" i="10"/>
  <c r="AO22" i="10"/>
  <c r="AM22" i="10"/>
  <c r="AK22" i="10"/>
  <c r="AI22" i="10"/>
  <c r="AH22" i="10"/>
  <c r="AF22" i="10"/>
  <c r="AD22" i="10"/>
  <c r="AB22" i="10"/>
  <c r="X22" i="10"/>
  <c r="AG22" i="10" s="1"/>
  <c r="CO21" i="10"/>
  <c r="X21" i="10" s="1"/>
  <c r="AG21" i="10" s="1"/>
  <c r="AQ21" i="10"/>
  <c r="AO21" i="10"/>
  <c r="AM21" i="10"/>
  <c r="AK21" i="10"/>
  <c r="AI21" i="10"/>
  <c r="AH21" i="10"/>
  <c r="AF21" i="10"/>
  <c r="BV20" i="10"/>
  <c r="AQ20" i="10"/>
  <c r="AO20" i="10"/>
  <c r="AM20" i="10"/>
  <c r="AI20" i="10"/>
  <c r="AH20" i="10"/>
  <c r="AF20" i="10"/>
  <c r="X20" i="10"/>
  <c r="AG20" i="10" s="1"/>
  <c r="BV19" i="10"/>
  <c r="AQ19" i="10"/>
  <c r="AO19" i="10"/>
  <c r="AM19" i="10"/>
  <c r="AK19" i="10"/>
  <c r="AH19" i="10"/>
  <c r="AF19" i="10"/>
  <c r="X19" i="10"/>
  <c r="AG19" i="10" s="1"/>
  <c r="BV18" i="10"/>
  <c r="AQ18" i="10"/>
  <c r="AO18" i="10"/>
  <c r="AM18" i="10"/>
  <c r="AK18" i="10"/>
  <c r="AH18" i="10"/>
  <c r="AG18" i="10"/>
  <c r="AF18" i="10"/>
  <c r="X18" i="10"/>
  <c r="BY17" i="10"/>
  <c r="BV17" i="10"/>
  <c r="AQ17" i="10"/>
  <c r="AO17" i="10"/>
  <c r="AM17" i="10"/>
  <c r="AI17" i="10"/>
  <c r="AH17" i="10"/>
  <c r="AG17" i="10"/>
  <c r="AF17" i="10"/>
  <c r="AD17" i="10"/>
  <c r="AB17" i="10"/>
  <c r="Z17" i="10"/>
  <c r="Y17" i="10"/>
  <c r="X17" i="10"/>
  <c r="W17" i="10" s="1"/>
  <c r="V17" i="10"/>
  <c r="BY16" i="10"/>
  <c r="AQ16" i="10"/>
  <c r="AO16" i="10"/>
  <c r="AM16" i="10"/>
  <c r="AK16" i="10"/>
  <c r="AI16" i="10"/>
  <c r="AH16" i="10"/>
  <c r="AF16" i="10"/>
  <c r="AD16" i="10"/>
  <c r="AB16" i="10"/>
  <c r="Z16" i="10"/>
  <c r="X16" i="10"/>
  <c r="W16" i="10" s="1"/>
  <c r="V16" i="10"/>
  <c r="BY15" i="10"/>
  <c r="AQ15" i="10"/>
  <c r="AO15" i="10"/>
  <c r="AM15" i="10"/>
  <c r="AK15" i="10"/>
  <c r="AI15" i="10"/>
  <c r="AH15" i="10"/>
  <c r="AF15" i="10"/>
  <c r="AD15" i="10"/>
  <c r="AB15" i="10"/>
  <c r="Z15" i="10"/>
  <c r="X15" i="10"/>
  <c r="W15" i="10" s="1"/>
  <c r="V15" i="10"/>
  <c r="BY14" i="10"/>
  <c r="AQ14" i="10"/>
  <c r="AO14" i="10"/>
  <c r="AM14" i="10"/>
  <c r="AK14" i="10"/>
  <c r="AI14" i="10"/>
  <c r="AH14" i="10"/>
  <c r="AF14" i="10"/>
  <c r="AD14" i="10"/>
  <c r="AB14" i="10"/>
  <c r="Z14" i="10"/>
  <c r="X14" i="10"/>
  <c r="W14" i="10" s="1"/>
  <c r="V14" i="10"/>
  <c r="BY13" i="10"/>
  <c r="AQ13" i="10"/>
  <c r="AO13" i="10"/>
  <c r="AM13" i="10"/>
  <c r="AK13" i="10"/>
  <c r="AI13" i="10"/>
  <c r="AH13" i="10"/>
  <c r="AF13" i="10"/>
  <c r="AD13" i="10"/>
  <c r="AB13" i="10"/>
  <c r="Z13" i="10"/>
  <c r="X13" i="10"/>
  <c r="W13" i="10" s="1"/>
  <c r="V13" i="10"/>
  <c r="BY12" i="10"/>
  <c r="AQ12" i="10"/>
  <c r="AO12" i="10"/>
  <c r="AM12" i="10"/>
  <c r="AK12" i="10"/>
  <c r="AI12" i="10"/>
  <c r="AH12" i="10"/>
  <c r="AF12" i="10"/>
  <c r="AD12" i="10"/>
  <c r="AB12" i="10"/>
  <c r="Z12" i="10"/>
  <c r="X12" i="10"/>
  <c r="W12" i="10" s="1"/>
  <c r="V12" i="10"/>
  <c r="BY11" i="10"/>
  <c r="AQ11" i="10"/>
  <c r="AO11" i="10"/>
  <c r="AM11" i="10"/>
  <c r="AK11" i="10"/>
  <c r="AI11" i="10"/>
  <c r="AH11" i="10"/>
  <c r="AF11" i="10"/>
  <c r="AD11" i="10"/>
  <c r="AB11" i="10"/>
  <c r="Z11" i="10"/>
  <c r="X11" i="10"/>
  <c r="W11" i="10" s="1"/>
  <c r="V11" i="10"/>
  <c r="AQ10" i="10"/>
  <c r="AO10" i="10"/>
  <c r="AM10" i="10"/>
  <c r="AK10" i="10"/>
  <c r="AI10" i="10"/>
  <c r="AH10" i="10"/>
  <c r="AG10" i="10"/>
  <c r="AF10" i="10"/>
  <c r="AD10" i="10"/>
  <c r="AB10" i="10"/>
  <c r="V10" i="10"/>
  <c r="BV9" i="10"/>
  <c r="AQ9" i="10"/>
  <c r="AO9" i="10"/>
  <c r="AM9" i="10"/>
  <c r="AK9" i="10"/>
  <c r="AI9" i="10"/>
  <c r="AH9" i="10"/>
  <c r="AF9" i="10"/>
  <c r="AD9" i="10"/>
  <c r="AB9" i="10"/>
  <c r="X9" i="10"/>
  <c r="AG9" i="10" s="1"/>
  <c r="V9" i="10"/>
  <c r="BV177" i="9"/>
  <c r="BW177" i="9" s="1"/>
  <c r="BV176" i="9"/>
  <c r="BW176" i="9" s="1"/>
  <c r="BV174" i="9"/>
  <c r="BW174" i="9" s="1"/>
  <c r="BV173" i="9"/>
  <c r="BW173" i="9" s="1"/>
  <c r="BV172" i="9"/>
  <c r="BW172" i="9" s="1"/>
  <c r="BV171" i="9"/>
  <c r="BW171" i="9" s="1"/>
  <c r="BV175" i="9"/>
  <c r="BW175" i="9" s="1"/>
  <c r="BV170" i="9"/>
  <c r="BW170" i="9" s="1"/>
  <c r="BV167" i="9"/>
  <c r="BW167" i="9" s="1"/>
  <c r="BV166" i="9"/>
  <c r="BW166" i="9" s="1"/>
  <c r="BV165" i="9"/>
  <c r="BW165" i="9" s="1"/>
  <c r="BV164" i="9"/>
  <c r="BW164" i="9" s="1"/>
  <c r="BV168" i="9"/>
  <c r="BW168" i="9" s="1"/>
  <c r="BV169" i="9"/>
  <c r="BW169" i="9" s="1"/>
  <c r="BV163" i="9"/>
  <c r="BW163" i="9" s="1"/>
  <c r="BV162" i="9"/>
  <c r="BW162" i="9" s="1"/>
  <c r="BV118" i="9"/>
  <c r="BW118" i="9" s="1"/>
  <c r="BV112" i="9"/>
  <c r="BW112" i="9" s="1"/>
  <c r="BV108" i="9"/>
  <c r="BW108" i="9" s="1"/>
  <c r="BV107" i="9"/>
  <c r="BW107" i="9" s="1"/>
  <c r="BV109" i="9"/>
  <c r="BW109" i="9" s="1"/>
  <c r="BV105" i="9"/>
  <c r="BW105" i="9" s="1"/>
  <c r="BV103" i="9"/>
  <c r="BW103" i="9" s="1"/>
  <c r="BV99" i="9"/>
  <c r="BW99" i="9" s="1"/>
  <c r="BV98" i="9"/>
  <c r="BW98" i="9" s="1"/>
  <c r="BV97" i="9"/>
  <c r="BW97" i="9" s="1"/>
  <c r="BV75" i="9"/>
  <c r="BW75" i="9" s="1"/>
  <c r="BV73" i="9"/>
  <c r="BW73" i="9" s="1"/>
  <c r="BV72" i="9"/>
  <c r="BW72" i="9" s="1"/>
  <c r="BV71" i="9"/>
  <c r="BW71" i="9" s="1"/>
  <c r="BV70" i="9"/>
  <c r="BW70" i="9" s="1"/>
  <c r="BV69" i="9"/>
  <c r="BW69" i="9" s="1"/>
  <c r="BV68" i="9"/>
  <c r="BW68" i="9" s="1"/>
  <c r="BV67" i="9"/>
  <c r="BW67" i="9" s="1"/>
  <c r="BV52" i="9"/>
  <c r="BW52" i="9" s="1"/>
  <c r="BV50" i="9"/>
  <c r="BW50" i="9" s="1"/>
  <c r="BV36" i="9"/>
  <c r="BW36" i="9" s="1"/>
  <c r="BV27" i="9"/>
  <c r="BW27" i="9" s="1"/>
  <c r="BV38" i="9"/>
  <c r="BV39" i="9"/>
  <c r="BV40" i="9"/>
  <c r="BV41" i="9"/>
  <c r="BV42" i="9"/>
  <c r="BV43" i="9"/>
  <c r="BV44" i="9"/>
  <c r="BV45" i="9"/>
  <c r="BV46" i="9"/>
  <c r="BV55" i="9"/>
  <c r="BV56" i="9"/>
  <c r="BV57" i="9"/>
  <c r="BV61" i="9"/>
  <c r="BV62" i="9"/>
  <c r="BV63" i="9"/>
  <c r="BV64" i="9"/>
  <c r="BV65" i="9"/>
  <c r="BV66" i="9"/>
  <c r="BV74" i="9"/>
  <c r="BV76" i="9"/>
  <c r="BV77" i="9"/>
  <c r="BV78" i="9"/>
  <c r="BV81" i="9"/>
  <c r="BV82" i="9"/>
  <c r="BV83" i="9"/>
  <c r="BV84" i="9"/>
  <c r="BV85" i="9"/>
  <c r="BV86" i="9"/>
  <c r="BV87" i="9"/>
  <c r="BV88" i="9"/>
  <c r="BV89" i="9"/>
  <c r="BV90" i="9"/>
  <c r="BV91" i="9"/>
  <c r="BV101" i="9"/>
  <c r="BV102" i="9"/>
  <c r="BV150" i="9"/>
  <c r="BV151" i="9"/>
  <c r="BV152" i="9"/>
  <c r="BV153" i="9"/>
  <c r="BV154" i="9"/>
  <c r="BV155" i="9"/>
  <c r="BV156" i="9"/>
  <c r="BV157" i="9"/>
  <c r="BV158" i="9"/>
  <c r="BV159" i="9"/>
  <c r="BV160" i="9"/>
  <c r="BV161" i="9"/>
  <c r="AH186" i="9"/>
  <c r="BY185" i="9"/>
  <c r="BV185" i="9"/>
  <c r="AQ185" i="9"/>
  <c r="AM185" i="9" s="1"/>
  <c r="AO185" i="9"/>
  <c r="AK185" i="9"/>
  <c r="AI185" i="9"/>
  <c r="AH185" i="9"/>
  <c r="AG185" i="9"/>
  <c r="AF185" i="9"/>
  <c r="AD185" i="9"/>
  <c r="AB185" i="9"/>
  <c r="Z185" i="9"/>
  <c r="Y185" i="9"/>
  <c r="X185" i="9"/>
  <c r="W185" i="9" s="1"/>
  <c r="V185" i="9"/>
  <c r="BY184" i="9"/>
  <c r="BV184" i="9"/>
  <c r="AQ184" i="9"/>
  <c r="AO184" i="9"/>
  <c r="AM184" i="9"/>
  <c r="AK184" i="9"/>
  <c r="AI184" i="9"/>
  <c r="AH184" i="9"/>
  <c r="AG184" i="9"/>
  <c r="AF184" i="9"/>
  <c r="AD184" i="9"/>
  <c r="AB184" i="9"/>
  <c r="Z184" i="9"/>
  <c r="Y184" i="9"/>
  <c r="X184" i="9"/>
  <c r="W184" i="9" s="1"/>
  <c r="V184" i="9"/>
  <c r="BV183" i="9"/>
  <c r="AQ183" i="9"/>
  <c r="AO183" i="9"/>
  <c r="AM183" i="9"/>
  <c r="AK183" i="9"/>
  <c r="AH183" i="9"/>
  <c r="AF183" i="9"/>
  <c r="X183" i="9"/>
  <c r="AG183" i="9" s="1"/>
  <c r="BV182" i="9"/>
  <c r="AQ182" i="9"/>
  <c r="AO182" i="9"/>
  <c r="AM182" i="9"/>
  <c r="AK182" i="9"/>
  <c r="AH182" i="9"/>
  <c r="AF182" i="9"/>
  <c r="X182" i="9"/>
  <c r="AG182" i="9" s="1"/>
  <c r="BY181" i="9"/>
  <c r="BV181" i="9"/>
  <c r="AQ181" i="9"/>
  <c r="AO181" i="9"/>
  <c r="AM181" i="9"/>
  <c r="AH181" i="9"/>
  <c r="AF181" i="9"/>
  <c r="AD181" i="9"/>
  <c r="AB181" i="9"/>
  <c r="Z181" i="9"/>
  <c r="Y181" i="9"/>
  <c r="X181" i="9"/>
  <c r="V181" i="9"/>
  <c r="BY180" i="9"/>
  <c r="BV180" i="9"/>
  <c r="AQ180" i="9"/>
  <c r="AO180" i="9"/>
  <c r="AM180" i="9"/>
  <c r="AH180" i="9"/>
  <c r="AG180" i="9"/>
  <c r="AF180" i="9"/>
  <c r="AD180" i="9"/>
  <c r="AB180" i="9"/>
  <c r="Z180" i="9"/>
  <c r="Y180" i="9"/>
  <c r="X180" i="9"/>
  <c r="W180" i="9" s="1"/>
  <c r="V180" i="9"/>
  <c r="BY179" i="9"/>
  <c r="BV179" i="9"/>
  <c r="AQ179" i="9"/>
  <c r="AO179" i="9"/>
  <c r="AM179" i="9"/>
  <c r="AK179" i="9"/>
  <c r="AH179" i="9"/>
  <c r="AF179" i="9"/>
  <c r="AD179" i="9"/>
  <c r="AB179" i="9"/>
  <c r="Z179" i="9"/>
  <c r="Y179" i="9"/>
  <c r="X179" i="9"/>
  <c r="W179" i="9" s="1"/>
  <c r="V179" i="9"/>
  <c r="BY178" i="9"/>
  <c r="BV178" i="9"/>
  <c r="AQ178" i="9"/>
  <c r="AO178" i="9"/>
  <c r="AM178" i="9"/>
  <c r="AK178" i="9"/>
  <c r="AH178" i="9"/>
  <c r="AF178" i="9"/>
  <c r="AD178" i="9"/>
  <c r="AB178" i="9"/>
  <c r="Z178" i="9"/>
  <c r="Y178" i="9"/>
  <c r="X178" i="9"/>
  <c r="W178" i="9" s="1"/>
  <c r="V178" i="9"/>
  <c r="CZ177" i="9"/>
  <c r="X177" i="9" s="1"/>
  <c r="AG177" i="9" s="1"/>
  <c r="AQ177" i="9"/>
  <c r="AO177" i="9"/>
  <c r="AM177" i="9"/>
  <c r="AK177" i="9"/>
  <c r="AI177" i="9"/>
  <c r="AH177" i="9"/>
  <c r="AF177" i="9"/>
  <c r="CZ176" i="9"/>
  <c r="X176" i="9" s="1"/>
  <c r="AG176" i="9" s="1"/>
  <c r="AQ176" i="9"/>
  <c r="AO176" i="9"/>
  <c r="AM176" i="9"/>
  <c r="AK176" i="9"/>
  <c r="AI176" i="9"/>
  <c r="AH176" i="9"/>
  <c r="AF176" i="9"/>
  <c r="CZ174" i="9"/>
  <c r="X174" i="9" s="1"/>
  <c r="AG174" i="9" s="1"/>
  <c r="AQ174" i="9"/>
  <c r="AO174" i="9"/>
  <c r="AM174" i="9"/>
  <c r="AK174" i="9"/>
  <c r="AI174" i="9"/>
  <c r="AH174" i="9"/>
  <c r="AF174" i="9"/>
  <c r="CZ173" i="9"/>
  <c r="X173" i="9" s="1"/>
  <c r="AG173" i="9" s="1"/>
  <c r="AQ173" i="9"/>
  <c r="AO173" i="9"/>
  <c r="AM173" i="9"/>
  <c r="AK173" i="9"/>
  <c r="AI173" i="9"/>
  <c r="AH173" i="9"/>
  <c r="AF173" i="9"/>
  <c r="CZ172" i="9"/>
  <c r="X172" i="9" s="1"/>
  <c r="AG172" i="9" s="1"/>
  <c r="AQ172" i="9"/>
  <c r="AO172" i="9"/>
  <c r="AM172" i="9"/>
  <c r="AK172" i="9"/>
  <c r="AI172" i="9"/>
  <c r="AH172" i="9"/>
  <c r="AF172" i="9"/>
  <c r="CZ171" i="9"/>
  <c r="X171" i="9" s="1"/>
  <c r="AG171" i="9" s="1"/>
  <c r="AQ171" i="9"/>
  <c r="AO171" i="9"/>
  <c r="AM171" i="9"/>
  <c r="AK171" i="9"/>
  <c r="AI171" i="9"/>
  <c r="AH171" i="9"/>
  <c r="AF171" i="9"/>
  <c r="CZ175" i="9"/>
  <c r="X175" i="9" s="1"/>
  <c r="AG175" i="9" s="1"/>
  <c r="AQ175" i="9"/>
  <c r="AO175" i="9"/>
  <c r="AM175" i="9"/>
  <c r="AK175" i="9"/>
  <c r="AI175" i="9"/>
  <c r="AH175" i="9"/>
  <c r="AF175" i="9"/>
  <c r="CZ170" i="9"/>
  <c r="X170" i="9" s="1"/>
  <c r="AG170" i="9" s="1"/>
  <c r="AQ170" i="9"/>
  <c r="AO170" i="9"/>
  <c r="AM170" i="9"/>
  <c r="AK170" i="9"/>
  <c r="AI170" i="9"/>
  <c r="AH170" i="9"/>
  <c r="AF170" i="9"/>
  <c r="CZ167" i="9"/>
  <c r="X167" i="9" s="1"/>
  <c r="AG167" i="9" s="1"/>
  <c r="AQ167" i="9"/>
  <c r="AO167" i="9"/>
  <c r="AM167" i="9"/>
  <c r="AK167" i="9"/>
  <c r="AI167" i="9"/>
  <c r="AH167" i="9"/>
  <c r="AF167" i="9"/>
  <c r="CZ166" i="9"/>
  <c r="X166" i="9" s="1"/>
  <c r="AG166" i="9" s="1"/>
  <c r="AQ166" i="9"/>
  <c r="AO166" i="9"/>
  <c r="AM166" i="9"/>
  <c r="AK166" i="9"/>
  <c r="AI166" i="9"/>
  <c r="AH166" i="9"/>
  <c r="AF166" i="9"/>
  <c r="CZ165" i="9"/>
  <c r="X165" i="9" s="1"/>
  <c r="AG165" i="9" s="1"/>
  <c r="AQ165" i="9"/>
  <c r="AO165" i="9"/>
  <c r="AM165" i="9"/>
  <c r="AK165" i="9"/>
  <c r="AI165" i="9"/>
  <c r="AH165" i="9"/>
  <c r="AF165" i="9"/>
  <c r="CZ164" i="9"/>
  <c r="X164" i="9" s="1"/>
  <c r="AG164" i="9" s="1"/>
  <c r="AQ164" i="9"/>
  <c r="AO164" i="9"/>
  <c r="AM164" i="9"/>
  <c r="AK164" i="9"/>
  <c r="AI164" i="9"/>
  <c r="AH164" i="9"/>
  <c r="AF164" i="9"/>
  <c r="CZ168" i="9"/>
  <c r="X168" i="9" s="1"/>
  <c r="AG168" i="9" s="1"/>
  <c r="AQ168" i="9"/>
  <c r="AO168" i="9"/>
  <c r="AM168" i="9"/>
  <c r="AK168" i="9"/>
  <c r="AI168" i="9"/>
  <c r="AH168" i="9"/>
  <c r="AF168" i="9"/>
  <c r="CZ169" i="9"/>
  <c r="X169" i="9" s="1"/>
  <c r="AG169" i="9" s="1"/>
  <c r="AQ169" i="9"/>
  <c r="AO169" i="9"/>
  <c r="AM169" i="9"/>
  <c r="AK169" i="9"/>
  <c r="AI169" i="9"/>
  <c r="AH169" i="9"/>
  <c r="AF169" i="9"/>
  <c r="AQ163" i="9"/>
  <c r="AO163" i="9"/>
  <c r="AM163" i="9"/>
  <c r="AK163" i="9"/>
  <c r="AI163" i="9"/>
  <c r="AH163" i="9"/>
  <c r="AF163" i="9"/>
  <c r="X163" i="9"/>
  <c r="AG163" i="9" s="1"/>
  <c r="AQ162" i="9"/>
  <c r="AO162" i="9"/>
  <c r="AM162" i="9"/>
  <c r="AK162" i="9"/>
  <c r="AI162" i="9"/>
  <c r="AH162" i="9"/>
  <c r="AF162" i="9"/>
  <c r="X162" i="9"/>
  <c r="AG162" i="9" s="1"/>
  <c r="BY161" i="9"/>
  <c r="AQ161" i="9"/>
  <c r="AO161" i="9"/>
  <c r="AM161" i="9"/>
  <c r="AK161" i="9"/>
  <c r="AH161" i="9"/>
  <c r="AG161" i="9"/>
  <c r="AF161" i="9"/>
  <c r="AD161" i="9"/>
  <c r="AB161" i="9"/>
  <c r="Z161" i="9"/>
  <c r="Y161" i="9"/>
  <c r="X161" i="9"/>
  <c r="W161" i="9" s="1"/>
  <c r="V161" i="9"/>
  <c r="BY160" i="9"/>
  <c r="AQ160" i="9"/>
  <c r="AO160" i="9"/>
  <c r="AM160" i="9"/>
  <c r="AI160" i="9"/>
  <c r="AH160" i="9"/>
  <c r="AF160" i="9"/>
  <c r="AD160" i="9"/>
  <c r="AB160" i="9"/>
  <c r="Z160" i="9"/>
  <c r="Y160" i="9"/>
  <c r="X160" i="9"/>
  <c r="W160" i="9" s="1"/>
  <c r="V160" i="9"/>
  <c r="BY159" i="9"/>
  <c r="AQ159" i="9"/>
  <c r="AO159" i="9"/>
  <c r="AM159" i="9"/>
  <c r="AI159" i="9"/>
  <c r="AH159" i="9"/>
  <c r="AG159" i="9"/>
  <c r="AF159" i="9"/>
  <c r="AD159" i="9"/>
  <c r="AB159" i="9"/>
  <c r="Z159" i="9"/>
  <c r="Y159" i="9"/>
  <c r="X159" i="9"/>
  <c r="W159" i="9" s="1"/>
  <c r="V159" i="9"/>
  <c r="BY158" i="9"/>
  <c r="AQ158" i="9"/>
  <c r="AO158" i="9"/>
  <c r="AM158" i="9"/>
  <c r="AI158" i="9"/>
  <c r="AH158" i="9"/>
  <c r="AF158" i="9"/>
  <c r="AD158" i="9"/>
  <c r="AB158" i="9"/>
  <c r="Z158" i="9"/>
  <c r="Y158" i="9"/>
  <c r="X158" i="9"/>
  <c r="V158" i="9"/>
  <c r="BY157" i="9"/>
  <c r="AQ157" i="9"/>
  <c r="AO157" i="9"/>
  <c r="AM157" i="9"/>
  <c r="AI157" i="9"/>
  <c r="AH157" i="9"/>
  <c r="AG157" i="9"/>
  <c r="AF157" i="9"/>
  <c r="AD157" i="9"/>
  <c r="AB157" i="9"/>
  <c r="Z157" i="9"/>
  <c r="Y157" i="9"/>
  <c r="X157" i="9"/>
  <c r="W157" i="9" s="1"/>
  <c r="V157" i="9"/>
  <c r="BY156" i="9"/>
  <c r="AQ156" i="9"/>
  <c r="AO156" i="9"/>
  <c r="AM156" i="9"/>
  <c r="AI156" i="9"/>
  <c r="AH156" i="9"/>
  <c r="AG156" i="9"/>
  <c r="AF156" i="9"/>
  <c r="AD156" i="9"/>
  <c r="AB156" i="9"/>
  <c r="Z156" i="9"/>
  <c r="Y156" i="9"/>
  <c r="X156" i="9"/>
  <c r="W156" i="9" s="1"/>
  <c r="V156" i="9"/>
  <c r="AQ155" i="9"/>
  <c r="AO155" i="9"/>
  <c r="AM155" i="9"/>
  <c r="AK155" i="9"/>
  <c r="AI155" i="9"/>
  <c r="AH155" i="9"/>
  <c r="AF155" i="9"/>
  <c r="X155" i="9"/>
  <c r="AG155" i="9" s="1"/>
  <c r="AQ154" i="9"/>
  <c r="AO154" i="9"/>
  <c r="AM154" i="9"/>
  <c r="AK154" i="9"/>
  <c r="AH154" i="9"/>
  <c r="AF154" i="9"/>
  <c r="X154" i="9"/>
  <c r="AG154" i="9" s="1"/>
  <c r="BY153" i="9"/>
  <c r="AQ153" i="9"/>
  <c r="AO153" i="9"/>
  <c r="AM153" i="9"/>
  <c r="AI153" i="9"/>
  <c r="AH153" i="9"/>
  <c r="AG153" i="9"/>
  <c r="AF153" i="9"/>
  <c r="AD153" i="9"/>
  <c r="AB153" i="9"/>
  <c r="Z153" i="9"/>
  <c r="Y153" i="9"/>
  <c r="X153" i="9"/>
  <c r="W153" i="9" s="1"/>
  <c r="V153" i="9"/>
  <c r="BY152" i="9"/>
  <c r="AQ152" i="9"/>
  <c r="AO152" i="9"/>
  <c r="AM152" i="9"/>
  <c r="AI152" i="9"/>
  <c r="AH152" i="9"/>
  <c r="AG152" i="9"/>
  <c r="AF152" i="9"/>
  <c r="AD152" i="9"/>
  <c r="AB152" i="9"/>
  <c r="Z152" i="9"/>
  <c r="Y152" i="9"/>
  <c r="X152" i="9"/>
  <c r="W152" i="9" s="1"/>
  <c r="V152" i="9"/>
  <c r="BY151" i="9"/>
  <c r="AQ151" i="9"/>
  <c r="AO151" i="9"/>
  <c r="AM151" i="9"/>
  <c r="AI151" i="9"/>
  <c r="AH151" i="9"/>
  <c r="AG151" i="9"/>
  <c r="AF151" i="9"/>
  <c r="AD151" i="9"/>
  <c r="AB151" i="9"/>
  <c r="Z151" i="9"/>
  <c r="Y151" i="9"/>
  <c r="X151" i="9"/>
  <c r="W151" i="9" s="1"/>
  <c r="V151" i="9"/>
  <c r="BY150" i="9"/>
  <c r="AQ150" i="9"/>
  <c r="AO150" i="9"/>
  <c r="AM150" i="9"/>
  <c r="AI150" i="9"/>
  <c r="AH150" i="9"/>
  <c r="AG150" i="9"/>
  <c r="AF150" i="9"/>
  <c r="AD150" i="9"/>
  <c r="AB150" i="9"/>
  <c r="Z150" i="9"/>
  <c r="Y150" i="9"/>
  <c r="X150" i="9"/>
  <c r="W150" i="9" s="1"/>
  <c r="V150" i="9"/>
  <c r="AQ149" i="9"/>
  <c r="AO149" i="9"/>
  <c r="AM149" i="9"/>
  <c r="AK149" i="9"/>
  <c r="AI149" i="9"/>
  <c r="AH149" i="9"/>
  <c r="AF149" i="9"/>
  <c r="AD149" i="9"/>
  <c r="AB149" i="9"/>
  <c r="X149" i="9"/>
  <c r="AG149" i="9" s="1"/>
  <c r="AQ148" i="9"/>
  <c r="AO148" i="9"/>
  <c r="AM148" i="9"/>
  <c r="AK148" i="9"/>
  <c r="AI148" i="9"/>
  <c r="AH148" i="9"/>
  <c r="AF148" i="9"/>
  <c r="AD148" i="9"/>
  <c r="AB148" i="9"/>
  <c r="X148" i="9"/>
  <c r="AG148" i="9" s="1"/>
  <c r="AQ147" i="9"/>
  <c r="AO147" i="9"/>
  <c r="AM147" i="9"/>
  <c r="AK147" i="9"/>
  <c r="AI147" i="9"/>
  <c r="AH147" i="9"/>
  <c r="AF147" i="9"/>
  <c r="AD147" i="9"/>
  <c r="AB147" i="9"/>
  <c r="X147" i="9"/>
  <c r="AG147" i="9" s="1"/>
  <c r="AQ146" i="9"/>
  <c r="AO146" i="9"/>
  <c r="AM146" i="9"/>
  <c r="AK146" i="9"/>
  <c r="AI146" i="9"/>
  <c r="AH146" i="9"/>
  <c r="AF146" i="9"/>
  <c r="AD146" i="9"/>
  <c r="AB146" i="9"/>
  <c r="X146" i="9"/>
  <c r="AG146" i="9" s="1"/>
  <c r="AQ145" i="9"/>
  <c r="AO145" i="9"/>
  <c r="AM145" i="9"/>
  <c r="AK145" i="9"/>
  <c r="AI145" i="9"/>
  <c r="AH145" i="9"/>
  <c r="AF145" i="9"/>
  <c r="AD145" i="9"/>
  <c r="AB145" i="9"/>
  <c r="X145" i="9"/>
  <c r="AG145" i="9" s="1"/>
  <c r="AQ144" i="9"/>
  <c r="AO144" i="9"/>
  <c r="AM144" i="9"/>
  <c r="AK144" i="9"/>
  <c r="AI144" i="9"/>
  <c r="AH144" i="9"/>
  <c r="AF144" i="9"/>
  <c r="AD144" i="9"/>
  <c r="AB144" i="9"/>
  <c r="X144" i="9"/>
  <c r="AG144" i="9" s="1"/>
  <c r="AQ143" i="9"/>
  <c r="AO143" i="9"/>
  <c r="AM143" i="9"/>
  <c r="AK143" i="9"/>
  <c r="AI143" i="9"/>
  <c r="AH143" i="9"/>
  <c r="AF143" i="9"/>
  <c r="AD143" i="9"/>
  <c r="AB143" i="9"/>
  <c r="X143" i="9"/>
  <c r="AG143" i="9" s="1"/>
  <c r="AQ142" i="9"/>
  <c r="AO142" i="9"/>
  <c r="AM142" i="9"/>
  <c r="AK142" i="9"/>
  <c r="AI142" i="9"/>
  <c r="AH142" i="9"/>
  <c r="AF142" i="9"/>
  <c r="AD142" i="9"/>
  <c r="AB142" i="9"/>
  <c r="X142" i="9"/>
  <c r="AG142" i="9" s="1"/>
  <c r="AQ141" i="9"/>
  <c r="AO141" i="9"/>
  <c r="AM141" i="9"/>
  <c r="AK141" i="9"/>
  <c r="AI141" i="9"/>
  <c r="AH141" i="9"/>
  <c r="AF141" i="9"/>
  <c r="AD141" i="9"/>
  <c r="AB141" i="9"/>
  <c r="X141" i="9"/>
  <c r="AG141" i="9" s="1"/>
  <c r="AQ140" i="9"/>
  <c r="AO140" i="9"/>
  <c r="AM140" i="9"/>
  <c r="AK140" i="9"/>
  <c r="AI140" i="9"/>
  <c r="AH140" i="9"/>
  <c r="AF140" i="9"/>
  <c r="AD140" i="9"/>
  <c r="AB140" i="9"/>
  <c r="X140" i="9"/>
  <c r="AG140" i="9" s="1"/>
  <c r="AQ139" i="9"/>
  <c r="AO139" i="9"/>
  <c r="AM139" i="9"/>
  <c r="AK139" i="9"/>
  <c r="AI139" i="9"/>
  <c r="AH139" i="9"/>
  <c r="AF139" i="9"/>
  <c r="AD139" i="9"/>
  <c r="AB139" i="9"/>
  <c r="X139" i="9"/>
  <c r="AG139" i="9" s="1"/>
  <c r="AQ138" i="9"/>
  <c r="AO138" i="9"/>
  <c r="AM138" i="9"/>
  <c r="AK138" i="9"/>
  <c r="AI138" i="9"/>
  <c r="AH138" i="9"/>
  <c r="AF138" i="9"/>
  <c r="AD138" i="9"/>
  <c r="AB138" i="9"/>
  <c r="X138" i="9"/>
  <c r="AG138" i="9" s="1"/>
  <c r="AQ137" i="9"/>
  <c r="AO137" i="9"/>
  <c r="AM137" i="9"/>
  <c r="AK137" i="9"/>
  <c r="AI137" i="9"/>
  <c r="AH137" i="9"/>
  <c r="AF137" i="9"/>
  <c r="AD137" i="9"/>
  <c r="AB137" i="9"/>
  <c r="X137" i="9"/>
  <c r="AG137" i="9" s="1"/>
  <c r="AQ136" i="9"/>
  <c r="AO136" i="9"/>
  <c r="AM136" i="9"/>
  <c r="AK136" i="9"/>
  <c r="AI136" i="9"/>
  <c r="AH136" i="9"/>
  <c r="AF136" i="9"/>
  <c r="AD136" i="9"/>
  <c r="AB136" i="9"/>
  <c r="X136" i="9"/>
  <c r="AG136" i="9" s="1"/>
  <c r="AQ135" i="9"/>
  <c r="AO135" i="9"/>
  <c r="AM135" i="9"/>
  <c r="AK135" i="9"/>
  <c r="AI135" i="9"/>
  <c r="AH135" i="9"/>
  <c r="AF135" i="9"/>
  <c r="AD135" i="9"/>
  <c r="AB135" i="9"/>
  <c r="X135" i="9"/>
  <c r="AG135" i="9" s="1"/>
  <c r="AQ134" i="9"/>
  <c r="AO134" i="9"/>
  <c r="AM134" i="9"/>
  <c r="AK134" i="9"/>
  <c r="AI134" i="9"/>
  <c r="AH134" i="9"/>
  <c r="AF134" i="9"/>
  <c r="AD134" i="9"/>
  <c r="AB134" i="9"/>
  <c r="X134" i="9"/>
  <c r="AG134" i="9" s="1"/>
  <c r="AQ133" i="9"/>
  <c r="AO133" i="9"/>
  <c r="AM133" i="9"/>
  <c r="AK133" i="9"/>
  <c r="AI133" i="9"/>
  <c r="AH133" i="9"/>
  <c r="AF133" i="9"/>
  <c r="AD133" i="9"/>
  <c r="AB133" i="9"/>
  <c r="X133" i="9"/>
  <c r="AG133" i="9" s="1"/>
  <c r="AQ132" i="9"/>
  <c r="AO132" i="9"/>
  <c r="AM132" i="9"/>
  <c r="AK132" i="9"/>
  <c r="AI132" i="9"/>
  <c r="AH132" i="9"/>
  <c r="AF132" i="9"/>
  <c r="AD132" i="9"/>
  <c r="AB132" i="9"/>
  <c r="X132" i="9"/>
  <c r="AG132" i="9" s="1"/>
  <c r="AQ131" i="9"/>
  <c r="AO131" i="9"/>
  <c r="AM131" i="9"/>
  <c r="AK131" i="9"/>
  <c r="AI131" i="9"/>
  <c r="AH131" i="9"/>
  <c r="AF131" i="9"/>
  <c r="AD131" i="9"/>
  <c r="AB131" i="9"/>
  <c r="X131" i="9"/>
  <c r="AG131" i="9" s="1"/>
  <c r="AQ130" i="9"/>
  <c r="AO130" i="9"/>
  <c r="AM130" i="9"/>
  <c r="AK130" i="9"/>
  <c r="AI130" i="9"/>
  <c r="AH130" i="9"/>
  <c r="AF130" i="9"/>
  <c r="AD130" i="9"/>
  <c r="AB130" i="9"/>
  <c r="X130" i="9"/>
  <c r="AG130" i="9" s="1"/>
  <c r="AQ129" i="9"/>
  <c r="AO129" i="9"/>
  <c r="AM129" i="9"/>
  <c r="AK129" i="9"/>
  <c r="AI129" i="9"/>
  <c r="AH129" i="9"/>
  <c r="AF129" i="9"/>
  <c r="AD129" i="9"/>
  <c r="AB129" i="9"/>
  <c r="X129" i="9"/>
  <c r="AG129" i="9" s="1"/>
  <c r="AQ128" i="9"/>
  <c r="AO128" i="9"/>
  <c r="AM128" i="9"/>
  <c r="AK128" i="9"/>
  <c r="AI128" i="9"/>
  <c r="AH128" i="9"/>
  <c r="AF128" i="9"/>
  <c r="AD128" i="9"/>
  <c r="AB128" i="9"/>
  <c r="X128" i="9"/>
  <c r="AG128" i="9" s="1"/>
  <c r="AQ127" i="9"/>
  <c r="AO127" i="9"/>
  <c r="AM127" i="9"/>
  <c r="AK127" i="9"/>
  <c r="AI127" i="9"/>
  <c r="AH127" i="9"/>
  <c r="AF127" i="9"/>
  <c r="AD127" i="9"/>
  <c r="AB127" i="9"/>
  <c r="X127" i="9"/>
  <c r="AG127" i="9" s="1"/>
  <c r="AQ126" i="9"/>
  <c r="AO126" i="9"/>
  <c r="AM126" i="9"/>
  <c r="AK126" i="9"/>
  <c r="AI126" i="9"/>
  <c r="AH126" i="9"/>
  <c r="AF126" i="9"/>
  <c r="AD126" i="9"/>
  <c r="AB126" i="9"/>
  <c r="X126" i="9"/>
  <c r="AG126" i="9" s="1"/>
  <c r="AQ125" i="9"/>
  <c r="AO125" i="9"/>
  <c r="AM125" i="9"/>
  <c r="AK125" i="9"/>
  <c r="AI125" i="9"/>
  <c r="AH125" i="9"/>
  <c r="AF125" i="9"/>
  <c r="AD125" i="9"/>
  <c r="AB125" i="9"/>
  <c r="X125" i="9"/>
  <c r="AG125" i="9" s="1"/>
  <c r="AQ124" i="9"/>
  <c r="AO124" i="9"/>
  <c r="AM124" i="9"/>
  <c r="AK124" i="9"/>
  <c r="AI124" i="9"/>
  <c r="AH124" i="9"/>
  <c r="AF124" i="9"/>
  <c r="AD124" i="9"/>
  <c r="AB124" i="9"/>
  <c r="X124" i="9"/>
  <c r="AG124" i="9" s="1"/>
  <c r="AQ123" i="9"/>
  <c r="AO123" i="9"/>
  <c r="AM123" i="9"/>
  <c r="AK123" i="9"/>
  <c r="AI123" i="9"/>
  <c r="AH123" i="9"/>
  <c r="AF123" i="9"/>
  <c r="AD123" i="9"/>
  <c r="AB123" i="9"/>
  <c r="X123" i="9"/>
  <c r="AG123" i="9" s="1"/>
  <c r="AQ122" i="9"/>
  <c r="AO122" i="9"/>
  <c r="AM122" i="9"/>
  <c r="AK122" i="9"/>
  <c r="AI122" i="9"/>
  <c r="AH122" i="9"/>
  <c r="AF122" i="9"/>
  <c r="AD122" i="9"/>
  <c r="AB122" i="9"/>
  <c r="X122" i="9"/>
  <c r="AG122" i="9" s="1"/>
  <c r="AQ121" i="9"/>
  <c r="AO121" i="9"/>
  <c r="AM121" i="9"/>
  <c r="AK121" i="9"/>
  <c r="AI121" i="9"/>
  <c r="AH121" i="9"/>
  <c r="AF121" i="9"/>
  <c r="AD121" i="9"/>
  <c r="AB121" i="9"/>
  <c r="X121" i="9"/>
  <c r="AG121" i="9" s="1"/>
  <c r="AQ120" i="9"/>
  <c r="AO120" i="9"/>
  <c r="AM120" i="9"/>
  <c r="AK120" i="9"/>
  <c r="AI120" i="9"/>
  <c r="AH120" i="9"/>
  <c r="AF120" i="9"/>
  <c r="AD120" i="9"/>
  <c r="AB120" i="9"/>
  <c r="X120" i="9"/>
  <c r="AG120" i="9" s="1"/>
  <c r="AQ119" i="9"/>
  <c r="AO119" i="9"/>
  <c r="AM119" i="9"/>
  <c r="AK119" i="9"/>
  <c r="AI119" i="9"/>
  <c r="AH119" i="9"/>
  <c r="AF119" i="9"/>
  <c r="AD119" i="9"/>
  <c r="AB119" i="9"/>
  <c r="X119" i="9"/>
  <c r="AG119" i="9" s="1"/>
  <c r="AQ118" i="9"/>
  <c r="AO118" i="9"/>
  <c r="AM118" i="9"/>
  <c r="AK118" i="9"/>
  <c r="AI118" i="9"/>
  <c r="AH118" i="9"/>
  <c r="AF118" i="9"/>
  <c r="X118" i="9"/>
  <c r="AG118" i="9" s="1"/>
  <c r="AQ117" i="9"/>
  <c r="AO117" i="9"/>
  <c r="AM117" i="9"/>
  <c r="AK117" i="9"/>
  <c r="AI117" i="9"/>
  <c r="AH117" i="9"/>
  <c r="AF117" i="9"/>
  <c r="AD117" i="9"/>
  <c r="AB117" i="9"/>
  <c r="X117" i="9"/>
  <c r="AG117" i="9" s="1"/>
  <c r="AQ116" i="9"/>
  <c r="AO116" i="9"/>
  <c r="AM116" i="9"/>
  <c r="AK116" i="9"/>
  <c r="AI116" i="9"/>
  <c r="AH116" i="9"/>
  <c r="AF116" i="9"/>
  <c r="AD116" i="9"/>
  <c r="AB116" i="9"/>
  <c r="X116" i="9"/>
  <c r="AG116" i="9" s="1"/>
  <c r="AQ115" i="9"/>
  <c r="AO115" i="9"/>
  <c r="AM115" i="9"/>
  <c r="AK115" i="9"/>
  <c r="AI115" i="9"/>
  <c r="AH115" i="9"/>
  <c r="AF115" i="9"/>
  <c r="AD115" i="9"/>
  <c r="AB115" i="9"/>
  <c r="X115" i="9"/>
  <c r="AG115" i="9" s="1"/>
  <c r="AQ114" i="9"/>
  <c r="AO114" i="9"/>
  <c r="AM114" i="9"/>
  <c r="AK114" i="9"/>
  <c r="AI114" i="9"/>
  <c r="AH114" i="9"/>
  <c r="AF114" i="9"/>
  <c r="AD114" i="9"/>
  <c r="AB114" i="9"/>
  <c r="X114" i="9"/>
  <c r="AG114" i="9" s="1"/>
  <c r="AQ113" i="9"/>
  <c r="AO113" i="9"/>
  <c r="AM113" i="9"/>
  <c r="AK113" i="9"/>
  <c r="AI113" i="9"/>
  <c r="AH113" i="9"/>
  <c r="AF113" i="9"/>
  <c r="AD113" i="9"/>
  <c r="AB113" i="9"/>
  <c r="X113" i="9"/>
  <c r="AG113" i="9" s="1"/>
  <c r="CZ112" i="9"/>
  <c r="AQ112" i="9"/>
  <c r="AO112" i="9"/>
  <c r="AM112" i="9"/>
  <c r="AK112" i="9"/>
  <c r="AI112" i="9"/>
  <c r="AH112" i="9"/>
  <c r="AF112" i="9"/>
  <c r="X112" i="9"/>
  <c r="AG112" i="9" s="1"/>
  <c r="AQ111" i="9"/>
  <c r="AO111" i="9"/>
  <c r="AM111" i="9"/>
  <c r="AK111" i="9"/>
  <c r="AI111" i="9"/>
  <c r="AH111" i="9"/>
  <c r="AF111" i="9"/>
  <c r="AD111" i="9"/>
  <c r="AB111" i="9"/>
  <c r="X111" i="9"/>
  <c r="AG111" i="9" s="1"/>
  <c r="AQ110" i="9"/>
  <c r="AO110" i="9"/>
  <c r="AM110" i="9"/>
  <c r="AK110" i="9"/>
  <c r="AI110" i="9"/>
  <c r="AH110" i="9"/>
  <c r="AF110" i="9"/>
  <c r="AD110" i="9"/>
  <c r="AB110" i="9"/>
  <c r="X110" i="9"/>
  <c r="AG110" i="9" s="1"/>
  <c r="AQ108" i="9"/>
  <c r="AO108" i="9"/>
  <c r="AM108" i="9"/>
  <c r="AK108" i="9"/>
  <c r="AI108" i="9"/>
  <c r="AH108" i="9"/>
  <c r="AF108" i="9"/>
  <c r="X108" i="9"/>
  <c r="AG108" i="9" s="1"/>
  <c r="CZ107" i="9"/>
  <c r="X107" i="9" s="1"/>
  <c r="AG107" i="9" s="1"/>
  <c r="AQ107" i="9"/>
  <c r="AO107" i="9"/>
  <c r="AM107" i="9"/>
  <c r="AK107" i="9"/>
  <c r="AI107" i="9"/>
  <c r="AH107" i="9"/>
  <c r="AF107" i="9"/>
  <c r="CZ109" i="9"/>
  <c r="X109" i="9" s="1"/>
  <c r="AG109" i="9" s="1"/>
  <c r="AQ109" i="9"/>
  <c r="AO109" i="9"/>
  <c r="AM109" i="9"/>
  <c r="AK109" i="9"/>
  <c r="AI109" i="9"/>
  <c r="AH109" i="9"/>
  <c r="AF109" i="9"/>
  <c r="AQ106" i="9"/>
  <c r="AO106" i="9"/>
  <c r="AM106" i="9"/>
  <c r="AK106" i="9"/>
  <c r="AI106" i="9"/>
  <c r="AH106" i="9"/>
  <c r="AF106" i="9"/>
  <c r="AD106" i="9"/>
  <c r="AB106" i="9"/>
  <c r="X106" i="9"/>
  <c r="AG106" i="9" s="1"/>
  <c r="CZ105" i="9"/>
  <c r="X105" i="9" s="1"/>
  <c r="AG105" i="9" s="1"/>
  <c r="AQ105" i="9"/>
  <c r="AO105" i="9"/>
  <c r="AM105" i="9"/>
  <c r="AK105" i="9"/>
  <c r="AI105" i="9"/>
  <c r="AH105" i="9"/>
  <c r="AF105" i="9"/>
  <c r="AQ104" i="9"/>
  <c r="AO104" i="9"/>
  <c r="AM104" i="9"/>
  <c r="AK104" i="9"/>
  <c r="AI104" i="9"/>
  <c r="AH104" i="9"/>
  <c r="AF104" i="9"/>
  <c r="AD104" i="9"/>
  <c r="AB104" i="9"/>
  <c r="X104" i="9"/>
  <c r="AG104" i="9" s="1"/>
  <c r="CZ103" i="9"/>
  <c r="AQ103" i="9"/>
  <c r="AO103" i="9"/>
  <c r="AM103" i="9"/>
  <c r="AK103" i="9"/>
  <c r="AI103" i="9"/>
  <c r="AH103" i="9"/>
  <c r="AF103" i="9"/>
  <c r="X103" i="9"/>
  <c r="AG103" i="9" s="1"/>
  <c r="AQ102" i="9"/>
  <c r="AO102" i="9"/>
  <c r="AM102" i="9"/>
  <c r="AK102" i="9"/>
  <c r="AI102" i="9"/>
  <c r="AH102" i="9"/>
  <c r="AF102" i="9"/>
  <c r="AD102" i="9"/>
  <c r="AB102" i="9"/>
  <c r="X102" i="9"/>
  <c r="AG102" i="9" s="1"/>
  <c r="AQ101" i="9"/>
  <c r="AO101" i="9"/>
  <c r="AM101" i="9"/>
  <c r="AK101" i="9"/>
  <c r="AI101" i="9"/>
  <c r="AH101" i="9"/>
  <c r="AF101" i="9"/>
  <c r="AD101" i="9"/>
  <c r="AB101" i="9"/>
  <c r="X101" i="9"/>
  <c r="AG101" i="9" s="1"/>
  <c r="AQ100" i="9"/>
  <c r="AO100" i="9"/>
  <c r="AM100" i="9"/>
  <c r="AK100" i="9"/>
  <c r="AI100" i="9"/>
  <c r="AH100" i="9"/>
  <c r="AF100" i="9"/>
  <c r="AD100" i="9"/>
  <c r="AB100" i="9"/>
  <c r="Z100" i="9"/>
  <c r="X100" i="9"/>
  <c r="AG100" i="9" s="1"/>
  <c r="CZ99" i="9"/>
  <c r="X99" i="9" s="1"/>
  <c r="AG99" i="9" s="1"/>
  <c r="AQ99" i="9"/>
  <c r="AO99" i="9"/>
  <c r="AM99" i="9"/>
  <c r="AK99" i="9"/>
  <c r="AI99" i="9"/>
  <c r="AH99" i="9"/>
  <c r="AF99" i="9"/>
  <c r="CZ98" i="9"/>
  <c r="X98" i="9" s="1"/>
  <c r="AG98" i="9" s="1"/>
  <c r="AQ98" i="9"/>
  <c r="AO98" i="9"/>
  <c r="AM98" i="9"/>
  <c r="AK98" i="9"/>
  <c r="AI98" i="9"/>
  <c r="AH98" i="9"/>
  <c r="AF98" i="9"/>
  <c r="CZ97" i="9"/>
  <c r="X97" i="9" s="1"/>
  <c r="AG97" i="9" s="1"/>
  <c r="AQ97" i="9"/>
  <c r="AO97" i="9"/>
  <c r="AM97" i="9"/>
  <c r="AK97" i="9"/>
  <c r="AI97" i="9"/>
  <c r="AH97" i="9"/>
  <c r="AF97" i="9"/>
  <c r="AQ96" i="9"/>
  <c r="AO96" i="9"/>
  <c r="AM96" i="9"/>
  <c r="AK96" i="9"/>
  <c r="AI96" i="9"/>
  <c r="AH96" i="9"/>
  <c r="AF96" i="9"/>
  <c r="AD96" i="9"/>
  <c r="AB96" i="9"/>
  <c r="Z96" i="9"/>
  <c r="X96" i="9"/>
  <c r="AG96" i="9" s="1"/>
  <c r="AQ95" i="9"/>
  <c r="AO95" i="9"/>
  <c r="AM95" i="9"/>
  <c r="AK95" i="9"/>
  <c r="AI95" i="9"/>
  <c r="AH95" i="9"/>
  <c r="AF95" i="9"/>
  <c r="AD95" i="9"/>
  <c r="AB95" i="9"/>
  <c r="Z95" i="9"/>
  <c r="X95" i="9"/>
  <c r="AG95" i="9" s="1"/>
  <c r="AQ94" i="9"/>
  <c r="AO94" i="9"/>
  <c r="AM94" i="9"/>
  <c r="AK94" i="9"/>
  <c r="AI94" i="9"/>
  <c r="AH94" i="9"/>
  <c r="AF94" i="9"/>
  <c r="AD94" i="9"/>
  <c r="AB94" i="9"/>
  <c r="Z94" i="9"/>
  <c r="X94" i="9"/>
  <c r="AG94" i="9" s="1"/>
  <c r="AQ93" i="9"/>
  <c r="AO93" i="9"/>
  <c r="AM93" i="9"/>
  <c r="AK93" i="9"/>
  <c r="AI93" i="9"/>
  <c r="AH93" i="9"/>
  <c r="AF93" i="9"/>
  <c r="AD93" i="9"/>
  <c r="AB93" i="9"/>
  <c r="Z93" i="9"/>
  <c r="X93" i="9"/>
  <c r="AG93" i="9" s="1"/>
  <c r="AQ92" i="9"/>
  <c r="AO92" i="9"/>
  <c r="AM92" i="9"/>
  <c r="AK92" i="9"/>
  <c r="AI92" i="9"/>
  <c r="AH92" i="9"/>
  <c r="AF92" i="9"/>
  <c r="AD92" i="9"/>
  <c r="AB92" i="9"/>
  <c r="Z92" i="9"/>
  <c r="X92" i="9"/>
  <c r="AG92" i="9" s="1"/>
  <c r="BY91" i="9"/>
  <c r="AQ91" i="9"/>
  <c r="AO91" i="9"/>
  <c r="AM91" i="9"/>
  <c r="AK91" i="9"/>
  <c r="AH91" i="9"/>
  <c r="AF91" i="9"/>
  <c r="AD91" i="9"/>
  <c r="AB91" i="9"/>
  <c r="Z91" i="9"/>
  <c r="Y91" i="9"/>
  <c r="X91" i="9"/>
  <c r="V91" i="9"/>
  <c r="BY90" i="9"/>
  <c r="AQ90" i="9"/>
  <c r="AO90" i="9"/>
  <c r="AM90" i="9"/>
  <c r="AK90" i="9"/>
  <c r="AH90" i="9"/>
  <c r="AF90" i="9"/>
  <c r="AD90" i="9"/>
  <c r="AB90" i="9"/>
  <c r="Z90" i="9"/>
  <c r="Y90" i="9"/>
  <c r="X90" i="9"/>
  <c r="W90" i="9" s="1"/>
  <c r="V90" i="9"/>
  <c r="AQ89" i="9"/>
  <c r="AO89" i="9"/>
  <c r="AM89" i="9"/>
  <c r="AK89" i="9"/>
  <c r="AH89" i="9"/>
  <c r="AF89" i="9"/>
  <c r="X89" i="9"/>
  <c r="AG89" i="9" s="1"/>
  <c r="BY88" i="9"/>
  <c r="AQ88" i="9"/>
  <c r="AO88" i="9"/>
  <c r="AM88" i="9"/>
  <c r="AK88" i="9"/>
  <c r="AH88" i="9"/>
  <c r="AF88" i="9"/>
  <c r="AD88" i="9"/>
  <c r="AB88" i="9"/>
  <c r="Z88" i="9"/>
  <c r="Y88" i="9"/>
  <c r="X88" i="9"/>
  <c r="W88" i="9" s="1"/>
  <c r="V88" i="9"/>
  <c r="BY87" i="9"/>
  <c r="AQ87" i="9"/>
  <c r="AO87" i="9"/>
  <c r="AM87" i="9"/>
  <c r="AI87" i="9"/>
  <c r="AH87" i="9"/>
  <c r="AF87" i="9"/>
  <c r="AD87" i="9"/>
  <c r="AB87" i="9"/>
  <c r="Z87" i="9"/>
  <c r="Y87" i="9"/>
  <c r="X87" i="9"/>
  <c r="AG87" i="9" s="1"/>
  <c r="V87" i="9"/>
  <c r="BY86" i="9"/>
  <c r="AQ86" i="9"/>
  <c r="AO86" i="9"/>
  <c r="AM86" i="9"/>
  <c r="AI86" i="9"/>
  <c r="AH86" i="9"/>
  <c r="AG86" i="9"/>
  <c r="AF86" i="9"/>
  <c r="AD86" i="9"/>
  <c r="AB86" i="9"/>
  <c r="Z86" i="9"/>
  <c r="Y86" i="9"/>
  <c r="X86" i="9"/>
  <c r="W86" i="9" s="1"/>
  <c r="V86" i="9"/>
  <c r="BY85" i="9"/>
  <c r="AQ85" i="9"/>
  <c r="AO85" i="9"/>
  <c r="AM85" i="9"/>
  <c r="AI85" i="9"/>
  <c r="AH85" i="9"/>
  <c r="AG85" i="9"/>
  <c r="AF85" i="9"/>
  <c r="AD85" i="9"/>
  <c r="AB85" i="9"/>
  <c r="Z85" i="9"/>
  <c r="Y85" i="9"/>
  <c r="X85" i="9"/>
  <c r="W85" i="9" s="1"/>
  <c r="V85" i="9"/>
  <c r="BY84" i="9"/>
  <c r="AQ84" i="9"/>
  <c r="AO84" i="9"/>
  <c r="AM84" i="9"/>
  <c r="AK84" i="9"/>
  <c r="AI84" i="9"/>
  <c r="AH84" i="9"/>
  <c r="AF84" i="9"/>
  <c r="AD84" i="9"/>
  <c r="AB84" i="9"/>
  <c r="Z84" i="9"/>
  <c r="Y84" i="9"/>
  <c r="X84" i="9"/>
  <c r="AG84" i="9" s="1"/>
  <c r="V84" i="9"/>
  <c r="BY83" i="9"/>
  <c r="AQ83" i="9"/>
  <c r="AO83" i="9"/>
  <c r="AM83" i="9"/>
  <c r="AK83" i="9"/>
  <c r="AI83" i="9"/>
  <c r="AH83" i="9"/>
  <c r="AF83" i="9"/>
  <c r="AD83" i="9"/>
  <c r="AB83" i="9"/>
  <c r="Z83" i="9"/>
  <c r="Y83" i="9"/>
  <c r="X83" i="9"/>
  <c r="V83" i="9"/>
  <c r="BY82" i="9"/>
  <c r="AQ82" i="9"/>
  <c r="AO82" i="9"/>
  <c r="AM82" i="9"/>
  <c r="AK82" i="9"/>
  <c r="AI82" i="9"/>
  <c r="AH82" i="9"/>
  <c r="AF82" i="9"/>
  <c r="AD82" i="9"/>
  <c r="AB82" i="9"/>
  <c r="Z82" i="9"/>
  <c r="Y82" i="9"/>
  <c r="X82" i="9"/>
  <c r="W82" i="9" s="1"/>
  <c r="V82" i="9"/>
  <c r="BY81" i="9"/>
  <c r="AQ81" i="9"/>
  <c r="AO81" i="9"/>
  <c r="AM81" i="9"/>
  <c r="AK81" i="9"/>
  <c r="AI81" i="9"/>
  <c r="AH81" i="9"/>
  <c r="AF81" i="9"/>
  <c r="AD81" i="9"/>
  <c r="AB81" i="9"/>
  <c r="Z81" i="9"/>
  <c r="Y81" i="9"/>
  <c r="X81" i="9"/>
  <c r="V81" i="9"/>
  <c r="AQ80" i="9"/>
  <c r="AO80" i="9"/>
  <c r="AM80" i="9"/>
  <c r="AK80" i="9"/>
  <c r="AI80" i="9"/>
  <c r="AH80" i="9"/>
  <c r="AF80" i="9"/>
  <c r="AD80" i="9"/>
  <c r="AB80" i="9"/>
  <c r="X80" i="9"/>
  <c r="AG80" i="9" s="1"/>
  <c r="AQ79" i="9"/>
  <c r="AO79" i="9"/>
  <c r="AM79" i="9"/>
  <c r="AK79" i="9"/>
  <c r="AI79" i="9"/>
  <c r="AH79" i="9"/>
  <c r="AF79" i="9"/>
  <c r="AD79" i="9"/>
  <c r="AB79" i="9"/>
  <c r="X79" i="9"/>
  <c r="AG79" i="9" s="1"/>
  <c r="BY78" i="9"/>
  <c r="AQ78" i="9"/>
  <c r="AO78" i="9"/>
  <c r="AM78" i="9"/>
  <c r="AK78" i="9"/>
  <c r="AH78" i="9"/>
  <c r="AG78" i="9"/>
  <c r="AF78" i="9"/>
  <c r="AD78" i="9"/>
  <c r="AB78" i="9"/>
  <c r="Z78" i="9"/>
  <c r="Y78" i="9"/>
  <c r="X78" i="9"/>
  <c r="W78" i="9" s="1"/>
  <c r="V78" i="9"/>
  <c r="BY77" i="9"/>
  <c r="AQ77" i="9"/>
  <c r="AO77" i="9"/>
  <c r="AM77" i="9"/>
  <c r="AK77" i="9"/>
  <c r="AH77" i="9"/>
  <c r="AF77" i="9"/>
  <c r="AD77" i="9"/>
  <c r="AB77" i="9"/>
  <c r="Z77" i="9"/>
  <c r="Y77" i="9"/>
  <c r="X77" i="9"/>
  <c r="W77" i="9" s="1"/>
  <c r="V77" i="9"/>
  <c r="BY76" i="9"/>
  <c r="AQ76" i="9"/>
  <c r="AO76" i="9"/>
  <c r="AM76" i="9"/>
  <c r="AK76" i="9"/>
  <c r="AH76" i="9"/>
  <c r="AF76" i="9"/>
  <c r="AD76" i="9"/>
  <c r="AB76" i="9"/>
  <c r="Z76" i="9"/>
  <c r="Y76" i="9"/>
  <c r="X76" i="9"/>
  <c r="AG76" i="9" s="1"/>
  <c r="V76" i="9"/>
  <c r="CZ75" i="9"/>
  <c r="AQ75" i="9"/>
  <c r="AO75" i="9"/>
  <c r="AM75" i="9"/>
  <c r="AK75" i="9"/>
  <c r="AI75" i="9"/>
  <c r="AH75" i="9"/>
  <c r="AF75" i="9"/>
  <c r="X75" i="9"/>
  <c r="AG75" i="9" s="1"/>
  <c r="BY74" i="9"/>
  <c r="AQ74" i="9"/>
  <c r="AO74" i="9"/>
  <c r="AM74" i="9"/>
  <c r="AK74" i="9"/>
  <c r="AH74" i="9"/>
  <c r="AF74" i="9"/>
  <c r="AD74" i="9"/>
  <c r="AB74" i="9"/>
  <c r="Z74" i="9"/>
  <c r="Y74" i="9"/>
  <c r="X74" i="9"/>
  <c r="V74" i="9"/>
  <c r="CZ73" i="9"/>
  <c r="X73" i="9" s="1"/>
  <c r="AG73" i="9" s="1"/>
  <c r="AQ73" i="9"/>
  <c r="AO73" i="9"/>
  <c r="AM73" i="9"/>
  <c r="AK73" i="9"/>
  <c r="AI73" i="9"/>
  <c r="AH73" i="9"/>
  <c r="AF73" i="9"/>
  <c r="CZ72" i="9"/>
  <c r="AQ72" i="9"/>
  <c r="AO72" i="9"/>
  <c r="AM72" i="9"/>
  <c r="AK72" i="9"/>
  <c r="AI72" i="9"/>
  <c r="AH72" i="9"/>
  <c r="AF72" i="9"/>
  <c r="X72" i="9"/>
  <c r="AG72" i="9" s="1"/>
  <c r="CZ71" i="9"/>
  <c r="AQ71" i="9"/>
  <c r="AO71" i="9"/>
  <c r="AM71" i="9"/>
  <c r="AK71" i="9"/>
  <c r="AI71" i="9"/>
  <c r="AH71" i="9"/>
  <c r="AF71" i="9"/>
  <c r="X71" i="9"/>
  <c r="AG71" i="9" s="1"/>
  <c r="CZ70" i="9"/>
  <c r="X70" i="9" s="1"/>
  <c r="AG70" i="9" s="1"/>
  <c r="AQ70" i="9"/>
  <c r="AO70" i="9"/>
  <c r="AM70" i="9"/>
  <c r="AK70" i="9"/>
  <c r="AI70" i="9"/>
  <c r="AH70" i="9"/>
  <c r="AF70" i="9"/>
  <c r="CZ69" i="9"/>
  <c r="X69" i="9" s="1"/>
  <c r="AQ69" i="9"/>
  <c r="AO69" i="9"/>
  <c r="AM69" i="9"/>
  <c r="AK69" i="9"/>
  <c r="AI69" i="9"/>
  <c r="AH69" i="9"/>
  <c r="AG69" i="9"/>
  <c r="AF69" i="9"/>
  <c r="CZ68" i="9"/>
  <c r="AQ68" i="9"/>
  <c r="AO68" i="9"/>
  <c r="AM68" i="9"/>
  <c r="AK68" i="9"/>
  <c r="AI68" i="9"/>
  <c r="AH68" i="9"/>
  <c r="AF68" i="9"/>
  <c r="X68" i="9"/>
  <c r="AG68" i="9" s="1"/>
  <c r="CZ67" i="9"/>
  <c r="AQ67" i="9"/>
  <c r="AO67" i="9"/>
  <c r="AM67" i="9"/>
  <c r="AK67" i="9"/>
  <c r="AI67" i="9"/>
  <c r="AH67" i="9"/>
  <c r="AF67" i="9"/>
  <c r="X67" i="9"/>
  <c r="AG67" i="9" s="1"/>
  <c r="BY66" i="9"/>
  <c r="AQ66" i="9"/>
  <c r="AO66" i="9"/>
  <c r="AM66" i="9"/>
  <c r="AH66" i="9"/>
  <c r="AF66" i="9"/>
  <c r="AD66" i="9"/>
  <c r="AB66" i="9"/>
  <c r="Z66" i="9"/>
  <c r="Y66" i="9"/>
  <c r="X66" i="9"/>
  <c r="W66" i="9" s="1"/>
  <c r="V66" i="9"/>
  <c r="BY65" i="9"/>
  <c r="AQ65" i="9"/>
  <c r="AO65" i="9"/>
  <c r="AM65" i="9"/>
  <c r="AK65" i="9"/>
  <c r="AI65" i="9"/>
  <c r="AH65" i="9"/>
  <c r="AF65" i="9"/>
  <c r="AD65" i="9"/>
  <c r="AB65" i="9"/>
  <c r="Z65" i="9"/>
  <c r="Y65" i="9"/>
  <c r="X65" i="9"/>
  <c r="W65" i="9" s="1"/>
  <c r="V65" i="9"/>
  <c r="BY64" i="9"/>
  <c r="AQ64" i="9"/>
  <c r="AO64" i="9"/>
  <c r="AM64" i="9"/>
  <c r="AK64" i="9"/>
  <c r="AI64" i="9"/>
  <c r="AH64" i="9"/>
  <c r="AF64" i="9"/>
  <c r="AD64" i="9"/>
  <c r="AB64" i="9"/>
  <c r="Z64" i="9"/>
  <c r="Y64" i="9"/>
  <c r="X64" i="9"/>
  <c r="V64" i="9"/>
  <c r="BY63" i="9"/>
  <c r="AQ63" i="9"/>
  <c r="AO63" i="9"/>
  <c r="AM63" i="9"/>
  <c r="AK63" i="9"/>
  <c r="AI63" i="9"/>
  <c r="AH63" i="9"/>
  <c r="AF63" i="9"/>
  <c r="AD63" i="9"/>
  <c r="AB63" i="9"/>
  <c r="Z63" i="9"/>
  <c r="Y63" i="9"/>
  <c r="X63" i="9"/>
  <c r="V63" i="9"/>
  <c r="BY62" i="9"/>
  <c r="AQ62" i="9"/>
  <c r="AO62" i="9"/>
  <c r="AM62" i="9"/>
  <c r="AK62" i="9"/>
  <c r="AI62" i="9"/>
  <c r="AH62" i="9"/>
  <c r="AF62" i="9"/>
  <c r="AD62" i="9"/>
  <c r="AB62" i="9"/>
  <c r="Z62" i="9"/>
  <c r="Y62" i="9"/>
  <c r="X62" i="9"/>
  <c r="W62" i="9" s="1"/>
  <c r="V62" i="9"/>
  <c r="BY61" i="9"/>
  <c r="AQ61" i="9"/>
  <c r="AO61" i="9"/>
  <c r="AM61" i="9"/>
  <c r="AK61" i="9"/>
  <c r="AH61" i="9"/>
  <c r="AG61" i="9"/>
  <c r="AF61" i="9"/>
  <c r="AD61" i="9"/>
  <c r="AB61" i="9"/>
  <c r="Z61" i="9"/>
  <c r="Y61" i="9"/>
  <c r="X61" i="9"/>
  <c r="W61" i="9" s="1"/>
  <c r="V61" i="9"/>
  <c r="AQ60" i="9"/>
  <c r="AO60" i="9"/>
  <c r="AM60" i="9"/>
  <c r="AK60" i="9"/>
  <c r="AI60" i="9"/>
  <c r="AH60" i="9"/>
  <c r="AF60" i="9"/>
  <c r="AD60" i="9"/>
  <c r="AB60" i="9"/>
  <c r="X60" i="9"/>
  <c r="AG60" i="9" s="1"/>
  <c r="AQ59" i="9"/>
  <c r="AO59" i="9"/>
  <c r="AM59" i="9"/>
  <c r="AK59" i="9"/>
  <c r="AI59" i="9"/>
  <c r="AH59" i="9"/>
  <c r="AF59" i="9"/>
  <c r="AD59" i="9"/>
  <c r="AB59" i="9"/>
  <c r="X59" i="9"/>
  <c r="AG59" i="9" s="1"/>
  <c r="AQ58" i="9"/>
  <c r="AO58" i="9"/>
  <c r="AM58" i="9"/>
  <c r="AK58" i="9"/>
  <c r="AI58" i="9"/>
  <c r="AH58" i="9"/>
  <c r="AF58" i="9"/>
  <c r="AD58" i="9"/>
  <c r="AB58" i="9"/>
  <c r="X58" i="9"/>
  <c r="AG58" i="9" s="1"/>
  <c r="BY57" i="9"/>
  <c r="AQ57" i="9"/>
  <c r="AO57" i="9"/>
  <c r="AM57" i="9"/>
  <c r="AK57" i="9"/>
  <c r="AI57" i="9"/>
  <c r="AH57" i="9"/>
  <c r="AG57" i="9"/>
  <c r="AF57" i="9"/>
  <c r="AD57" i="9"/>
  <c r="AB57" i="9"/>
  <c r="Z57" i="9"/>
  <c r="Y57" i="9"/>
  <c r="X57" i="9"/>
  <c r="W57" i="9" s="1"/>
  <c r="V57" i="9"/>
  <c r="BY56" i="9"/>
  <c r="AQ56" i="9"/>
  <c r="AO56" i="9"/>
  <c r="AM56" i="9"/>
  <c r="AK56" i="9"/>
  <c r="AI56" i="9"/>
  <c r="AH56" i="9"/>
  <c r="AG56" i="9"/>
  <c r="AF56" i="9"/>
  <c r="AD56" i="9"/>
  <c r="AB56" i="9"/>
  <c r="Z56" i="9"/>
  <c r="Y56" i="9"/>
  <c r="X56" i="9"/>
  <c r="W56" i="9" s="1"/>
  <c r="V56" i="9"/>
  <c r="BY55" i="9"/>
  <c r="AQ55" i="9"/>
  <c r="AO55" i="9"/>
  <c r="AM55" i="9"/>
  <c r="AI55" i="9"/>
  <c r="AH55" i="9"/>
  <c r="AG55" i="9"/>
  <c r="AF55" i="9"/>
  <c r="AD55" i="9"/>
  <c r="AB55" i="9"/>
  <c r="Z55" i="9"/>
  <c r="Y55" i="9"/>
  <c r="X55" i="9"/>
  <c r="W55" i="9" s="1"/>
  <c r="V55" i="9"/>
  <c r="CO54" i="9"/>
  <c r="X54" i="9" s="1"/>
  <c r="AG54" i="9" s="1"/>
  <c r="AQ54" i="9"/>
  <c r="AO54" i="9"/>
  <c r="AM54" i="9"/>
  <c r="AK54" i="9"/>
  <c r="AI54" i="9"/>
  <c r="AH54" i="9"/>
  <c r="AF54" i="9"/>
  <c r="CO53" i="9"/>
  <c r="X53" i="9" s="1"/>
  <c r="AG53" i="9" s="1"/>
  <c r="AQ53" i="9"/>
  <c r="AO53" i="9"/>
  <c r="AM53" i="9"/>
  <c r="AK53" i="9"/>
  <c r="AI53" i="9"/>
  <c r="AH53" i="9"/>
  <c r="AF53" i="9"/>
  <c r="AQ52" i="9"/>
  <c r="AO52" i="9"/>
  <c r="AM52" i="9"/>
  <c r="AK52" i="9"/>
  <c r="AI52" i="9"/>
  <c r="AH52" i="9"/>
  <c r="AF52" i="9"/>
  <c r="X52" i="9"/>
  <c r="AG52" i="9" s="1"/>
  <c r="CO51" i="9"/>
  <c r="X51" i="9" s="1"/>
  <c r="AG51" i="9" s="1"/>
  <c r="AQ51" i="9"/>
  <c r="AO51" i="9"/>
  <c r="AM51" i="9"/>
  <c r="AK51" i="9"/>
  <c r="AI51" i="9"/>
  <c r="AH51" i="9"/>
  <c r="AF51" i="9"/>
  <c r="CZ50" i="9"/>
  <c r="X50" i="9" s="1"/>
  <c r="AG50" i="9" s="1"/>
  <c r="AQ50" i="9"/>
  <c r="AO50" i="9"/>
  <c r="AM50" i="9"/>
  <c r="AK50" i="9"/>
  <c r="AI50" i="9"/>
  <c r="AH50" i="9"/>
  <c r="AF50" i="9"/>
  <c r="CO49" i="9"/>
  <c r="X49" i="9" s="1"/>
  <c r="AG49" i="9" s="1"/>
  <c r="AQ49" i="9"/>
  <c r="AO49" i="9"/>
  <c r="AM49" i="9"/>
  <c r="AK49" i="9"/>
  <c r="AI49" i="9"/>
  <c r="AH49" i="9"/>
  <c r="AF49" i="9"/>
  <c r="CO48" i="9"/>
  <c r="X48" i="9" s="1"/>
  <c r="AG48" i="9" s="1"/>
  <c r="AQ48" i="9"/>
  <c r="AO48" i="9"/>
  <c r="AM48" i="9"/>
  <c r="AK48" i="9"/>
  <c r="AI48" i="9"/>
  <c r="AH48" i="9"/>
  <c r="AF48" i="9"/>
  <c r="CO47" i="9"/>
  <c r="X47" i="9" s="1"/>
  <c r="AG47" i="9" s="1"/>
  <c r="AQ47" i="9"/>
  <c r="AO47" i="9"/>
  <c r="AM47" i="9"/>
  <c r="AK47" i="9"/>
  <c r="AI47" i="9"/>
  <c r="AH47" i="9"/>
  <c r="AF47" i="9"/>
  <c r="BY46" i="9"/>
  <c r="AQ46" i="9"/>
  <c r="AO46" i="9"/>
  <c r="AM46" i="9"/>
  <c r="AK46" i="9"/>
  <c r="AH46" i="9"/>
  <c r="AF46" i="9"/>
  <c r="AD46" i="9"/>
  <c r="AB46" i="9"/>
  <c r="Z46" i="9"/>
  <c r="Y46" i="9"/>
  <c r="X46" i="9"/>
  <c r="W46" i="9" s="1"/>
  <c r="V46" i="9"/>
  <c r="AQ45" i="9"/>
  <c r="AO45" i="9"/>
  <c r="AM45" i="9"/>
  <c r="AK45" i="9"/>
  <c r="AH45" i="9"/>
  <c r="AF45" i="9"/>
  <c r="X45" i="9"/>
  <c r="AG45" i="9" s="1"/>
  <c r="BY44" i="9"/>
  <c r="AQ44" i="9"/>
  <c r="AO44" i="9"/>
  <c r="AM44" i="9"/>
  <c r="AK44" i="9"/>
  <c r="AH44" i="9"/>
  <c r="AF44" i="9"/>
  <c r="AD44" i="9"/>
  <c r="AB44" i="9"/>
  <c r="Z44" i="9"/>
  <c r="Y44" i="9"/>
  <c r="X44" i="9"/>
  <c r="W44" i="9" s="1"/>
  <c r="V44" i="9"/>
  <c r="BY43" i="9"/>
  <c r="AQ43" i="9"/>
  <c r="AO43" i="9"/>
  <c r="AM43" i="9"/>
  <c r="AI43" i="9"/>
  <c r="AH43" i="9"/>
  <c r="AF43" i="9"/>
  <c r="AD43" i="9"/>
  <c r="AB43" i="9"/>
  <c r="Z43" i="9"/>
  <c r="Y43" i="9"/>
  <c r="X43" i="9"/>
  <c r="AG43" i="9" s="1"/>
  <c r="V43" i="9"/>
  <c r="BY42" i="9"/>
  <c r="AQ42" i="9"/>
  <c r="AO42" i="9"/>
  <c r="AM42" i="9"/>
  <c r="AI42" i="9"/>
  <c r="AH42" i="9"/>
  <c r="AF42" i="9"/>
  <c r="AD42" i="9"/>
  <c r="AB42" i="9"/>
  <c r="Z42" i="9"/>
  <c r="Y42" i="9"/>
  <c r="X42" i="9"/>
  <c r="AG42" i="9" s="1"/>
  <c r="V42" i="9"/>
  <c r="BY41" i="9"/>
  <c r="AQ41" i="9"/>
  <c r="AO41" i="9"/>
  <c r="AM41" i="9"/>
  <c r="AI41" i="9"/>
  <c r="AH41" i="9"/>
  <c r="AF41" i="9"/>
  <c r="AD41" i="9"/>
  <c r="AB41" i="9"/>
  <c r="Z41" i="9"/>
  <c r="Y41" i="9"/>
  <c r="X41" i="9"/>
  <c r="V41" i="9"/>
  <c r="AQ40" i="9"/>
  <c r="AO40" i="9"/>
  <c r="AM40" i="9"/>
  <c r="AK40" i="9"/>
  <c r="AI40" i="9"/>
  <c r="AH40" i="9"/>
  <c r="AF40" i="9"/>
  <c r="X40" i="9"/>
  <c r="AG40" i="9" s="1"/>
  <c r="BY39" i="9"/>
  <c r="AQ39" i="9"/>
  <c r="AO39" i="9"/>
  <c r="AM39" i="9"/>
  <c r="AI39" i="9"/>
  <c r="AH39" i="9"/>
  <c r="AG39" i="9"/>
  <c r="AF39" i="9"/>
  <c r="AD39" i="9"/>
  <c r="AB39" i="9"/>
  <c r="Z39" i="9"/>
  <c r="Y39" i="9"/>
  <c r="X39" i="9"/>
  <c r="W39" i="9" s="1"/>
  <c r="V39" i="9"/>
  <c r="BY38" i="9"/>
  <c r="AQ38" i="9"/>
  <c r="AO38" i="9"/>
  <c r="AM38" i="9"/>
  <c r="AK38" i="9"/>
  <c r="AH38" i="9"/>
  <c r="AG38" i="9"/>
  <c r="AF38" i="9"/>
  <c r="AD38" i="9"/>
  <c r="AB38" i="9"/>
  <c r="Z38" i="9"/>
  <c r="Y38" i="9"/>
  <c r="X38" i="9"/>
  <c r="W38" i="9" s="1"/>
  <c r="V38" i="9"/>
  <c r="AQ37" i="9"/>
  <c r="AO37" i="9"/>
  <c r="AM37" i="9"/>
  <c r="AK37" i="9"/>
  <c r="AI37" i="9"/>
  <c r="AH37" i="9"/>
  <c r="AF37" i="9"/>
  <c r="AD37" i="9"/>
  <c r="AB37" i="9"/>
  <c r="X37" i="9"/>
  <c r="AG37" i="9" s="1"/>
  <c r="CZ36" i="9"/>
  <c r="AQ36" i="9"/>
  <c r="AO36" i="9"/>
  <c r="AM36" i="9"/>
  <c r="AK36" i="9"/>
  <c r="AI36" i="9"/>
  <c r="AH36" i="9"/>
  <c r="AF36" i="9"/>
  <c r="X36" i="9"/>
  <c r="AG36" i="9" s="1"/>
  <c r="BY35" i="9"/>
  <c r="BV35" i="9"/>
  <c r="AQ35" i="9"/>
  <c r="AO35" i="9"/>
  <c r="AM35" i="9"/>
  <c r="AI35" i="9"/>
  <c r="AH35" i="9"/>
  <c r="AG35" i="9"/>
  <c r="AF35" i="9"/>
  <c r="AD35" i="9"/>
  <c r="AB35" i="9"/>
  <c r="Z35" i="9"/>
  <c r="Y35" i="9"/>
  <c r="X35" i="9"/>
  <c r="W35" i="9" s="1"/>
  <c r="V35" i="9"/>
  <c r="BV34" i="9"/>
  <c r="AQ34" i="9"/>
  <c r="AO34" i="9"/>
  <c r="AM34" i="9"/>
  <c r="AK34" i="9"/>
  <c r="AH34" i="9"/>
  <c r="AF34" i="9"/>
  <c r="X34" i="9"/>
  <c r="AG34" i="9" s="1"/>
  <c r="BY33" i="9"/>
  <c r="BV33" i="9"/>
  <c r="AQ33" i="9"/>
  <c r="AO33" i="9"/>
  <c r="AM33" i="9"/>
  <c r="AI33" i="9"/>
  <c r="AH33" i="9"/>
  <c r="AG33" i="9"/>
  <c r="AF33" i="9"/>
  <c r="AD33" i="9"/>
  <c r="AB33" i="9"/>
  <c r="Z33" i="9"/>
  <c r="Y33" i="9"/>
  <c r="X33" i="9"/>
  <c r="W33" i="9" s="1"/>
  <c r="V33" i="9"/>
  <c r="AQ32" i="9"/>
  <c r="AO32" i="9"/>
  <c r="AM32" i="9"/>
  <c r="AK32" i="9"/>
  <c r="AI32" i="9"/>
  <c r="AH32" i="9"/>
  <c r="AG32" i="9"/>
  <c r="AF32" i="9"/>
  <c r="AD32" i="9"/>
  <c r="AB32" i="9"/>
  <c r="X32" i="9"/>
  <c r="CO31" i="9"/>
  <c r="X31" i="9" s="1"/>
  <c r="AG31" i="9" s="1"/>
  <c r="AQ31" i="9"/>
  <c r="AO31" i="9"/>
  <c r="AM31" i="9"/>
  <c r="AK31" i="9"/>
  <c r="AI31" i="9"/>
  <c r="AH31" i="9"/>
  <c r="AF31" i="9"/>
  <c r="CO30" i="9"/>
  <c r="X30" i="9" s="1"/>
  <c r="AG30" i="9" s="1"/>
  <c r="AQ30" i="9"/>
  <c r="AO30" i="9"/>
  <c r="AM30" i="9"/>
  <c r="AK30" i="9"/>
  <c r="AI30" i="9"/>
  <c r="AH30" i="9"/>
  <c r="AF30" i="9"/>
  <c r="AQ29" i="9"/>
  <c r="AO29" i="9"/>
  <c r="AM29" i="9"/>
  <c r="AK29" i="9"/>
  <c r="AI29" i="9"/>
  <c r="AH29" i="9"/>
  <c r="AF29" i="9"/>
  <c r="AD29" i="9"/>
  <c r="AB29" i="9"/>
  <c r="X29" i="9"/>
  <c r="AG29" i="9" s="1"/>
  <c r="V29" i="9"/>
  <c r="CO28" i="9"/>
  <c r="AQ28" i="9"/>
  <c r="AO28" i="9"/>
  <c r="AM28" i="9"/>
  <c r="AK28" i="9"/>
  <c r="AI28" i="9"/>
  <c r="AH28" i="9"/>
  <c r="AF28" i="9"/>
  <c r="X28" i="9"/>
  <c r="AG28" i="9" s="1"/>
  <c r="AQ27" i="9"/>
  <c r="AO27" i="9"/>
  <c r="AM27" i="9"/>
  <c r="AK27" i="9"/>
  <c r="AI27" i="9"/>
  <c r="AH27" i="9"/>
  <c r="AF27" i="9"/>
  <c r="X27" i="9"/>
  <c r="AG27" i="9" s="1"/>
  <c r="CO26" i="9"/>
  <c r="AQ26" i="9"/>
  <c r="AO26" i="9"/>
  <c r="AM26" i="9"/>
  <c r="AK26" i="9"/>
  <c r="AI26" i="9"/>
  <c r="AH26" i="9"/>
  <c r="AF26" i="9"/>
  <c r="X26" i="9"/>
  <c r="AG26" i="9" s="1"/>
  <c r="AQ25" i="9"/>
  <c r="AO25" i="9"/>
  <c r="AM25" i="9"/>
  <c r="AK25" i="9"/>
  <c r="AI25" i="9"/>
  <c r="AH25" i="9"/>
  <c r="AG25" i="9"/>
  <c r="AF25" i="9"/>
  <c r="AD25" i="9"/>
  <c r="AB25" i="9"/>
  <c r="X25" i="9"/>
  <c r="CO24" i="9"/>
  <c r="AQ24" i="9"/>
  <c r="AO24" i="9"/>
  <c r="AM24" i="9"/>
  <c r="AK24" i="9"/>
  <c r="AI24" i="9"/>
  <c r="AH24" i="9"/>
  <c r="AF24" i="9"/>
  <c r="X24" i="9"/>
  <c r="AG24" i="9" s="1"/>
  <c r="CO23" i="9"/>
  <c r="AQ23" i="9"/>
  <c r="AO23" i="9"/>
  <c r="AM23" i="9"/>
  <c r="AK23" i="9"/>
  <c r="AI23" i="9"/>
  <c r="AH23" i="9"/>
  <c r="AF23" i="9"/>
  <c r="X23" i="9"/>
  <c r="AG23" i="9" s="1"/>
  <c r="AQ22" i="9"/>
  <c r="AO22" i="9"/>
  <c r="AM22" i="9"/>
  <c r="AK22" i="9"/>
  <c r="AI22" i="9"/>
  <c r="AH22" i="9"/>
  <c r="AF22" i="9"/>
  <c r="AD22" i="9"/>
  <c r="AB22" i="9"/>
  <c r="X22" i="9"/>
  <c r="AG22" i="9" s="1"/>
  <c r="CO21" i="9"/>
  <c r="X21" i="9" s="1"/>
  <c r="BV21" i="9"/>
  <c r="AQ21" i="9"/>
  <c r="AO21" i="9"/>
  <c r="AM21" i="9"/>
  <c r="AK21" i="9"/>
  <c r="AI21" i="9"/>
  <c r="AH21" i="9"/>
  <c r="AG21" i="9"/>
  <c r="AF21" i="9"/>
  <c r="BV20" i="9"/>
  <c r="AQ20" i="9"/>
  <c r="AO20" i="9"/>
  <c r="AM20" i="9"/>
  <c r="AI20" i="9"/>
  <c r="AH20" i="9"/>
  <c r="AG20" i="9"/>
  <c r="AF20" i="9"/>
  <c r="X20" i="9"/>
  <c r="BV19" i="9"/>
  <c r="AQ19" i="9"/>
  <c r="AO19" i="9"/>
  <c r="AM19" i="9"/>
  <c r="AK19" i="9"/>
  <c r="AH19" i="9"/>
  <c r="AF19" i="9"/>
  <c r="X19" i="9"/>
  <c r="AG19" i="9" s="1"/>
  <c r="BV18" i="9"/>
  <c r="AQ18" i="9"/>
  <c r="AO18" i="9"/>
  <c r="AM18" i="9"/>
  <c r="AK18" i="9"/>
  <c r="AH18" i="9"/>
  <c r="AG18" i="9"/>
  <c r="AF18" i="9"/>
  <c r="X18" i="9"/>
  <c r="BY17" i="9"/>
  <c r="BV17" i="9"/>
  <c r="AQ17" i="9"/>
  <c r="AO17" i="9"/>
  <c r="AM17" i="9"/>
  <c r="AI17" i="9"/>
  <c r="AH17" i="9"/>
  <c r="AG17" i="9"/>
  <c r="AF17" i="9"/>
  <c r="AD17" i="9"/>
  <c r="AB17" i="9"/>
  <c r="Z17" i="9"/>
  <c r="Y17" i="9"/>
  <c r="X17" i="9"/>
  <c r="W17" i="9" s="1"/>
  <c r="V17" i="9"/>
  <c r="BY16" i="9"/>
  <c r="AQ16" i="9"/>
  <c r="AO16" i="9"/>
  <c r="AM16" i="9"/>
  <c r="AK16" i="9"/>
  <c r="AI16" i="9"/>
  <c r="AH16" i="9"/>
  <c r="AF16" i="9"/>
  <c r="AD16" i="9"/>
  <c r="AB16" i="9"/>
  <c r="Z16" i="9"/>
  <c r="X16" i="9"/>
  <c r="W16" i="9" s="1"/>
  <c r="V16" i="9"/>
  <c r="BY15" i="9"/>
  <c r="AQ15" i="9"/>
  <c r="AO15" i="9"/>
  <c r="AM15" i="9"/>
  <c r="AK15" i="9"/>
  <c r="AI15" i="9"/>
  <c r="AH15" i="9"/>
  <c r="AF15" i="9"/>
  <c r="AD15" i="9"/>
  <c r="AB15" i="9"/>
  <c r="Z15" i="9"/>
  <c r="X15" i="9"/>
  <c r="W15" i="9" s="1"/>
  <c r="V15" i="9"/>
  <c r="BY14" i="9"/>
  <c r="AQ14" i="9"/>
  <c r="AO14" i="9"/>
  <c r="AM14" i="9"/>
  <c r="AK14" i="9"/>
  <c r="AI14" i="9"/>
  <c r="AH14" i="9"/>
  <c r="AF14" i="9"/>
  <c r="AD14" i="9"/>
  <c r="AB14" i="9"/>
  <c r="Z14" i="9"/>
  <c r="X14" i="9"/>
  <c r="W14" i="9" s="1"/>
  <c r="V14" i="9"/>
  <c r="BY13" i="9"/>
  <c r="AQ13" i="9"/>
  <c r="AO13" i="9"/>
  <c r="AM13" i="9"/>
  <c r="AK13" i="9"/>
  <c r="AI13" i="9"/>
  <c r="AH13" i="9"/>
  <c r="AF13" i="9"/>
  <c r="AD13" i="9"/>
  <c r="AB13" i="9"/>
  <c r="Z13" i="9"/>
  <c r="X13" i="9"/>
  <c r="W13" i="9" s="1"/>
  <c r="V13" i="9"/>
  <c r="BY12" i="9"/>
  <c r="AQ12" i="9"/>
  <c r="AO12" i="9"/>
  <c r="AM12" i="9"/>
  <c r="AK12" i="9"/>
  <c r="AI12" i="9"/>
  <c r="AH12" i="9"/>
  <c r="AF12" i="9"/>
  <c r="AD12" i="9"/>
  <c r="AB12" i="9"/>
  <c r="Z12" i="9"/>
  <c r="X12" i="9"/>
  <c r="W12" i="9" s="1"/>
  <c r="V12" i="9"/>
  <c r="BY11" i="9"/>
  <c r="AQ11" i="9"/>
  <c r="AO11" i="9"/>
  <c r="AM11" i="9"/>
  <c r="AK11" i="9"/>
  <c r="AI11" i="9"/>
  <c r="AH11" i="9"/>
  <c r="AF11" i="9"/>
  <c r="AD11" i="9"/>
  <c r="AB11" i="9"/>
  <c r="Z11" i="9"/>
  <c r="X11" i="9"/>
  <c r="W11" i="9" s="1"/>
  <c r="V11" i="9"/>
  <c r="AQ10" i="9"/>
  <c r="AO10" i="9"/>
  <c r="AM10" i="9"/>
  <c r="AK10" i="9"/>
  <c r="AI10" i="9"/>
  <c r="AH10" i="9"/>
  <c r="AG10" i="9"/>
  <c r="AF10" i="9"/>
  <c r="AD10" i="9"/>
  <c r="AB10" i="9"/>
  <c r="V10" i="9"/>
  <c r="BV9" i="9"/>
  <c r="AQ9" i="9"/>
  <c r="AO9" i="9"/>
  <c r="AM9" i="9"/>
  <c r="AK9" i="9"/>
  <c r="AI9" i="9"/>
  <c r="AH9" i="9"/>
  <c r="AF9" i="9"/>
  <c r="AD9" i="9"/>
  <c r="AB9" i="9"/>
  <c r="X9" i="9"/>
  <c r="AG9" i="9" s="1"/>
  <c r="V9" i="9"/>
  <c r="AH186" i="8"/>
  <c r="BY185" i="8"/>
  <c r="BV185" i="8"/>
  <c r="AQ185" i="8"/>
  <c r="AM185" i="8" s="1"/>
  <c r="AO185" i="8"/>
  <c r="AK185" i="8"/>
  <c r="AI185" i="8"/>
  <c r="AH185" i="8"/>
  <c r="AG185" i="8"/>
  <c r="AF185" i="8"/>
  <c r="AD185" i="8"/>
  <c r="AB185" i="8"/>
  <c r="Z185" i="8"/>
  <c r="Y185" i="8"/>
  <c r="X185" i="8"/>
  <c r="W185" i="8" s="1"/>
  <c r="V185" i="8"/>
  <c r="BY184" i="8"/>
  <c r="BV184" i="8"/>
  <c r="AQ184" i="8"/>
  <c r="AO184" i="8"/>
  <c r="AM184" i="8"/>
  <c r="AK184" i="8"/>
  <c r="AI184" i="8"/>
  <c r="AH184" i="8"/>
  <c r="AG184" i="8"/>
  <c r="AF184" i="8"/>
  <c r="AD184" i="8"/>
  <c r="AB184" i="8"/>
  <c r="Z184" i="8"/>
  <c r="Y184" i="8"/>
  <c r="X184" i="8"/>
  <c r="W184" i="8" s="1"/>
  <c r="V184" i="8"/>
  <c r="BV183" i="8"/>
  <c r="AQ183" i="8"/>
  <c r="AO183" i="8"/>
  <c r="AM183" i="8"/>
  <c r="AK183" i="8"/>
  <c r="AH183" i="8"/>
  <c r="AF183" i="8"/>
  <c r="X183" i="8"/>
  <c r="AG183" i="8" s="1"/>
  <c r="BV182" i="8"/>
  <c r="AQ182" i="8"/>
  <c r="AO182" i="8"/>
  <c r="AM182" i="8"/>
  <c r="AK182" i="8"/>
  <c r="AH182" i="8"/>
  <c r="AF182" i="8"/>
  <c r="X182" i="8"/>
  <c r="AG182" i="8" s="1"/>
  <c r="BY181" i="8"/>
  <c r="BV181" i="8"/>
  <c r="AQ181" i="8"/>
  <c r="AO181" i="8"/>
  <c r="AM181" i="8"/>
  <c r="AH181" i="8"/>
  <c r="AF181" i="8"/>
  <c r="AD181" i="8"/>
  <c r="AB181" i="8"/>
  <c r="Z181" i="8"/>
  <c r="Y181" i="8"/>
  <c r="X181" i="8"/>
  <c r="W181" i="8" s="1"/>
  <c r="V181" i="8"/>
  <c r="BY180" i="8"/>
  <c r="BV180" i="8"/>
  <c r="AQ180" i="8"/>
  <c r="AO180" i="8"/>
  <c r="AM180" i="8"/>
  <c r="AH180" i="8"/>
  <c r="AG180" i="8"/>
  <c r="AF180" i="8"/>
  <c r="AD180" i="8"/>
  <c r="AB180" i="8"/>
  <c r="Z180" i="8"/>
  <c r="Y180" i="8"/>
  <c r="X180" i="8"/>
  <c r="W180" i="8" s="1"/>
  <c r="V180" i="8"/>
  <c r="BY179" i="8"/>
  <c r="BV179" i="8"/>
  <c r="AQ179" i="8"/>
  <c r="AO179" i="8"/>
  <c r="AM179" i="8"/>
  <c r="AK179" i="8"/>
  <c r="AH179" i="8"/>
  <c r="AF179" i="8"/>
  <c r="AD179" i="8"/>
  <c r="AB179" i="8"/>
  <c r="Z179" i="8"/>
  <c r="Y179" i="8"/>
  <c r="X179" i="8"/>
  <c r="W179" i="8" s="1"/>
  <c r="V179" i="8"/>
  <c r="BY178" i="8"/>
  <c r="BV178" i="8"/>
  <c r="AQ178" i="8"/>
  <c r="AO178" i="8"/>
  <c r="AM178" i="8"/>
  <c r="AK178" i="8"/>
  <c r="AH178" i="8"/>
  <c r="AF178" i="8"/>
  <c r="AD178" i="8"/>
  <c r="AB178" i="8"/>
  <c r="Z178" i="8"/>
  <c r="Y178" i="8"/>
  <c r="X178" i="8"/>
  <c r="AG178" i="8" s="1"/>
  <c r="V178" i="8"/>
  <c r="CZ177" i="8"/>
  <c r="AQ177" i="8"/>
  <c r="AO177" i="8"/>
  <c r="AM177" i="8"/>
  <c r="AK177" i="8"/>
  <c r="AI177" i="8"/>
  <c r="AH177" i="8"/>
  <c r="AF177" i="8"/>
  <c r="X177" i="8"/>
  <c r="AG177" i="8" s="1"/>
  <c r="CZ176" i="8"/>
  <c r="AQ176" i="8"/>
  <c r="AO176" i="8"/>
  <c r="AM176" i="8"/>
  <c r="AK176" i="8"/>
  <c r="AI176" i="8"/>
  <c r="AH176" i="8"/>
  <c r="AF176" i="8"/>
  <c r="X176" i="8"/>
  <c r="AG176" i="8" s="1"/>
  <c r="CZ175" i="8"/>
  <c r="AQ175" i="8"/>
  <c r="AO175" i="8"/>
  <c r="AM175" i="8"/>
  <c r="AK175" i="8"/>
  <c r="AI175" i="8"/>
  <c r="AH175" i="8"/>
  <c r="AF175" i="8"/>
  <c r="X175" i="8"/>
  <c r="AG175" i="8" s="1"/>
  <c r="CZ174" i="8"/>
  <c r="AQ174" i="8"/>
  <c r="AO174" i="8"/>
  <c r="AM174" i="8"/>
  <c r="AK174" i="8"/>
  <c r="AI174" i="8"/>
  <c r="AH174" i="8"/>
  <c r="AF174" i="8"/>
  <c r="X174" i="8"/>
  <c r="AG174" i="8" s="1"/>
  <c r="CZ173" i="8"/>
  <c r="AQ173" i="8"/>
  <c r="AO173" i="8"/>
  <c r="AM173" i="8"/>
  <c r="AK173" i="8"/>
  <c r="AI173" i="8"/>
  <c r="AH173" i="8"/>
  <c r="AF173" i="8"/>
  <c r="X173" i="8"/>
  <c r="AG173" i="8" s="1"/>
  <c r="CZ172" i="8"/>
  <c r="AQ172" i="8"/>
  <c r="AO172" i="8"/>
  <c r="AM172" i="8"/>
  <c r="AK172" i="8"/>
  <c r="AI172" i="8"/>
  <c r="AH172" i="8"/>
  <c r="AF172" i="8"/>
  <c r="X172" i="8"/>
  <c r="AG172" i="8" s="1"/>
  <c r="CZ171" i="8"/>
  <c r="AQ171" i="8"/>
  <c r="AO171" i="8"/>
  <c r="AM171" i="8"/>
  <c r="AK171" i="8"/>
  <c r="AI171" i="8"/>
  <c r="AH171" i="8"/>
  <c r="AF171" i="8"/>
  <c r="X171" i="8"/>
  <c r="AG171" i="8" s="1"/>
  <c r="CZ170" i="8"/>
  <c r="AQ170" i="8"/>
  <c r="AO170" i="8"/>
  <c r="AM170" i="8"/>
  <c r="AK170" i="8"/>
  <c r="AI170" i="8"/>
  <c r="AH170" i="8"/>
  <c r="AF170" i="8"/>
  <c r="X170" i="8"/>
  <c r="AG170" i="8" s="1"/>
  <c r="CZ169" i="8"/>
  <c r="AQ169" i="8"/>
  <c r="AO169" i="8"/>
  <c r="AM169" i="8"/>
  <c r="AK169" i="8"/>
  <c r="AI169" i="8"/>
  <c r="AH169" i="8"/>
  <c r="AF169" i="8"/>
  <c r="X169" i="8"/>
  <c r="AG169" i="8" s="1"/>
  <c r="CZ168" i="8"/>
  <c r="AQ168" i="8"/>
  <c r="AO168" i="8"/>
  <c r="AM168" i="8"/>
  <c r="AK168" i="8"/>
  <c r="AI168" i="8"/>
  <c r="AH168" i="8"/>
  <c r="AF168" i="8"/>
  <c r="X168" i="8"/>
  <c r="AG168" i="8" s="1"/>
  <c r="CZ167" i="8"/>
  <c r="AQ167" i="8"/>
  <c r="AO167" i="8"/>
  <c r="AM167" i="8"/>
  <c r="AK167" i="8"/>
  <c r="AI167" i="8"/>
  <c r="AH167" i="8"/>
  <c r="AF167" i="8"/>
  <c r="X167" i="8"/>
  <c r="AG167" i="8" s="1"/>
  <c r="CZ166" i="8"/>
  <c r="AQ166" i="8"/>
  <c r="AO166" i="8"/>
  <c r="AM166" i="8"/>
  <c r="AK166" i="8"/>
  <c r="AI166" i="8"/>
  <c r="AH166" i="8"/>
  <c r="AF166" i="8"/>
  <c r="X166" i="8"/>
  <c r="AG166" i="8" s="1"/>
  <c r="CZ165" i="8"/>
  <c r="AQ165" i="8"/>
  <c r="AO165" i="8"/>
  <c r="AM165" i="8"/>
  <c r="AK165" i="8"/>
  <c r="AI165" i="8"/>
  <c r="AH165" i="8"/>
  <c r="AF165" i="8"/>
  <c r="X165" i="8"/>
  <c r="AG165" i="8" s="1"/>
  <c r="CZ164" i="8"/>
  <c r="AQ164" i="8"/>
  <c r="AO164" i="8"/>
  <c r="AM164" i="8"/>
  <c r="AK164" i="8"/>
  <c r="AI164" i="8"/>
  <c r="AH164" i="8"/>
  <c r="AF164" i="8"/>
  <c r="X164" i="8"/>
  <c r="AG164" i="8" s="1"/>
  <c r="AQ163" i="8"/>
  <c r="AO163" i="8"/>
  <c r="AM163" i="8"/>
  <c r="AK163" i="8"/>
  <c r="AI163" i="8"/>
  <c r="AH163" i="8"/>
  <c r="AF163" i="8"/>
  <c r="X163" i="8"/>
  <c r="AG163" i="8" s="1"/>
  <c r="AQ162" i="8"/>
  <c r="AO162" i="8"/>
  <c r="AM162" i="8"/>
  <c r="AK162" i="8"/>
  <c r="AI162" i="8"/>
  <c r="AH162" i="8"/>
  <c r="AF162" i="8"/>
  <c r="X162" i="8"/>
  <c r="AG162" i="8" s="1"/>
  <c r="BY161" i="8"/>
  <c r="BV161" i="8"/>
  <c r="AQ161" i="8"/>
  <c r="AO161" i="8"/>
  <c r="AM161" i="8"/>
  <c r="AK161" i="8"/>
  <c r="AH161" i="8"/>
  <c r="AG161" i="8"/>
  <c r="AF161" i="8"/>
  <c r="AD161" i="8"/>
  <c r="AB161" i="8"/>
  <c r="Z161" i="8"/>
  <c r="Y161" i="8"/>
  <c r="X161" i="8"/>
  <c r="W161" i="8" s="1"/>
  <c r="V161" i="8"/>
  <c r="BY160" i="8"/>
  <c r="BV160" i="8"/>
  <c r="AQ160" i="8"/>
  <c r="AO160" i="8"/>
  <c r="AM160" i="8"/>
  <c r="AI160" i="8"/>
  <c r="AH160" i="8"/>
  <c r="AF160" i="8"/>
  <c r="AD160" i="8"/>
  <c r="AB160" i="8"/>
  <c r="Z160" i="8"/>
  <c r="Y160" i="8"/>
  <c r="X160" i="8"/>
  <c r="AG160" i="8" s="1"/>
  <c r="V160" i="8"/>
  <c r="BY159" i="8"/>
  <c r="BV159" i="8"/>
  <c r="AQ159" i="8"/>
  <c r="AO159" i="8"/>
  <c r="AM159" i="8"/>
  <c r="AI159" i="8"/>
  <c r="AH159" i="8"/>
  <c r="AG159" i="8"/>
  <c r="AF159" i="8"/>
  <c r="AD159" i="8"/>
  <c r="AB159" i="8"/>
  <c r="Z159" i="8"/>
  <c r="Y159" i="8"/>
  <c r="X159" i="8"/>
  <c r="W159" i="8" s="1"/>
  <c r="V159" i="8"/>
  <c r="BY158" i="8"/>
  <c r="BV158" i="8"/>
  <c r="AQ158" i="8"/>
  <c r="AO158" i="8"/>
  <c r="AM158" i="8"/>
  <c r="AI158" i="8"/>
  <c r="AH158" i="8"/>
  <c r="AF158" i="8"/>
  <c r="AD158" i="8"/>
  <c r="AB158" i="8"/>
  <c r="Z158" i="8"/>
  <c r="Y158" i="8"/>
  <c r="X158" i="8"/>
  <c r="W158" i="8" s="1"/>
  <c r="V158" i="8"/>
  <c r="BY157" i="8"/>
  <c r="BV157" i="8"/>
  <c r="AQ157" i="8"/>
  <c r="AO157" i="8"/>
  <c r="AM157" i="8"/>
  <c r="AI157" i="8"/>
  <c r="AH157" i="8"/>
  <c r="AG157" i="8"/>
  <c r="AF157" i="8"/>
  <c r="AD157" i="8"/>
  <c r="AB157" i="8"/>
  <c r="Z157" i="8"/>
  <c r="Y157" i="8"/>
  <c r="X157" i="8"/>
  <c r="W157" i="8" s="1"/>
  <c r="V157" i="8"/>
  <c r="BY156" i="8"/>
  <c r="BV156" i="8"/>
  <c r="AQ156" i="8"/>
  <c r="AO156" i="8"/>
  <c r="AM156" i="8"/>
  <c r="AI156" i="8"/>
  <c r="AH156" i="8"/>
  <c r="AG156" i="8"/>
  <c r="AF156" i="8"/>
  <c r="AD156" i="8"/>
  <c r="AB156" i="8"/>
  <c r="Z156" i="8"/>
  <c r="Y156" i="8"/>
  <c r="X156" i="8"/>
  <c r="W156" i="8" s="1"/>
  <c r="V156" i="8"/>
  <c r="BV155" i="8"/>
  <c r="AQ155" i="8"/>
  <c r="AO155" i="8"/>
  <c r="AM155" i="8"/>
  <c r="AK155" i="8"/>
  <c r="AI155" i="8"/>
  <c r="AH155" i="8"/>
  <c r="AF155" i="8"/>
  <c r="X155" i="8"/>
  <c r="AG155" i="8" s="1"/>
  <c r="BV154" i="8"/>
  <c r="AQ154" i="8"/>
  <c r="AO154" i="8"/>
  <c r="AM154" i="8"/>
  <c r="AK154" i="8"/>
  <c r="AH154" i="8"/>
  <c r="AF154" i="8"/>
  <c r="X154" i="8"/>
  <c r="AG154" i="8" s="1"/>
  <c r="BY153" i="8"/>
  <c r="BV153" i="8"/>
  <c r="AQ153" i="8"/>
  <c r="AO153" i="8"/>
  <c r="AM153" i="8"/>
  <c r="AI153" i="8"/>
  <c r="AH153" i="8"/>
  <c r="AG153" i="8"/>
  <c r="AF153" i="8"/>
  <c r="AD153" i="8"/>
  <c r="AB153" i="8"/>
  <c r="Z153" i="8"/>
  <c r="Y153" i="8"/>
  <c r="X153" i="8"/>
  <c r="W153" i="8"/>
  <c r="V153" i="8"/>
  <c r="BY152" i="8"/>
  <c r="BV152" i="8"/>
  <c r="AQ152" i="8"/>
  <c r="AO152" i="8"/>
  <c r="AM152" i="8"/>
  <c r="AI152" i="8"/>
  <c r="AH152" i="8"/>
  <c r="AG152" i="8"/>
  <c r="AF152" i="8"/>
  <c r="AD152" i="8"/>
  <c r="AB152" i="8"/>
  <c r="Z152" i="8"/>
  <c r="Y152" i="8"/>
  <c r="X152" i="8"/>
  <c r="W152" i="8" s="1"/>
  <c r="V152" i="8"/>
  <c r="BY151" i="8"/>
  <c r="BV151" i="8"/>
  <c r="AQ151" i="8"/>
  <c r="AO151" i="8"/>
  <c r="AM151" i="8"/>
  <c r="AI151" i="8"/>
  <c r="AH151" i="8"/>
  <c r="AG151" i="8"/>
  <c r="AF151" i="8"/>
  <c r="AD151" i="8"/>
  <c r="AB151" i="8"/>
  <c r="Z151" i="8"/>
  <c r="Y151" i="8"/>
  <c r="X151" i="8"/>
  <c r="W151" i="8" s="1"/>
  <c r="V151" i="8"/>
  <c r="BY150" i="8"/>
  <c r="BV150" i="8"/>
  <c r="AQ150" i="8"/>
  <c r="AO150" i="8"/>
  <c r="AM150" i="8"/>
  <c r="AI150" i="8"/>
  <c r="AH150" i="8"/>
  <c r="AG150" i="8"/>
  <c r="AF150" i="8"/>
  <c r="AD150" i="8"/>
  <c r="AB150" i="8"/>
  <c r="Z150" i="8"/>
  <c r="Y150" i="8"/>
  <c r="X150" i="8"/>
  <c r="W150" i="8" s="1"/>
  <c r="V150" i="8"/>
  <c r="AQ104" i="8"/>
  <c r="AO104" i="8"/>
  <c r="AM104" i="8"/>
  <c r="AK104" i="8"/>
  <c r="AI104" i="8"/>
  <c r="AH104" i="8"/>
  <c r="AF104" i="8"/>
  <c r="AD104" i="8"/>
  <c r="AB104" i="8"/>
  <c r="X104" i="8"/>
  <c r="AG104" i="8" s="1"/>
  <c r="AQ144" i="8"/>
  <c r="AO144" i="8"/>
  <c r="AM144" i="8"/>
  <c r="AK144" i="8"/>
  <c r="AI144" i="8"/>
  <c r="AH144" i="8"/>
  <c r="AF144" i="8"/>
  <c r="AD144" i="8"/>
  <c r="AB144" i="8"/>
  <c r="X144" i="8"/>
  <c r="AG144" i="8" s="1"/>
  <c r="AQ146" i="8"/>
  <c r="AO146" i="8"/>
  <c r="AM146" i="8"/>
  <c r="AK146" i="8"/>
  <c r="AI146" i="8"/>
  <c r="AH146" i="8"/>
  <c r="AF146" i="8"/>
  <c r="AD146" i="8"/>
  <c r="AB146" i="8"/>
  <c r="X146" i="8"/>
  <c r="AG146" i="8" s="1"/>
  <c r="AQ145" i="8"/>
  <c r="AO145" i="8"/>
  <c r="AM145" i="8"/>
  <c r="AK145" i="8"/>
  <c r="AI145" i="8"/>
  <c r="AH145" i="8"/>
  <c r="AF145" i="8"/>
  <c r="AD145" i="8"/>
  <c r="AB145" i="8"/>
  <c r="X145" i="8"/>
  <c r="AG145" i="8" s="1"/>
  <c r="AQ143" i="8"/>
  <c r="AO143" i="8"/>
  <c r="AM143" i="8"/>
  <c r="AK143" i="8"/>
  <c r="AI143" i="8"/>
  <c r="AH143" i="8"/>
  <c r="AF143" i="8"/>
  <c r="AD143" i="8"/>
  <c r="AB143" i="8"/>
  <c r="X143" i="8"/>
  <c r="AG143" i="8" s="1"/>
  <c r="AQ148" i="8"/>
  <c r="AO148" i="8"/>
  <c r="AM148" i="8"/>
  <c r="AK148" i="8"/>
  <c r="AI148" i="8"/>
  <c r="AH148" i="8"/>
  <c r="AF148" i="8"/>
  <c r="AD148" i="8"/>
  <c r="AB148" i="8"/>
  <c r="X148" i="8"/>
  <c r="AG148" i="8" s="1"/>
  <c r="AQ147" i="8"/>
  <c r="AO147" i="8"/>
  <c r="AM147" i="8"/>
  <c r="AK147" i="8"/>
  <c r="AI147" i="8"/>
  <c r="AH147" i="8"/>
  <c r="AF147" i="8"/>
  <c r="AD147" i="8"/>
  <c r="AB147" i="8"/>
  <c r="X147" i="8"/>
  <c r="AG147" i="8" s="1"/>
  <c r="AQ141" i="8"/>
  <c r="AO141" i="8"/>
  <c r="AM141" i="8"/>
  <c r="AK141" i="8"/>
  <c r="AI141" i="8"/>
  <c r="AH141" i="8"/>
  <c r="AF141" i="8"/>
  <c r="AD141" i="8"/>
  <c r="AB141" i="8"/>
  <c r="X141" i="8"/>
  <c r="AG141" i="8" s="1"/>
  <c r="AQ121" i="8"/>
  <c r="AO121" i="8"/>
  <c r="AM121" i="8"/>
  <c r="AK121" i="8"/>
  <c r="AI121" i="8"/>
  <c r="AH121" i="8"/>
  <c r="AF121" i="8"/>
  <c r="AD121" i="8"/>
  <c r="AB121" i="8"/>
  <c r="X121" i="8"/>
  <c r="AG121" i="8" s="1"/>
  <c r="AQ123" i="8"/>
  <c r="AO123" i="8"/>
  <c r="AM123" i="8"/>
  <c r="AK123" i="8"/>
  <c r="AI123" i="8"/>
  <c r="AH123" i="8"/>
  <c r="AF123" i="8"/>
  <c r="AD123" i="8"/>
  <c r="AB123" i="8"/>
  <c r="X123" i="8"/>
  <c r="AG123" i="8" s="1"/>
  <c r="AQ122" i="8"/>
  <c r="AO122" i="8"/>
  <c r="AM122" i="8"/>
  <c r="AK122" i="8"/>
  <c r="AI122" i="8"/>
  <c r="AH122" i="8"/>
  <c r="AF122" i="8"/>
  <c r="AD122" i="8"/>
  <c r="AB122" i="8"/>
  <c r="X122" i="8"/>
  <c r="AG122" i="8" s="1"/>
  <c r="AQ120" i="8"/>
  <c r="AO120" i="8"/>
  <c r="AM120" i="8"/>
  <c r="AK120" i="8"/>
  <c r="AI120" i="8"/>
  <c r="AH120" i="8"/>
  <c r="AF120" i="8"/>
  <c r="AD120" i="8"/>
  <c r="AB120" i="8"/>
  <c r="X120" i="8"/>
  <c r="AG120" i="8" s="1"/>
  <c r="AQ136" i="8"/>
  <c r="AO136" i="8"/>
  <c r="AM136" i="8"/>
  <c r="AK136" i="8"/>
  <c r="AI136" i="8"/>
  <c r="AH136" i="8"/>
  <c r="AF136" i="8"/>
  <c r="AD136" i="8"/>
  <c r="AB136" i="8"/>
  <c r="X136" i="8"/>
  <c r="AG136" i="8" s="1"/>
  <c r="AQ142" i="8"/>
  <c r="AO142" i="8"/>
  <c r="AM142" i="8"/>
  <c r="AK142" i="8"/>
  <c r="AI142" i="8"/>
  <c r="AH142" i="8"/>
  <c r="AF142" i="8"/>
  <c r="AD142" i="8"/>
  <c r="AB142" i="8"/>
  <c r="X142" i="8"/>
  <c r="AG142" i="8" s="1"/>
  <c r="AQ140" i="8"/>
  <c r="AO140" i="8"/>
  <c r="AM140" i="8"/>
  <c r="AK140" i="8"/>
  <c r="AI140" i="8"/>
  <c r="AH140" i="8"/>
  <c r="AF140" i="8"/>
  <c r="AD140" i="8"/>
  <c r="AB140" i="8"/>
  <c r="X140" i="8"/>
  <c r="AG140" i="8" s="1"/>
  <c r="AQ149" i="8"/>
  <c r="AO149" i="8"/>
  <c r="AM149" i="8"/>
  <c r="AK149" i="8"/>
  <c r="AI149" i="8"/>
  <c r="AH149" i="8"/>
  <c r="AF149" i="8"/>
  <c r="AD149" i="8"/>
  <c r="AB149" i="8"/>
  <c r="X149" i="8"/>
  <c r="AG149" i="8" s="1"/>
  <c r="AQ137" i="8"/>
  <c r="AO137" i="8"/>
  <c r="AM137" i="8"/>
  <c r="AK137" i="8"/>
  <c r="AI137" i="8"/>
  <c r="AH137" i="8"/>
  <c r="AF137" i="8"/>
  <c r="AD137" i="8"/>
  <c r="AB137" i="8"/>
  <c r="X137" i="8"/>
  <c r="AG137" i="8" s="1"/>
  <c r="AQ134" i="8"/>
  <c r="AO134" i="8"/>
  <c r="AM134" i="8"/>
  <c r="AK134" i="8"/>
  <c r="AI134" i="8"/>
  <c r="AH134" i="8"/>
  <c r="AF134" i="8"/>
  <c r="AD134" i="8"/>
  <c r="AB134" i="8"/>
  <c r="X134" i="8"/>
  <c r="AG134" i="8" s="1"/>
  <c r="AQ116" i="8"/>
  <c r="AO116" i="8"/>
  <c r="AM116" i="8"/>
  <c r="AK116" i="8"/>
  <c r="AI116" i="8"/>
  <c r="AH116" i="8"/>
  <c r="AF116" i="8"/>
  <c r="AD116" i="8"/>
  <c r="AB116" i="8"/>
  <c r="X116" i="8"/>
  <c r="AG116" i="8" s="1"/>
  <c r="AQ130" i="8"/>
  <c r="AO130" i="8"/>
  <c r="AM130" i="8"/>
  <c r="AK130" i="8"/>
  <c r="AI130" i="8"/>
  <c r="AH130" i="8"/>
  <c r="AF130" i="8"/>
  <c r="AD130" i="8"/>
  <c r="AB130" i="8"/>
  <c r="X130" i="8"/>
  <c r="AG130" i="8" s="1"/>
  <c r="AQ138" i="8"/>
  <c r="AO138" i="8"/>
  <c r="AM138" i="8"/>
  <c r="AK138" i="8"/>
  <c r="AI138" i="8"/>
  <c r="AH138" i="8"/>
  <c r="AF138" i="8"/>
  <c r="AD138" i="8"/>
  <c r="AB138" i="8"/>
  <c r="X138" i="8"/>
  <c r="AG138" i="8" s="1"/>
  <c r="AQ129" i="8"/>
  <c r="AO129" i="8"/>
  <c r="AM129" i="8"/>
  <c r="AK129" i="8"/>
  <c r="AI129" i="8"/>
  <c r="AH129" i="8"/>
  <c r="AF129" i="8"/>
  <c r="AD129" i="8"/>
  <c r="AB129" i="8"/>
  <c r="X129" i="8"/>
  <c r="AG129" i="8" s="1"/>
  <c r="AQ135" i="8"/>
  <c r="AO135" i="8"/>
  <c r="AM135" i="8"/>
  <c r="AK135" i="8"/>
  <c r="AI135" i="8"/>
  <c r="AH135" i="8"/>
  <c r="AF135" i="8"/>
  <c r="AD135" i="8"/>
  <c r="AB135" i="8"/>
  <c r="X135" i="8"/>
  <c r="AG135" i="8" s="1"/>
  <c r="AQ128" i="8"/>
  <c r="AO128" i="8"/>
  <c r="AM128" i="8"/>
  <c r="AK128" i="8"/>
  <c r="AI128" i="8"/>
  <c r="AH128" i="8"/>
  <c r="AF128" i="8"/>
  <c r="AD128" i="8"/>
  <c r="AB128" i="8"/>
  <c r="X128" i="8"/>
  <c r="AG128" i="8" s="1"/>
  <c r="AQ115" i="8"/>
  <c r="AO115" i="8"/>
  <c r="AM115" i="8"/>
  <c r="AK115" i="8"/>
  <c r="AI115" i="8"/>
  <c r="AH115" i="8"/>
  <c r="AF115" i="8"/>
  <c r="AD115" i="8"/>
  <c r="AB115" i="8"/>
  <c r="X115" i="8"/>
  <c r="AG115" i="8" s="1"/>
  <c r="AQ127" i="8"/>
  <c r="AO127" i="8"/>
  <c r="AM127" i="8"/>
  <c r="AK127" i="8"/>
  <c r="AI127" i="8"/>
  <c r="AH127" i="8"/>
  <c r="AF127" i="8"/>
  <c r="AD127" i="8"/>
  <c r="AB127" i="8"/>
  <c r="X127" i="8"/>
  <c r="AG127" i="8" s="1"/>
  <c r="AQ126" i="8"/>
  <c r="AO126" i="8"/>
  <c r="AM126" i="8"/>
  <c r="AK126" i="8"/>
  <c r="AI126" i="8"/>
  <c r="AH126" i="8"/>
  <c r="AF126" i="8"/>
  <c r="AD126" i="8"/>
  <c r="AB126" i="8"/>
  <c r="X126" i="8"/>
  <c r="AG126" i="8" s="1"/>
  <c r="AQ125" i="8"/>
  <c r="AO125" i="8"/>
  <c r="AM125" i="8"/>
  <c r="AK125" i="8"/>
  <c r="AI125" i="8"/>
  <c r="AH125" i="8"/>
  <c r="AF125" i="8"/>
  <c r="AD125" i="8"/>
  <c r="AB125" i="8"/>
  <c r="X125" i="8"/>
  <c r="AG125" i="8" s="1"/>
  <c r="AQ131" i="8"/>
  <c r="AO131" i="8"/>
  <c r="AM131" i="8"/>
  <c r="AK131" i="8"/>
  <c r="AI131" i="8"/>
  <c r="AH131" i="8"/>
  <c r="AF131" i="8"/>
  <c r="AD131" i="8"/>
  <c r="AB131" i="8"/>
  <c r="X131" i="8"/>
  <c r="AG131" i="8" s="1"/>
  <c r="AQ124" i="8"/>
  <c r="AO124" i="8"/>
  <c r="AM124" i="8"/>
  <c r="AK124" i="8"/>
  <c r="AI124" i="8"/>
  <c r="AH124" i="8"/>
  <c r="AF124" i="8"/>
  <c r="AD124" i="8"/>
  <c r="AB124" i="8"/>
  <c r="X124" i="8"/>
  <c r="AG124" i="8" s="1"/>
  <c r="AQ132" i="8"/>
  <c r="AO132" i="8"/>
  <c r="AM132" i="8"/>
  <c r="AK132" i="8"/>
  <c r="AI132" i="8"/>
  <c r="AH132" i="8"/>
  <c r="AF132" i="8"/>
  <c r="AD132" i="8"/>
  <c r="AB132" i="8"/>
  <c r="X132" i="8"/>
  <c r="AG132" i="8" s="1"/>
  <c r="AQ118" i="8"/>
  <c r="AO118" i="8"/>
  <c r="AM118" i="8"/>
  <c r="AK118" i="8"/>
  <c r="AI118" i="8"/>
  <c r="AH118" i="8"/>
  <c r="AF118" i="8"/>
  <c r="X118" i="8"/>
  <c r="AG118" i="8" s="1"/>
  <c r="AQ114" i="8"/>
  <c r="AO114" i="8"/>
  <c r="AM114" i="8"/>
  <c r="AK114" i="8"/>
  <c r="AI114" i="8"/>
  <c r="AH114" i="8"/>
  <c r="AF114" i="8"/>
  <c r="AD114" i="8"/>
  <c r="AB114" i="8"/>
  <c r="X114" i="8"/>
  <c r="AG114" i="8" s="1"/>
  <c r="AQ133" i="8"/>
  <c r="AO133" i="8"/>
  <c r="AM133" i="8"/>
  <c r="AK133" i="8"/>
  <c r="AI133" i="8"/>
  <c r="AH133" i="8"/>
  <c r="AF133" i="8"/>
  <c r="AD133" i="8"/>
  <c r="AB133" i="8"/>
  <c r="X133" i="8"/>
  <c r="AG133" i="8" s="1"/>
  <c r="AQ117" i="8"/>
  <c r="AO117" i="8"/>
  <c r="AM117" i="8"/>
  <c r="AK117" i="8"/>
  <c r="AI117" i="8"/>
  <c r="AH117" i="8"/>
  <c r="AF117" i="8"/>
  <c r="AD117" i="8"/>
  <c r="AB117" i="8"/>
  <c r="X117" i="8"/>
  <c r="AG117" i="8" s="1"/>
  <c r="AQ139" i="8"/>
  <c r="AO139" i="8"/>
  <c r="AM139" i="8"/>
  <c r="AK139" i="8"/>
  <c r="AI139" i="8"/>
  <c r="AH139" i="8"/>
  <c r="AF139" i="8"/>
  <c r="AD139" i="8"/>
  <c r="AB139" i="8"/>
  <c r="X139" i="8"/>
  <c r="AG139" i="8" s="1"/>
  <c r="AQ119" i="8"/>
  <c r="AO119" i="8"/>
  <c r="AM119" i="8"/>
  <c r="AK119" i="8"/>
  <c r="AI119" i="8"/>
  <c r="AH119" i="8"/>
  <c r="AF119" i="8"/>
  <c r="AD119" i="8"/>
  <c r="AB119" i="8"/>
  <c r="X119" i="8"/>
  <c r="AG119" i="8" s="1"/>
  <c r="CZ112" i="8"/>
  <c r="X112" i="8" s="1"/>
  <c r="AG112" i="8" s="1"/>
  <c r="AQ112" i="8"/>
  <c r="AO112" i="8"/>
  <c r="AM112" i="8"/>
  <c r="AK112" i="8"/>
  <c r="AI112" i="8"/>
  <c r="AH112" i="8"/>
  <c r="AF112" i="8"/>
  <c r="AQ110" i="8"/>
  <c r="AO110" i="8"/>
  <c r="AM110" i="8"/>
  <c r="AK110" i="8"/>
  <c r="AI110" i="8"/>
  <c r="AH110" i="8"/>
  <c r="AF110" i="8"/>
  <c r="AD110" i="8"/>
  <c r="AB110" i="8"/>
  <c r="X110" i="8"/>
  <c r="AG110" i="8" s="1"/>
  <c r="AQ113" i="8"/>
  <c r="AO113" i="8"/>
  <c r="AM113" i="8"/>
  <c r="AK113" i="8"/>
  <c r="AI113" i="8"/>
  <c r="AH113" i="8"/>
  <c r="AF113" i="8"/>
  <c r="AD113" i="8"/>
  <c r="AB113" i="8"/>
  <c r="X113" i="8"/>
  <c r="AG113" i="8" s="1"/>
  <c r="AQ109" i="8"/>
  <c r="AO109" i="8"/>
  <c r="AM109" i="8"/>
  <c r="AK109" i="8"/>
  <c r="AI109" i="8"/>
  <c r="AH109" i="8"/>
  <c r="AF109" i="8"/>
  <c r="X109" i="8"/>
  <c r="AG109" i="8" s="1"/>
  <c r="CZ108" i="8"/>
  <c r="AQ108" i="8"/>
  <c r="AO108" i="8"/>
  <c r="AM108" i="8"/>
  <c r="AK108" i="8"/>
  <c r="AI108" i="8"/>
  <c r="AH108" i="8"/>
  <c r="AF108" i="8"/>
  <c r="X108" i="8"/>
  <c r="AG108" i="8" s="1"/>
  <c r="CZ107" i="8"/>
  <c r="X107" i="8" s="1"/>
  <c r="AG107" i="8" s="1"/>
  <c r="AQ107" i="8"/>
  <c r="AO107" i="8"/>
  <c r="AM107" i="8"/>
  <c r="AK107" i="8"/>
  <c r="AI107" i="8"/>
  <c r="AH107" i="8"/>
  <c r="AF107" i="8"/>
  <c r="AQ101" i="8"/>
  <c r="AO101" i="8"/>
  <c r="AM101" i="8"/>
  <c r="AK101" i="8"/>
  <c r="AI101" i="8"/>
  <c r="AH101" i="8"/>
  <c r="AF101" i="8"/>
  <c r="AD101" i="8"/>
  <c r="AB101" i="8"/>
  <c r="X101" i="8"/>
  <c r="AG101" i="8" s="1"/>
  <c r="CZ105" i="8"/>
  <c r="AQ105" i="8"/>
  <c r="AO105" i="8"/>
  <c r="AM105" i="8"/>
  <c r="AK105" i="8"/>
  <c r="AI105" i="8"/>
  <c r="AH105" i="8"/>
  <c r="AF105" i="8"/>
  <c r="X105" i="8"/>
  <c r="AG105" i="8" s="1"/>
  <c r="AQ111" i="8"/>
  <c r="AO111" i="8"/>
  <c r="AM111" i="8"/>
  <c r="AK111" i="8"/>
  <c r="AI111" i="8"/>
  <c r="AH111" i="8"/>
  <c r="AF111" i="8"/>
  <c r="AD111" i="8"/>
  <c r="AB111" i="8"/>
  <c r="X111" i="8"/>
  <c r="AG111" i="8" s="1"/>
  <c r="CZ103" i="8"/>
  <c r="X103" i="8" s="1"/>
  <c r="AG103" i="8" s="1"/>
  <c r="AQ103" i="8"/>
  <c r="AO103" i="8"/>
  <c r="AM103" i="8"/>
  <c r="AK103" i="8"/>
  <c r="AI103" i="8"/>
  <c r="AH103" i="8"/>
  <c r="AF103" i="8"/>
  <c r="AQ106" i="8"/>
  <c r="AO106" i="8"/>
  <c r="AM106" i="8"/>
  <c r="AK106" i="8"/>
  <c r="AI106" i="8"/>
  <c r="AH106" i="8"/>
  <c r="AF106" i="8"/>
  <c r="AD106" i="8"/>
  <c r="AB106" i="8"/>
  <c r="X106" i="8"/>
  <c r="AG106" i="8" s="1"/>
  <c r="AQ100" i="8"/>
  <c r="AO100" i="8"/>
  <c r="AM100" i="8"/>
  <c r="AK100" i="8"/>
  <c r="AI100" i="8"/>
  <c r="AH100" i="8"/>
  <c r="AF100" i="8"/>
  <c r="AD100" i="8"/>
  <c r="AB100" i="8"/>
  <c r="X100" i="8"/>
  <c r="AG100" i="8" s="1"/>
  <c r="AQ96" i="8"/>
  <c r="AO96" i="8"/>
  <c r="AM96" i="8"/>
  <c r="AK96" i="8"/>
  <c r="AI96" i="8"/>
  <c r="AH96" i="8"/>
  <c r="AF96" i="8"/>
  <c r="AD96" i="8"/>
  <c r="AB96" i="8"/>
  <c r="Z96" i="8"/>
  <c r="X96" i="8"/>
  <c r="AG96" i="8" s="1"/>
  <c r="CZ99" i="8"/>
  <c r="X99" i="8" s="1"/>
  <c r="AG99" i="8" s="1"/>
  <c r="AQ99" i="8"/>
  <c r="AO99" i="8"/>
  <c r="AM99" i="8"/>
  <c r="AK99" i="8"/>
  <c r="AI99" i="8"/>
  <c r="AH99" i="8"/>
  <c r="AF99" i="8"/>
  <c r="CZ98" i="8"/>
  <c r="AQ98" i="8"/>
  <c r="AO98" i="8"/>
  <c r="AM98" i="8"/>
  <c r="AK98" i="8"/>
  <c r="AI98" i="8"/>
  <c r="AH98" i="8"/>
  <c r="AF98" i="8"/>
  <c r="X98" i="8"/>
  <c r="AG98" i="8" s="1"/>
  <c r="CZ97" i="8"/>
  <c r="X97" i="8" s="1"/>
  <c r="AG97" i="8" s="1"/>
  <c r="AQ97" i="8"/>
  <c r="AO97" i="8"/>
  <c r="AM97" i="8"/>
  <c r="AK97" i="8"/>
  <c r="AI97" i="8"/>
  <c r="AH97" i="8"/>
  <c r="AF97" i="8"/>
  <c r="AQ102" i="8"/>
  <c r="AO102" i="8"/>
  <c r="AM102" i="8"/>
  <c r="AK102" i="8"/>
  <c r="AI102" i="8"/>
  <c r="AH102" i="8"/>
  <c r="AF102" i="8"/>
  <c r="AD102" i="8"/>
  <c r="AB102" i="8"/>
  <c r="Z102" i="8"/>
  <c r="X102" i="8"/>
  <c r="AG102" i="8" s="1"/>
  <c r="AQ95" i="8"/>
  <c r="AO95" i="8"/>
  <c r="AM95" i="8"/>
  <c r="AK95" i="8"/>
  <c r="AI95" i="8"/>
  <c r="AH95" i="8"/>
  <c r="AF95" i="8"/>
  <c r="AD95" i="8"/>
  <c r="AB95" i="8"/>
  <c r="Z95" i="8"/>
  <c r="X95" i="8"/>
  <c r="AG95" i="8" s="1"/>
  <c r="AQ94" i="8"/>
  <c r="AO94" i="8"/>
  <c r="AM94" i="8"/>
  <c r="AK94" i="8"/>
  <c r="AI94" i="8"/>
  <c r="AH94" i="8"/>
  <c r="AF94" i="8"/>
  <c r="AD94" i="8"/>
  <c r="AB94" i="8"/>
  <c r="Z94" i="8"/>
  <c r="X94" i="8"/>
  <c r="AG94" i="8" s="1"/>
  <c r="AQ93" i="8"/>
  <c r="AO93" i="8"/>
  <c r="AM93" i="8"/>
  <c r="AK93" i="8"/>
  <c r="AI93" i="8"/>
  <c r="AH93" i="8"/>
  <c r="AF93" i="8"/>
  <c r="AD93" i="8"/>
  <c r="AB93" i="8"/>
  <c r="Z93" i="8"/>
  <c r="X93" i="8"/>
  <c r="AG93" i="8" s="1"/>
  <c r="AQ92" i="8"/>
  <c r="AO92" i="8"/>
  <c r="AM92" i="8"/>
  <c r="AK92" i="8"/>
  <c r="AI92" i="8"/>
  <c r="AH92" i="8"/>
  <c r="AF92" i="8"/>
  <c r="AD92" i="8"/>
  <c r="AB92" i="8"/>
  <c r="Z92" i="8"/>
  <c r="X92" i="8"/>
  <c r="AG92" i="8" s="1"/>
  <c r="BY91" i="8"/>
  <c r="BV91" i="8"/>
  <c r="AQ91" i="8"/>
  <c r="AO91" i="8"/>
  <c r="AM91" i="8"/>
  <c r="AK91" i="8"/>
  <c r="AH91" i="8"/>
  <c r="AF91" i="8"/>
  <c r="AD91" i="8"/>
  <c r="AB91" i="8"/>
  <c r="Z91" i="8"/>
  <c r="Y91" i="8"/>
  <c r="X91" i="8"/>
  <c r="AG91" i="8" s="1"/>
  <c r="V91" i="8"/>
  <c r="BY90" i="8"/>
  <c r="BV90" i="8"/>
  <c r="AQ90" i="8"/>
  <c r="AO90" i="8"/>
  <c r="AM90" i="8"/>
  <c r="AK90" i="8"/>
  <c r="AH90" i="8"/>
  <c r="AF90" i="8"/>
  <c r="AD90" i="8"/>
  <c r="AB90" i="8"/>
  <c r="Z90" i="8"/>
  <c r="Y90" i="8"/>
  <c r="X90" i="8"/>
  <c r="W90" i="8" s="1"/>
  <c r="V90" i="8"/>
  <c r="BV89" i="8"/>
  <c r="AQ89" i="8"/>
  <c r="AO89" i="8"/>
  <c r="AM89" i="8"/>
  <c r="AK89" i="8"/>
  <c r="AH89" i="8"/>
  <c r="AF89" i="8"/>
  <c r="X89" i="8"/>
  <c r="AG89" i="8" s="1"/>
  <c r="BY88" i="8"/>
  <c r="BV88" i="8"/>
  <c r="AQ88" i="8"/>
  <c r="AO88" i="8"/>
  <c r="AM88" i="8"/>
  <c r="AK88" i="8"/>
  <c r="AH88" i="8"/>
  <c r="AF88" i="8"/>
  <c r="AD88" i="8"/>
  <c r="AB88" i="8"/>
  <c r="Z88" i="8"/>
  <c r="Y88" i="8"/>
  <c r="X88" i="8"/>
  <c r="W88" i="8" s="1"/>
  <c r="V88" i="8"/>
  <c r="BY87" i="8"/>
  <c r="BV87" i="8"/>
  <c r="AQ87" i="8"/>
  <c r="AO87" i="8"/>
  <c r="AM87" i="8"/>
  <c r="AI87" i="8"/>
  <c r="AH87" i="8"/>
  <c r="AF87" i="8"/>
  <c r="AD87" i="8"/>
  <c r="AB87" i="8"/>
  <c r="Z87" i="8"/>
  <c r="Y87" i="8"/>
  <c r="X87" i="8"/>
  <c r="AG87" i="8" s="1"/>
  <c r="V87" i="8"/>
  <c r="BY86" i="8"/>
  <c r="BV86" i="8"/>
  <c r="AQ86" i="8"/>
  <c r="AO86" i="8"/>
  <c r="AM86" i="8"/>
  <c r="AI86" i="8"/>
  <c r="AH86" i="8"/>
  <c r="AG86" i="8"/>
  <c r="AF86" i="8"/>
  <c r="AD86" i="8"/>
  <c r="AB86" i="8"/>
  <c r="Z86" i="8"/>
  <c r="Y86" i="8"/>
  <c r="X86" i="8"/>
  <c r="W86" i="8" s="1"/>
  <c r="V86" i="8"/>
  <c r="BY85" i="8"/>
  <c r="BV85" i="8"/>
  <c r="AQ85" i="8"/>
  <c r="AO85" i="8"/>
  <c r="AM85" i="8"/>
  <c r="AI85" i="8"/>
  <c r="AH85" i="8"/>
  <c r="AG85" i="8"/>
  <c r="AF85" i="8"/>
  <c r="AD85" i="8"/>
  <c r="AB85" i="8"/>
  <c r="Z85" i="8"/>
  <c r="Y85" i="8"/>
  <c r="X85" i="8"/>
  <c r="W85" i="8" s="1"/>
  <c r="V85" i="8"/>
  <c r="BY84" i="8"/>
  <c r="BV84" i="8"/>
  <c r="AQ84" i="8"/>
  <c r="AO84" i="8"/>
  <c r="AM84" i="8"/>
  <c r="AK84" i="8"/>
  <c r="AI84" i="8"/>
  <c r="AH84" i="8"/>
  <c r="AF84" i="8"/>
  <c r="AD84" i="8"/>
  <c r="AB84" i="8"/>
  <c r="Z84" i="8"/>
  <c r="Y84" i="8"/>
  <c r="X84" i="8"/>
  <c r="V84" i="8"/>
  <c r="BY83" i="8"/>
  <c r="BV83" i="8"/>
  <c r="AQ83" i="8"/>
  <c r="AO83" i="8"/>
  <c r="AM83" i="8"/>
  <c r="AK83" i="8"/>
  <c r="AI83" i="8"/>
  <c r="AH83" i="8"/>
  <c r="AF83" i="8"/>
  <c r="AD83" i="8"/>
  <c r="AB83" i="8"/>
  <c r="Z83" i="8"/>
  <c r="Y83" i="8"/>
  <c r="X83" i="8"/>
  <c r="W83" i="8" s="1"/>
  <c r="V83" i="8"/>
  <c r="BY82" i="8"/>
  <c r="BV82" i="8"/>
  <c r="AQ82" i="8"/>
  <c r="AO82" i="8"/>
  <c r="AM82" i="8"/>
  <c r="AK82" i="8"/>
  <c r="AI82" i="8"/>
  <c r="AH82" i="8"/>
  <c r="AF82" i="8"/>
  <c r="AD82" i="8"/>
  <c r="AB82" i="8"/>
  <c r="Z82" i="8"/>
  <c r="Y82" i="8"/>
  <c r="X82" i="8"/>
  <c r="AG82" i="8" s="1"/>
  <c r="V82" i="8"/>
  <c r="BY81" i="8"/>
  <c r="BV81" i="8"/>
  <c r="AQ81" i="8"/>
  <c r="AO81" i="8"/>
  <c r="AM81" i="8"/>
  <c r="AK81" i="8"/>
  <c r="AI81" i="8"/>
  <c r="AH81" i="8"/>
  <c r="AF81" i="8"/>
  <c r="AD81" i="8"/>
  <c r="AB81" i="8"/>
  <c r="Z81" i="8"/>
  <c r="Y81" i="8"/>
  <c r="X81" i="8"/>
  <c r="AG81" i="8" s="1"/>
  <c r="V81" i="8"/>
  <c r="AQ80" i="8"/>
  <c r="AO80" i="8"/>
  <c r="AM80" i="8"/>
  <c r="AK80" i="8"/>
  <c r="AI80" i="8"/>
  <c r="AH80" i="8"/>
  <c r="AF80" i="8"/>
  <c r="AD80" i="8"/>
  <c r="AB80" i="8"/>
  <c r="X80" i="8"/>
  <c r="AG80" i="8" s="1"/>
  <c r="AQ79" i="8"/>
  <c r="AO79" i="8"/>
  <c r="AM79" i="8"/>
  <c r="AK79" i="8"/>
  <c r="AI79" i="8"/>
  <c r="AH79" i="8"/>
  <c r="AF79" i="8"/>
  <c r="AD79" i="8"/>
  <c r="AB79" i="8"/>
  <c r="X79" i="8"/>
  <c r="AG79" i="8" s="1"/>
  <c r="BY78" i="8"/>
  <c r="BV78" i="8"/>
  <c r="AQ78" i="8"/>
  <c r="AO78" i="8"/>
  <c r="AM78" i="8"/>
  <c r="AK78" i="8"/>
  <c r="AH78" i="8"/>
  <c r="AG78" i="8"/>
  <c r="AF78" i="8"/>
  <c r="AD78" i="8"/>
  <c r="AB78" i="8"/>
  <c r="Z78" i="8"/>
  <c r="Y78" i="8"/>
  <c r="X78" i="8"/>
  <c r="W78" i="8" s="1"/>
  <c r="V78" i="8"/>
  <c r="BY77" i="8"/>
  <c r="BV77" i="8"/>
  <c r="AQ77" i="8"/>
  <c r="AO77" i="8"/>
  <c r="AM77" i="8"/>
  <c r="AK77" i="8"/>
  <c r="AH77" i="8"/>
  <c r="AF77" i="8"/>
  <c r="AD77" i="8"/>
  <c r="AB77" i="8"/>
  <c r="Z77" i="8"/>
  <c r="Y77" i="8"/>
  <c r="X77" i="8"/>
  <c r="W77" i="8" s="1"/>
  <c r="V77" i="8"/>
  <c r="BY76" i="8"/>
  <c r="BV76" i="8"/>
  <c r="AQ76" i="8"/>
  <c r="AO76" i="8"/>
  <c r="AM76" i="8"/>
  <c r="AK76" i="8"/>
  <c r="AH76" i="8"/>
  <c r="AF76" i="8"/>
  <c r="AD76" i="8"/>
  <c r="AB76" i="8"/>
  <c r="Z76" i="8"/>
  <c r="Y76" i="8"/>
  <c r="X76" i="8"/>
  <c r="AG76" i="8" s="1"/>
  <c r="V76" i="8"/>
  <c r="CZ75" i="8"/>
  <c r="AQ75" i="8"/>
  <c r="AO75" i="8"/>
  <c r="AM75" i="8"/>
  <c r="AK75" i="8"/>
  <c r="AI75" i="8"/>
  <c r="AH75" i="8"/>
  <c r="AF75" i="8"/>
  <c r="X75" i="8"/>
  <c r="AG75" i="8" s="1"/>
  <c r="BY74" i="8"/>
  <c r="BV74" i="8"/>
  <c r="AQ74" i="8"/>
  <c r="AO74" i="8"/>
  <c r="AM74" i="8"/>
  <c r="AK74" i="8"/>
  <c r="AH74" i="8"/>
  <c r="AF74" i="8"/>
  <c r="AD74" i="8"/>
  <c r="AB74" i="8"/>
  <c r="Z74" i="8"/>
  <c r="Y74" i="8"/>
  <c r="X74" i="8"/>
  <c r="W74" i="8" s="1"/>
  <c r="V74" i="8"/>
  <c r="CZ73" i="8"/>
  <c r="X73" i="8" s="1"/>
  <c r="AG73" i="8" s="1"/>
  <c r="AQ73" i="8"/>
  <c r="AO73" i="8"/>
  <c r="AM73" i="8"/>
  <c r="AK73" i="8"/>
  <c r="AI73" i="8"/>
  <c r="AH73" i="8"/>
  <c r="AF73" i="8"/>
  <c r="CZ72" i="8"/>
  <c r="AQ72" i="8"/>
  <c r="AO72" i="8"/>
  <c r="AM72" i="8"/>
  <c r="AK72" i="8"/>
  <c r="AI72" i="8"/>
  <c r="AH72" i="8"/>
  <c r="AF72" i="8"/>
  <c r="X72" i="8"/>
  <c r="AG72" i="8" s="1"/>
  <c r="CZ71" i="8"/>
  <c r="X71" i="8" s="1"/>
  <c r="AG71" i="8" s="1"/>
  <c r="AQ71" i="8"/>
  <c r="AO71" i="8"/>
  <c r="AM71" i="8"/>
  <c r="AK71" i="8"/>
  <c r="AI71" i="8"/>
  <c r="AH71" i="8"/>
  <c r="AF71" i="8"/>
  <c r="CZ70" i="8"/>
  <c r="AQ70" i="8"/>
  <c r="AO70" i="8"/>
  <c r="AM70" i="8"/>
  <c r="AK70" i="8"/>
  <c r="AI70" i="8"/>
  <c r="AH70" i="8"/>
  <c r="AF70" i="8"/>
  <c r="X70" i="8"/>
  <c r="AG70" i="8" s="1"/>
  <c r="CZ69" i="8"/>
  <c r="X69" i="8" s="1"/>
  <c r="AG69" i="8" s="1"/>
  <c r="AQ69" i="8"/>
  <c r="AO69" i="8"/>
  <c r="AM69" i="8"/>
  <c r="AK69" i="8"/>
  <c r="AI69" i="8"/>
  <c r="AH69" i="8"/>
  <c r="AF69" i="8"/>
  <c r="CZ68" i="8"/>
  <c r="AQ68" i="8"/>
  <c r="AO68" i="8"/>
  <c r="AM68" i="8"/>
  <c r="AK68" i="8"/>
  <c r="AI68" i="8"/>
  <c r="AH68" i="8"/>
  <c r="AF68" i="8"/>
  <c r="X68" i="8"/>
  <c r="AG68" i="8" s="1"/>
  <c r="CZ67" i="8"/>
  <c r="X67" i="8" s="1"/>
  <c r="AG67" i="8" s="1"/>
  <c r="AQ67" i="8"/>
  <c r="AO67" i="8"/>
  <c r="AM67" i="8"/>
  <c r="AK67" i="8"/>
  <c r="AI67" i="8"/>
  <c r="AH67" i="8"/>
  <c r="AF67" i="8"/>
  <c r="BY66" i="8"/>
  <c r="BV66" i="8"/>
  <c r="AQ66" i="8"/>
  <c r="AO66" i="8"/>
  <c r="AM66" i="8"/>
  <c r="AH66" i="8"/>
  <c r="AF66" i="8"/>
  <c r="AD66" i="8"/>
  <c r="AB66" i="8"/>
  <c r="Z66" i="8"/>
  <c r="Y66" i="8"/>
  <c r="X66" i="8"/>
  <c r="W66" i="8" s="1"/>
  <c r="V66" i="8"/>
  <c r="BY65" i="8"/>
  <c r="BV65" i="8"/>
  <c r="AQ65" i="8"/>
  <c r="AO65" i="8"/>
  <c r="AM65" i="8"/>
  <c r="AK65" i="8"/>
  <c r="AI65" i="8"/>
  <c r="AH65" i="8"/>
  <c r="AF65" i="8"/>
  <c r="AD65" i="8"/>
  <c r="AB65" i="8"/>
  <c r="Z65" i="8"/>
  <c r="Y65" i="8"/>
  <c r="X65" i="8"/>
  <c r="W65" i="8" s="1"/>
  <c r="V65" i="8"/>
  <c r="BY64" i="8"/>
  <c r="BV64" i="8"/>
  <c r="AQ64" i="8"/>
  <c r="AO64" i="8"/>
  <c r="AM64" i="8"/>
  <c r="AK64" i="8"/>
  <c r="AI64" i="8"/>
  <c r="AH64" i="8"/>
  <c r="AF64" i="8"/>
  <c r="AD64" i="8"/>
  <c r="AB64" i="8"/>
  <c r="Z64" i="8"/>
  <c r="Y64" i="8"/>
  <c r="X64" i="8"/>
  <c r="W64" i="8" s="1"/>
  <c r="V64" i="8"/>
  <c r="BY63" i="8"/>
  <c r="BV63" i="8"/>
  <c r="AQ63" i="8"/>
  <c r="AO63" i="8"/>
  <c r="AM63" i="8"/>
  <c r="AK63" i="8"/>
  <c r="AI63" i="8"/>
  <c r="AH63" i="8"/>
  <c r="AF63" i="8"/>
  <c r="AD63" i="8"/>
  <c r="AB63" i="8"/>
  <c r="Z63" i="8"/>
  <c r="Y63" i="8"/>
  <c r="X63" i="8"/>
  <c r="W63" i="8" s="1"/>
  <c r="V63" i="8"/>
  <c r="BY62" i="8"/>
  <c r="BV62" i="8"/>
  <c r="AQ62" i="8"/>
  <c r="AO62" i="8"/>
  <c r="AM62" i="8"/>
  <c r="AK62" i="8"/>
  <c r="AI62" i="8"/>
  <c r="AH62" i="8"/>
  <c r="AF62" i="8"/>
  <c r="AD62" i="8"/>
  <c r="AB62" i="8"/>
  <c r="Z62" i="8"/>
  <c r="Y62" i="8"/>
  <c r="X62" i="8"/>
  <c r="W62" i="8" s="1"/>
  <c r="V62" i="8"/>
  <c r="BY61" i="8"/>
  <c r="BV61" i="8"/>
  <c r="AQ61" i="8"/>
  <c r="AO61" i="8"/>
  <c r="AM61" i="8"/>
  <c r="AK61" i="8"/>
  <c r="AH61" i="8"/>
  <c r="AG61" i="8"/>
  <c r="AF61" i="8"/>
  <c r="AD61" i="8"/>
  <c r="AB61" i="8"/>
  <c r="Z61" i="8"/>
  <c r="Y61" i="8"/>
  <c r="X61" i="8"/>
  <c r="W61" i="8" s="1"/>
  <c r="V61" i="8"/>
  <c r="AQ60" i="8"/>
  <c r="AO60" i="8"/>
  <c r="AM60" i="8"/>
  <c r="AK60" i="8"/>
  <c r="AI60" i="8"/>
  <c r="AH60" i="8"/>
  <c r="AF60" i="8"/>
  <c r="AD60" i="8"/>
  <c r="AB60" i="8"/>
  <c r="X60" i="8"/>
  <c r="AG60" i="8" s="1"/>
  <c r="AQ59" i="8"/>
  <c r="AO59" i="8"/>
  <c r="AM59" i="8"/>
  <c r="AK59" i="8"/>
  <c r="AI59" i="8"/>
  <c r="AH59" i="8"/>
  <c r="AF59" i="8"/>
  <c r="AD59" i="8"/>
  <c r="AB59" i="8"/>
  <c r="X59" i="8"/>
  <c r="AG59" i="8" s="1"/>
  <c r="AQ58" i="8"/>
  <c r="AO58" i="8"/>
  <c r="AM58" i="8"/>
  <c r="AK58" i="8"/>
  <c r="AI58" i="8"/>
  <c r="AH58" i="8"/>
  <c r="AF58" i="8"/>
  <c r="AD58" i="8"/>
  <c r="AB58" i="8"/>
  <c r="X58" i="8"/>
  <c r="AG58" i="8" s="1"/>
  <c r="BY57" i="8"/>
  <c r="BV57" i="8"/>
  <c r="AQ57" i="8"/>
  <c r="AO57" i="8"/>
  <c r="AM57" i="8"/>
  <c r="AK57" i="8"/>
  <c r="AI57" i="8"/>
  <c r="AH57" i="8"/>
  <c r="AG57" i="8"/>
  <c r="AF57" i="8"/>
  <c r="AD57" i="8"/>
  <c r="AB57" i="8"/>
  <c r="Z57" i="8"/>
  <c r="Y57" i="8"/>
  <c r="X57" i="8"/>
  <c r="W57" i="8" s="1"/>
  <c r="V57" i="8"/>
  <c r="BY56" i="8"/>
  <c r="BV56" i="8"/>
  <c r="AQ56" i="8"/>
  <c r="AO56" i="8"/>
  <c r="AM56" i="8"/>
  <c r="AK56" i="8"/>
  <c r="AI56" i="8"/>
  <c r="AH56" i="8"/>
  <c r="AG56" i="8"/>
  <c r="AF56" i="8"/>
  <c r="AD56" i="8"/>
  <c r="AB56" i="8"/>
  <c r="Z56" i="8"/>
  <c r="Y56" i="8"/>
  <c r="X56" i="8"/>
  <c r="W56" i="8" s="1"/>
  <c r="V56" i="8"/>
  <c r="BY55" i="8"/>
  <c r="BV55" i="8"/>
  <c r="AQ55" i="8"/>
  <c r="AO55" i="8"/>
  <c r="AM55" i="8"/>
  <c r="AI55" i="8"/>
  <c r="AH55" i="8"/>
  <c r="AG55" i="8"/>
  <c r="AF55" i="8"/>
  <c r="AD55" i="8"/>
  <c r="AB55" i="8"/>
  <c r="Z55" i="8"/>
  <c r="Y55" i="8"/>
  <c r="X55" i="8"/>
  <c r="W55" i="8" s="1"/>
  <c r="V55" i="8"/>
  <c r="CO54" i="8"/>
  <c r="X54" i="8" s="1"/>
  <c r="AG54" i="8" s="1"/>
  <c r="AQ54" i="8"/>
  <c r="AO54" i="8"/>
  <c r="AM54" i="8"/>
  <c r="AK54" i="8"/>
  <c r="AI54" i="8"/>
  <c r="AH54" i="8"/>
  <c r="AF54" i="8"/>
  <c r="CO53" i="8"/>
  <c r="X53" i="8" s="1"/>
  <c r="AG53" i="8" s="1"/>
  <c r="AQ53" i="8"/>
  <c r="AO53" i="8"/>
  <c r="AM53" i="8"/>
  <c r="AK53" i="8"/>
  <c r="AI53" i="8"/>
  <c r="AH53" i="8"/>
  <c r="AF53" i="8"/>
  <c r="AQ52" i="8"/>
  <c r="AO52" i="8"/>
  <c r="AM52" i="8"/>
  <c r="AK52" i="8"/>
  <c r="AI52" i="8"/>
  <c r="AH52" i="8"/>
  <c r="AF52" i="8"/>
  <c r="X52" i="8"/>
  <c r="AG52" i="8" s="1"/>
  <c r="CO51" i="8"/>
  <c r="X51" i="8" s="1"/>
  <c r="AG51" i="8" s="1"/>
  <c r="AQ51" i="8"/>
  <c r="AO51" i="8"/>
  <c r="AM51" i="8"/>
  <c r="AK51" i="8"/>
  <c r="AI51" i="8"/>
  <c r="AH51" i="8"/>
  <c r="AF51" i="8"/>
  <c r="CZ50" i="8"/>
  <c r="AQ50" i="8"/>
  <c r="AO50" i="8"/>
  <c r="AM50" i="8"/>
  <c r="AK50" i="8"/>
  <c r="AI50" i="8"/>
  <c r="AH50" i="8"/>
  <c r="AF50" i="8"/>
  <c r="X50" i="8"/>
  <c r="AG50" i="8" s="1"/>
  <c r="CO49" i="8"/>
  <c r="X49" i="8" s="1"/>
  <c r="AG49" i="8" s="1"/>
  <c r="AQ49" i="8"/>
  <c r="AO49" i="8"/>
  <c r="AM49" i="8"/>
  <c r="AK49" i="8"/>
  <c r="AI49" i="8"/>
  <c r="AH49" i="8"/>
  <c r="AF49" i="8"/>
  <c r="CO48" i="8"/>
  <c r="AQ48" i="8"/>
  <c r="AO48" i="8"/>
  <c r="AM48" i="8"/>
  <c r="AK48" i="8"/>
  <c r="AI48" i="8"/>
  <c r="AH48" i="8"/>
  <c r="AF48" i="8"/>
  <c r="X48" i="8"/>
  <c r="AG48" i="8" s="1"/>
  <c r="CO47" i="8"/>
  <c r="X47" i="8" s="1"/>
  <c r="AG47" i="8" s="1"/>
  <c r="AQ47" i="8"/>
  <c r="AO47" i="8"/>
  <c r="AM47" i="8"/>
  <c r="AK47" i="8"/>
  <c r="AI47" i="8"/>
  <c r="AH47" i="8"/>
  <c r="AF47" i="8"/>
  <c r="BY46" i="8"/>
  <c r="BV46" i="8"/>
  <c r="AQ46" i="8"/>
  <c r="AO46" i="8"/>
  <c r="AM46" i="8"/>
  <c r="AK46" i="8"/>
  <c r="AH46" i="8"/>
  <c r="AF46" i="8"/>
  <c r="AD46" i="8"/>
  <c r="AB46" i="8"/>
  <c r="Z46" i="8"/>
  <c r="Y46" i="8"/>
  <c r="X46" i="8"/>
  <c r="AG46" i="8" s="1"/>
  <c r="V46" i="8"/>
  <c r="BV45" i="8"/>
  <c r="AQ45" i="8"/>
  <c r="AO45" i="8"/>
  <c r="AM45" i="8"/>
  <c r="AK45" i="8"/>
  <c r="AH45" i="8"/>
  <c r="AF45" i="8"/>
  <c r="X45" i="8"/>
  <c r="AG45" i="8" s="1"/>
  <c r="BY44" i="8"/>
  <c r="BV44" i="8"/>
  <c r="AQ44" i="8"/>
  <c r="AO44" i="8"/>
  <c r="AM44" i="8"/>
  <c r="AK44" i="8"/>
  <c r="AH44" i="8"/>
  <c r="AF44" i="8"/>
  <c r="AD44" i="8"/>
  <c r="AB44" i="8"/>
  <c r="Z44" i="8"/>
  <c r="Y44" i="8"/>
  <c r="X44" i="8"/>
  <c r="W44" i="8" s="1"/>
  <c r="V44" i="8"/>
  <c r="BY43" i="8"/>
  <c r="BV43" i="8"/>
  <c r="AQ43" i="8"/>
  <c r="AO43" i="8"/>
  <c r="AM43" i="8"/>
  <c r="AI43" i="8"/>
  <c r="AH43" i="8"/>
  <c r="AF43" i="8"/>
  <c r="AD43" i="8"/>
  <c r="AB43" i="8"/>
  <c r="Z43" i="8"/>
  <c r="Y43" i="8"/>
  <c r="X43" i="8"/>
  <c r="W43" i="8" s="1"/>
  <c r="V43" i="8"/>
  <c r="BY42" i="8"/>
  <c r="BV42" i="8"/>
  <c r="AQ42" i="8"/>
  <c r="AO42" i="8"/>
  <c r="AM42" i="8"/>
  <c r="AI42" i="8"/>
  <c r="AH42" i="8"/>
  <c r="AF42" i="8"/>
  <c r="AD42" i="8"/>
  <c r="AB42" i="8"/>
  <c r="Z42" i="8"/>
  <c r="Y42" i="8"/>
  <c r="X42" i="8"/>
  <c r="AG42" i="8" s="1"/>
  <c r="V42" i="8"/>
  <c r="BY41" i="8"/>
  <c r="BV41" i="8"/>
  <c r="AQ41" i="8"/>
  <c r="AO41" i="8"/>
  <c r="AM41" i="8"/>
  <c r="AI41" i="8"/>
  <c r="AH41" i="8"/>
  <c r="AF41" i="8"/>
  <c r="AD41" i="8"/>
  <c r="AB41" i="8"/>
  <c r="Z41" i="8"/>
  <c r="Y41" i="8"/>
  <c r="X41" i="8"/>
  <c r="W41" i="8" s="1"/>
  <c r="V41" i="8"/>
  <c r="BV40" i="8"/>
  <c r="AQ40" i="8"/>
  <c r="AO40" i="8"/>
  <c r="AM40" i="8"/>
  <c r="AK40" i="8"/>
  <c r="AI40" i="8"/>
  <c r="AH40" i="8"/>
  <c r="AF40" i="8"/>
  <c r="X40" i="8"/>
  <c r="AG40" i="8" s="1"/>
  <c r="BY39" i="8"/>
  <c r="BV39" i="8"/>
  <c r="AQ39" i="8"/>
  <c r="AO39" i="8"/>
  <c r="AM39" i="8"/>
  <c r="AI39" i="8"/>
  <c r="AH39" i="8"/>
  <c r="AG39" i="8"/>
  <c r="AF39" i="8"/>
  <c r="AD39" i="8"/>
  <c r="AB39" i="8"/>
  <c r="Z39" i="8"/>
  <c r="Y39" i="8"/>
  <c r="X39" i="8"/>
  <c r="W39" i="8" s="1"/>
  <c r="V39" i="8"/>
  <c r="BY38" i="8"/>
  <c r="BV38" i="8"/>
  <c r="AQ38" i="8"/>
  <c r="AO38" i="8"/>
  <c r="AM38" i="8"/>
  <c r="AK38" i="8"/>
  <c r="AH38" i="8"/>
  <c r="AG38" i="8"/>
  <c r="AF38" i="8"/>
  <c r="AD38" i="8"/>
  <c r="AB38" i="8"/>
  <c r="Z38" i="8"/>
  <c r="Y38" i="8"/>
  <c r="X38" i="8"/>
  <c r="W38" i="8" s="1"/>
  <c r="V38" i="8"/>
  <c r="AQ37" i="8"/>
  <c r="AO37" i="8"/>
  <c r="AM37" i="8"/>
  <c r="AK37" i="8"/>
  <c r="AI37" i="8"/>
  <c r="AH37" i="8"/>
  <c r="AF37" i="8"/>
  <c r="AD37" i="8"/>
  <c r="AB37" i="8"/>
  <c r="X37" i="8"/>
  <c r="AG37" i="8" s="1"/>
  <c r="CZ36" i="8"/>
  <c r="AQ36" i="8"/>
  <c r="AO36" i="8"/>
  <c r="AM36" i="8"/>
  <c r="AK36" i="8"/>
  <c r="AI36" i="8"/>
  <c r="AH36" i="8"/>
  <c r="AF36" i="8"/>
  <c r="X36" i="8"/>
  <c r="AG36" i="8" s="1"/>
  <c r="BY35" i="8"/>
  <c r="BV35" i="8"/>
  <c r="AQ35" i="8"/>
  <c r="AO35" i="8"/>
  <c r="AM35" i="8"/>
  <c r="AI35" i="8"/>
  <c r="AH35" i="8"/>
  <c r="AG35" i="8"/>
  <c r="AF35" i="8"/>
  <c r="AD35" i="8"/>
  <c r="AB35" i="8"/>
  <c r="Z35" i="8"/>
  <c r="Y35" i="8"/>
  <c r="X35" i="8"/>
  <c r="W35" i="8" s="1"/>
  <c r="V35" i="8"/>
  <c r="BV34" i="8"/>
  <c r="AQ34" i="8"/>
  <c r="AO34" i="8"/>
  <c r="AM34" i="8"/>
  <c r="AK34" i="8"/>
  <c r="AH34" i="8"/>
  <c r="AF34" i="8"/>
  <c r="X34" i="8"/>
  <c r="AG34" i="8" s="1"/>
  <c r="BY33" i="8"/>
  <c r="BV33" i="8"/>
  <c r="AQ33" i="8"/>
  <c r="AO33" i="8"/>
  <c r="AM33" i="8"/>
  <c r="AI33" i="8"/>
  <c r="AH33" i="8"/>
  <c r="AG33" i="8"/>
  <c r="AF33" i="8"/>
  <c r="AD33" i="8"/>
  <c r="AB33" i="8"/>
  <c r="Z33" i="8"/>
  <c r="Y33" i="8"/>
  <c r="X33" i="8"/>
  <c r="W33" i="8" s="1"/>
  <c r="V33" i="8"/>
  <c r="AQ32" i="8"/>
  <c r="AO32" i="8"/>
  <c r="AM32" i="8"/>
  <c r="AK32" i="8"/>
  <c r="AI32" i="8"/>
  <c r="AH32" i="8"/>
  <c r="AG32" i="8"/>
  <c r="AF32" i="8"/>
  <c r="AD32" i="8"/>
  <c r="AB32" i="8"/>
  <c r="X32" i="8"/>
  <c r="CO31" i="8"/>
  <c r="AQ31" i="8"/>
  <c r="AO31" i="8"/>
  <c r="AM31" i="8"/>
  <c r="AK31" i="8"/>
  <c r="AI31" i="8"/>
  <c r="AH31" i="8"/>
  <c r="AF31" i="8"/>
  <c r="X31" i="8"/>
  <c r="AG31" i="8" s="1"/>
  <c r="CO30" i="8"/>
  <c r="AQ30" i="8"/>
  <c r="AO30" i="8"/>
  <c r="AM30" i="8"/>
  <c r="AK30" i="8"/>
  <c r="AI30" i="8"/>
  <c r="AH30" i="8"/>
  <c r="AF30" i="8"/>
  <c r="X30" i="8"/>
  <c r="AG30" i="8" s="1"/>
  <c r="AQ29" i="8"/>
  <c r="AO29" i="8"/>
  <c r="AM29" i="8"/>
  <c r="AK29" i="8"/>
  <c r="AI29" i="8"/>
  <c r="AH29" i="8"/>
  <c r="AF29" i="8"/>
  <c r="AD29" i="8"/>
  <c r="AB29" i="8"/>
  <c r="X29" i="8"/>
  <c r="AG29" i="8" s="1"/>
  <c r="V29" i="8"/>
  <c r="CO28" i="8"/>
  <c r="X28" i="8" s="1"/>
  <c r="AG28" i="8" s="1"/>
  <c r="AQ28" i="8"/>
  <c r="AO28" i="8"/>
  <c r="AM28" i="8"/>
  <c r="AK28" i="8"/>
  <c r="AI28" i="8"/>
  <c r="AH28" i="8"/>
  <c r="AF28" i="8"/>
  <c r="AQ27" i="8"/>
  <c r="AO27" i="8"/>
  <c r="AM27" i="8"/>
  <c r="AK27" i="8"/>
  <c r="AI27" i="8"/>
  <c r="AH27" i="8"/>
  <c r="AF27" i="8"/>
  <c r="X27" i="8"/>
  <c r="AG27" i="8" s="1"/>
  <c r="CO26" i="8"/>
  <c r="AQ26" i="8"/>
  <c r="AO26" i="8"/>
  <c r="AM26" i="8"/>
  <c r="AK26" i="8"/>
  <c r="AI26" i="8"/>
  <c r="AH26" i="8"/>
  <c r="AF26" i="8"/>
  <c r="X26" i="8"/>
  <c r="AG26" i="8" s="1"/>
  <c r="AQ25" i="8"/>
  <c r="AO25" i="8"/>
  <c r="AM25" i="8"/>
  <c r="AK25" i="8"/>
  <c r="AI25" i="8"/>
  <c r="AH25" i="8"/>
  <c r="AG25" i="8"/>
  <c r="AF25" i="8"/>
  <c r="AD25" i="8"/>
  <c r="AB25" i="8"/>
  <c r="X25" i="8"/>
  <c r="CO24" i="8"/>
  <c r="X24" i="8" s="1"/>
  <c r="AG24" i="8" s="1"/>
  <c r="AQ24" i="8"/>
  <c r="AO24" i="8"/>
  <c r="AM24" i="8"/>
  <c r="AK24" i="8"/>
  <c r="AI24" i="8"/>
  <c r="AH24" i="8"/>
  <c r="AF24" i="8"/>
  <c r="CO23" i="8"/>
  <c r="X23" i="8" s="1"/>
  <c r="AG23" i="8" s="1"/>
  <c r="AQ23" i="8"/>
  <c r="AO23" i="8"/>
  <c r="AM23" i="8"/>
  <c r="AK23" i="8"/>
  <c r="AI23" i="8"/>
  <c r="AH23" i="8"/>
  <c r="AF23" i="8"/>
  <c r="AQ22" i="8"/>
  <c r="AO22" i="8"/>
  <c r="AM22" i="8"/>
  <c r="AK22" i="8"/>
  <c r="AI22" i="8"/>
  <c r="AH22" i="8"/>
  <c r="AF22" i="8"/>
  <c r="AD22" i="8"/>
  <c r="AB22" i="8"/>
  <c r="X22" i="8"/>
  <c r="AG22" i="8" s="1"/>
  <c r="CO21" i="8"/>
  <c r="X21" i="8" s="1"/>
  <c r="AG21" i="8" s="1"/>
  <c r="BV21" i="8"/>
  <c r="AQ21" i="8"/>
  <c r="AO21" i="8"/>
  <c r="AM21" i="8"/>
  <c r="AK21" i="8"/>
  <c r="AI21" i="8"/>
  <c r="AH21" i="8"/>
  <c r="AF21" i="8"/>
  <c r="BV20" i="8"/>
  <c r="AQ20" i="8"/>
  <c r="AO20" i="8"/>
  <c r="AM20" i="8"/>
  <c r="AI20" i="8"/>
  <c r="AH20" i="8"/>
  <c r="AF20" i="8"/>
  <c r="X20" i="8"/>
  <c r="AG20" i="8" s="1"/>
  <c r="BV19" i="8"/>
  <c r="AQ19" i="8"/>
  <c r="AO19" i="8"/>
  <c r="AM19" i="8"/>
  <c r="AK19" i="8"/>
  <c r="AH19" i="8"/>
  <c r="AF19" i="8"/>
  <c r="X19" i="8"/>
  <c r="AG19" i="8" s="1"/>
  <c r="BV18" i="8"/>
  <c r="AQ18" i="8"/>
  <c r="AO18" i="8"/>
  <c r="AM18" i="8"/>
  <c r="AK18" i="8"/>
  <c r="AH18" i="8"/>
  <c r="AG18" i="8"/>
  <c r="AF18" i="8"/>
  <c r="X18" i="8"/>
  <c r="BY17" i="8"/>
  <c r="BV17" i="8"/>
  <c r="AQ17" i="8"/>
  <c r="AO17" i="8"/>
  <c r="AM17" i="8"/>
  <c r="AI17" i="8"/>
  <c r="AH17" i="8"/>
  <c r="AG17" i="8"/>
  <c r="AF17" i="8"/>
  <c r="AD17" i="8"/>
  <c r="AB17" i="8"/>
  <c r="Z17" i="8"/>
  <c r="Y17" i="8"/>
  <c r="X17" i="8"/>
  <c r="W17" i="8" s="1"/>
  <c r="V17" i="8"/>
  <c r="BY16" i="8"/>
  <c r="AQ16" i="8"/>
  <c r="AO16" i="8"/>
  <c r="AM16" i="8"/>
  <c r="AK16" i="8"/>
  <c r="AI16" i="8"/>
  <c r="AH16" i="8"/>
  <c r="AF16" i="8"/>
  <c r="AD16" i="8"/>
  <c r="AB16" i="8"/>
  <c r="Z16" i="8"/>
  <c r="X16" i="8"/>
  <c r="AG16" i="8" s="1"/>
  <c r="V16" i="8"/>
  <c r="BY15" i="8"/>
  <c r="AQ15" i="8"/>
  <c r="AO15" i="8"/>
  <c r="AM15" i="8"/>
  <c r="AK15" i="8"/>
  <c r="AI15" i="8"/>
  <c r="AH15" i="8"/>
  <c r="AF15" i="8"/>
  <c r="AD15" i="8"/>
  <c r="AB15" i="8"/>
  <c r="Z15" i="8"/>
  <c r="X15" i="8"/>
  <c r="AG15" i="8" s="1"/>
  <c r="V15" i="8"/>
  <c r="BY14" i="8"/>
  <c r="AQ14" i="8"/>
  <c r="AO14" i="8"/>
  <c r="AM14" i="8"/>
  <c r="AK14" i="8"/>
  <c r="AI14" i="8"/>
  <c r="AH14" i="8"/>
  <c r="AF14" i="8"/>
  <c r="AD14" i="8"/>
  <c r="AB14" i="8"/>
  <c r="Z14" i="8"/>
  <c r="X14" i="8"/>
  <c r="AG14" i="8" s="1"/>
  <c r="V14" i="8"/>
  <c r="BY13" i="8"/>
  <c r="AQ13" i="8"/>
  <c r="AO13" i="8"/>
  <c r="AM13" i="8"/>
  <c r="AK13" i="8"/>
  <c r="AI13" i="8"/>
  <c r="AH13" i="8"/>
  <c r="AF13" i="8"/>
  <c r="AD13" i="8"/>
  <c r="AB13" i="8"/>
  <c r="Z13" i="8"/>
  <c r="X13" i="8"/>
  <c r="AG13" i="8" s="1"/>
  <c r="V13" i="8"/>
  <c r="BY12" i="8"/>
  <c r="AQ12" i="8"/>
  <c r="AO12" i="8"/>
  <c r="AM12" i="8"/>
  <c r="AK12" i="8"/>
  <c r="AI12" i="8"/>
  <c r="AH12" i="8"/>
  <c r="AF12" i="8"/>
  <c r="AD12" i="8"/>
  <c r="AB12" i="8"/>
  <c r="Z12" i="8"/>
  <c r="X12" i="8"/>
  <c r="AG12" i="8" s="1"/>
  <c r="V12" i="8"/>
  <c r="BY11" i="8"/>
  <c r="AQ11" i="8"/>
  <c r="AO11" i="8"/>
  <c r="AM11" i="8"/>
  <c r="AK11" i="8"/>
  <c r="AI11" i="8"/>
  <c r="AH11" i="8"/>
  <c r="AF11" i="8"/>
  <c r="AD11" i="8"/>
  <c r="AB11" i="8"/>
  <c r="Z11" i="8"/>
  <c r="X11" i="8"/>
  <c r="AG11" i="8" s="1"/>
  <c r="V11" i="8"/>
  <c r="AQ10" i="8"/>
  <c r="AO10" i="8"/>
  <c r="AM10" i="8"/>
  <c r="AK10" i="8"/>
  <c r="AI10" i="8"/>
  <c r="AH10" i="8"/>
  <c r="AG10" i="8"/>
  <c r="AF10" i="8"/>
  <c r="AD10" i="8"/>
  <c r="AB10" i="8"/>
  <c r="V10" i="8"/>
  <c r="BV9" i="8"/>
  <c r="AQ9" i="8"/>
  <c r="AO9" i="8"/>
  <c r="AM9" i="8"/>
  <c r="AK9" i="8"/>
  <c r="AI9" i="8"/>
  <c r="AH9" i="8"/>
  <c r="AF9" i="8"/>
  <c r="AD9" i="8"/>
  <c r="AB9" i="8"/>
  <c r="X9" i="8"/>
  <c r="AG9" i="8" s="1"/>
  <c r="V9" i="8"/>
  <c r="Y42" i="7"/>
  <c r="AG186" i="7"/>
  <c r="BW185" i="7"/>
  <c r="BU185" i="7"/>
  <c r="AP185" i="7"/>
  <c r="AN185" i="7"/>
  <c r="AL185" i="7"/>
  <c r="AJ185" i="7"/>
  <c r="AG185" i="7"/>
  <c r="AF185" i="7"/>
  <c r="AE185" i="7"/>
  <c r="AC185" i="7"/>
  <c r="AA185" i="7"/>
  <c r="Y185" i="7"/>
  <c r="X185" i="7"/>
  <c r="W185" i="7"/>
  <c r="V185" i="7" s="1"/>
  <c r="U185" i="7"/>
  <c r="S185" i="7"/>
  <c r="BW184" i="7"/>
  <c r="BU184" i="7"/>
  <c r="AP184" i="7"/>
  <c r="AN184" i="7"/>
  <c r="AL184" i="7"/>
  <c r="AJ184" i="7"/>
  <c r="AG184" i="7"/>
  <c r="BP184" i="7" s="1"/>
  <c r="AF184" i="7"/>
  <c r="AE184" i="7"/>
  <c r="AC184" i="7"/>
  <c r="AA184" i="7"/>
  <c r="Y184" i="7"/>
  <c r="X184" i="7"/>
  <c r="W184" i="7"/>
  <c r="V184" i="7"/>
  <c r="U184" i="7"/>
  <c r="S184" i="7"/>
  <c r="BU183" i="7"/>
  <c r="AP183" i="7"/>
  <c r="AN183" i="7"/>
  <c r="AL183" i="7"/>
  <c r="AJ183" i="7"/>
  <c r="AG183" i="7"/>
  <c r="AE183" i="7"/>
  <c r="W183" i="7"/>
  <c r="AF183" i="7" s="1"/>
  <c r="S183" i="7"/>
  <c r="BU182" i="7"/>
  <c r="AP182" i="7"/>
  <c r="AN182" i="7"/>
  <c r="AL182" i="7"/>
  <c r="AJ182" i="7"/>
  <c r="AG182" i="7"/>
  <c r="AE182" i="7"/>
  <c r="W182" i="7"/>
  <c r="AF182" i="7" s="1"/>
  <c r="S182" i="7"/>
  <c r="BW181" i="7"/>
  <c r="BU181" i="7"/>
  <c r="AP181" i="7"/>
  <c r="AN181" i="7"/>
  <c r="AL181" i="7"/>
  <c r="AJ181" i="7"/>
  <c r="AG181" i="7"/>
  <c r="AE181" i="7"/>
  <c r="AC181" i="7"/>
  <c r="AA181" i="7"/>
  <c r="Y181" i="7"/>
  <c r="X181" i="7"/>
  <c r="W181" i="7"/>
  <c r="U181" i="7"/>
  <c r="S181" i="7"/>
  <c r="BW180" i="7"/>
  <c r="BU180" i="7"/>
  <c r="AP180" i="7"/>
  <c r="AN180" i="7"/>
  <c r="AL180" i="7"/>
  <c r="AG180" i="7"/>
  <c r="AE180" i="7"/>
  <c r="AC180" i="7"/>
  <c r="AA180" i="7"/>
  <c r="Y180" i="7"/>
  <c r="X180" i="7"/>
  <c r="W180" i="7"/>
  <c r="V180" i="7" s="1"/>
  <c r="U180" i="7"/>
  <c r="S180" i="7"/>
  <c r="BW179" i="7"/>
  <c r="BU179" i="7"/>
  <c r="AP179" i="7"/>
  <c r="AN179" i="7"/>
  <c r="AL179" i="7"/>
  <c r="AH179" i="7"/>
  <c r="AG179" i="7"/>
  <c r="AE179" i="7"/>
  <c r="AC179" i="7"/>
  <c r="AA179" i="7"/>
  <c r="Y179" i="7"/>
  <c r="X179" i="7"/>
  <c r="W179" i="7"/>
  <c r="V179" i="7" s="1"/>
  <c r="U179" i="7"/>
  <c r="S179" i="7"/>
  <c r="BW178" i="7"/>
  <c r="BU178" i="7"/>
  <c r="AP178" i="7"/>
  <c r="AN178" i="7"/>
  <c r="AL178" i="7"/>
  <c r="AH178" i="7"/>
  <c r="AG178" i="7"/>
  <c r="AF178" i="7"/>
  <c r="AE178" i="7"/>
  <c r="AC178" i="7"/>
  <c r="AA178" i="7"/>
  <c r="Y178" i="7"/>
  <c r="X178" i="7"/>
  <c r="W178" i="7"/>
  <c r="V178" i="7" s="1"/>
  <c r="U178" i="7"/>
  <c r="S178" i="7"/>
  <c r="CY177" i="7"/>
  <c r="W177" i="7" s="1"/>
  <c r="AF177" i="7" s="1"/>
  <c r="AP177" i="7"/>
  <c r="AN177" i="7"/>
  <c r="AL177" i="7"/>
  <c r="AJ177" i="7"/>
  <c r="AH177" i="7"/>
  <c r="AG177" i="7"/>
  <c r="AE177" i="7"/>
  <c r="S177" i="7"/>
  <c r="CY176" i="7"/>
  <c r="AP176" i="7"/>
  <c r="AN176" i="7"/>
  <c r="AL176" i="7"/>
  <c r="AJ176" i="7"/>
  <c r="AH176" i="7"/>
  <c r="AG176" i="7"/>
  <c r="AE176" i="7"/>
  <c r="W176" i="7"/>
  <c r="AF176" i="7" s="1"/>
  <c r="S176" i="7"/>
  <c r="CY175" i="7"/>
  <c r="AP175" i="7"/>
  <c r="AN175" i="7"/>
  <c r="AL175" i="7"/>
  <c r="AJ175" i="7"/>
  <c r="AH175" i="7"/>
  <c r="AG175" i="7"/>
  <c r="AE175" i="7"/>
  <c r="W175" i="7"/>
  <c r="AF175" i="7" s="1"/>
  <c r="S175" i="7"/>
  <c r="CY174" i="7"/>
  <c r="W174" i="7" s="1"/>
  <c r="AF174" i="7" s="1"/>
  <c r="AP174" i="7"/>
  <c r="AN174" i="7"/>
  <c r="AL174" i="7"/>
  <c r="AJ174" i="7"/>
  <c r="AH174" i="7"/>
  <c r="AG174" i="7"/>
  <c r="AE174" i="7"/>
  <c r="S174" i="7"/>
  <c r="CY173" i="7"/>
  <c r="W173" i="7" s="1"/>
  <c r="AF173" i="7" s="1"/>
  <c r="AP173" i="7"/>
  <c r="AN173" i="7"/>
  <c r="AL173" i="7"/>
  <c r="AJ173" i="7"/>
  <c r="AH173" i="7"/>
  <c r="AG173" i="7"/>
  <c r="AE173" i="7"/>
  <c r="S173" i="7"/>
  <c r="CY172" i="7"/>
  <c r="AP172" i="7"/>
  <c r="AN172" i="7"/>
  <c r="AL172" i="7"/>
  <c r="AJ172" i="7"/>
  <c r="AH172" i="7"/>
  <c r="AG172" i="7"/>
  <c r="AE172" i="7"/>
  <c r="W172" i="7"/>
  <c r="AF172" i="7" s="1"/>
  <c r="S172" i="7"/>
  <c r="CY171" i="7"/>
  <c r="AP171" i="7"/>
  <c r="AN171" i="7"/>
  <c r="AL171" i="7"/>
  <c r="AJ171" i="7"/>
  <c r="AH171" i="7"/>
  <c r="AG171" i="7"/>
  <c r="AE171" i="7"/>
  <c r="W171" i="7"/>
  <c r="AF171" i="7" s="1"/>
  <c r="S171" i="7"/>
  <c r="CY170" i="7"/>
  <c r="W170" i="7" s="1"/>
  <c r="AF170" i="7" s="1"/>
  <c r="AP170" i="7"/>
  <c r="AN170" i="7"/>
  <c r="AL170" i="7"/>
  <c r="AJ170" i="7"/>
  <c r="AH170" i="7"/>
  <c r="AG170" i="7"/>
  <c r="AE170" i="7"/>
  <c r="S170" i="7"/>
  <c r="CY169" i="7"/>
  <c r="W169" i="7" s="1"/>
  <c r="AF169" i="7" s="1"/>
  <c r="AP169" i="7"/>
  <c r="AN169" i="7"/>
  <c r="AL169" i="7"/>
  <c r="AJ169" i="7"/>
  <c r="AH169" i="7"/>
  <c r="AG169" i="7"/>
  <c r="AE169" i="7"/>
  <c r="S169" i="7"/>
  <c r="CY168" i="7"/>
  <c r="AP168" i="7"/>
  <c r="AN168" i="7"/>
  <c r="AL168" i="7"/>
  <c r="AJ168" i="7"/>
  <c r="AH168" i="7"/>
  <c r="AG168" i="7"/>
  <c r="AE168" i="7"/>
  <c r="W168" i="7"/>
  <c r="AF168" i="7" s="1"/>
  <c r="S168" i="7"/>
  <c r="CY167" i="7"/>
  <c r="AP167" i="7"/>
  <c r="AN167" i="7"/>
  <c r="AL167" i="7"/>
  <c r="AJ167" i="7"/>
  <c r="AH167" i="7"/>
  <c r="AG167" i="7"/>
  <c r="AE167" i="7"/>
  <c r="W167" i="7"/>
  <c r="AF167" i="7" s="1"/>
  <c r="S167" i="7"/>
  <c r="CY166" i="7"/>
  <c r="W166" i="7" s="1"/>
  <c r="AF166" i="7" s="1"/>
  <c r="AP166" i="7"/>
  <c r="AN166" i="7"/>
  <c r="AL166" i="7"/>
  <c r="AJ166" i="7"/>
  <c r="AH166" i="7"/>
  <c r="AG166" i="7"/>
  <c r="AE166" i="7"/>
  <c r="S166" i="7"/>
  <c r="CY165" i="7"/>
  <c r="W165" i="7" s="1"/>
  <c r="AF165" i="7" s="1"/>
  <c r="AP165" i="7"/>
  <c r="AN165" i="7"/>
  <c r="AL165" i="7"/>
  <c r="AJ165" i="7"/>
  <c r="AH165" i="7"/>
  <c r="AG165" i="7"/>
  <c r="AE165" i="7"/>
  <c r="S165" i="7"/>
  <c r="CY164" i="7"/>
  <c r="AP164" i="7"/>
  <c r="AN164" i="7"/>
  <c r="AL164" i="7"/>
  <c r="AJ164" i="7"/>
  <c r="AH164" i="7"/>
  <c r="AG164" i="7"/>
  <c r="AE164" i="7"/>
  <c r="W164" i="7"/>
  <c r="AF164" i="7" s="1"/>
  <c r="S164" i="7"/>
  <c r="AP163" i="7"/>
  <c r="AN163" i="7"/>
  <c r="AL163" i="7"/>
  <c r="AJ163" i="7"/>
  <c r="AH163" i="7"/>
  <c r="AG163" i="7"/>
  <c r="AE163" i="7"/>
  <c r="W163" i="7"/>
  <c r="AF163" i="7" s="1"/>
  <c r="S163" i="7"/>
  <c r="AP162" i="7"/>
  <c r="AN162" i="7"/>
  <c r="AL162" i="7"/>
  <c r="AJ162" i="7"/>
  <c r="AH162" i="7"/>
  <c r="AG162" i="7"/>
  <c r="AE162" i="7"/>
  <c r="W162" i="7"/>
  <c r="AF162" i="7" s="1"/>
  <c r="S162" i="7"/>
  <c r="BW161" i="7"/>
  <c r="BU161" i="7"/>
  <c r="AP161" i="7"/>
  <c r="AN161" i="7"/>
  <c r="AL161" i="7"/>
  <c r="AH161" i="7"/>
  <c r="AG161" i="7"/>
  <c r="AE161" i="7"/>
  <c r="AC161" i="7"/>
  <c r="AA161" i="7"/>
  <c r="Y161" i="7"/>
  <c r="X161" i="7"/>
  <c r="W161" i="7"/>
  <c r="V161" i="7" s="1"/>
  <c r="U161" i="7"/>
  <c r="S161" i="7"/>
  <c r="BW160" i="7"/>
  <c r="BU160" i="7"/>
  <c r="AP160" i="7"/>
  <c r="AN160" i="7"/>
  <c r="AL160" i="7"/>
  <c r="AH160" i="7"/>
  <c r="AG160" i="7"/>
  <c r="AF160" i="7"/>
  <c r="AE160" i="7"/>
  <c r="AC160" i="7"/>
  <c r="AA160" i="7"/>
  <c r="Y160" i="7"/>
  <c r="X160" i="7"/>
  <c r="W160" i="7"/>
  <c r="V160" i="7" s="1"/>
  <c r="U160" i="7"/>
  <c r="S160" i="7"/>
  <c r="BW159" i="7"/>
  <c r="BU159" i="7"/>
  <c r="AP159" i="7"/>
  <c r="AN159" i="7"/>
  <c r="AL159" i="7"/>
  <c r="AG159" i="7"/>
  <c r="AE159" i="7"/>
  <c r="AC159" i="7"/>
  <c r="AA159" i="7"/>
  <c r="Y159" i="7"/>
  <c r="X159" i="7"/>
  <c r="W159" i="7"/>
  <c r="V159" i="7" s="1"/>
  <c r="U159" i="7"/>
  <c r="S159" i="7"/>
  <c r="BW158" i="7"/>
  <c r="BU158" i="7"/>
  <c r="AP158" i="7"/>
  <c r="AN158" i="7"/>
  <c r="AL158" i="7"/>
  <c r="AJ158" i="7"/>
  <c r="AG158" i="7"/>
  <c r="AE158" i="7"/>
  <c r="AC158" i="7"/>
  <c r="AA158" i="7"/>
  <c r="Y158" i="7"/>
  <c r="X158" i="7"/>
  <c r="W158" i="7"/>
  <c r="AF158" i="7" s="1"/>
  <c r="U158" i="7"/>
  <c r="S158" i="7"/>
  <c r="BW157" i="7"/>
  <c r="BU157" i="7"/>
  <c r="AP157" i="7"/>
  <c r="AN157" i="7"/>
  <c r="AL157" i="7"/>
  <c r="AH157" i="7"/>
  <c r="AG157" i="7"/>
  <c r="AE157" i="7"/>
  <c r="AC157" i="7"/>
  <c r="AA157" i="7"/>
  <c r="Y157" i="7"/>
  <c r="X157" i="7"/>
  <c r="W157" i="7"/>
  <c r="V157" i="7" s="1"/>
  <c r="U157" i="7"/>
  <c r="S157" i="7"/>
  <c r="BW156" i="7"/>
  <c r="BU156" i="7"/>
  <c r="AP156" i="7"/>
  <c r="AN156" i="7"/>
  <c r="AL156" i="7"/>
  <c r="AH156" i="7"/>
  <c r="AG156" i="7"/>
  <c r="AE156" i="7"/>
  <c r="AC156" i="7"/>
  <c r="AA156" i="7"/>
  <c r="Y156" i="7"/>
  <c r="X156" i="7"/>
  <c r="W156" i="7"/>
  <c r="V156" i="7" s="1"/>
  <c r="U156" i="7"/>
  <c r="S156" i="7"/>
  <c r="BU155" i="7"/>
  <c r="AP155" i="7"/>
  <c r="AN155" i="7"/>
  <c r="AL155" i="7"/>
  <c r="AJ155" i="7"/>
  <c r="AH155" i="7"/>
  <c r="AG155" i="7"/>
  <c r="AE155" i="7"/>
  <c r="W155" i="7"/>
  <c r="AF155" i="7" s="1"/>
  <c r="S155" i="7"/>
  <c r="BU154" i="7"/>
  <c r="AP154" i="7"/>
  <c r="AN154" i="7"/>
  <c r="AL154" i="7"/>
  <c r="AJ154" i="7"/>
  <c r="AG154" i="7"/>
  <c r="AE154" i="7"/>
  <c r="W154" i="7"/>
  <c r="AF154" i="7" s="1"/>
  <c r="S154" i="7"/>
  <c r="BW153" i="7"/>
  <c r="BU153" i="7"/>
  <c r="AP153" i="7"/>
  <c r="AN153" i="7"/>
  <c r="AL153" i="7"/>
  <c r="AH153" i="7"/>
  <c r="AG153" i="7"/>
  <c r="AF153" i="7"/>
  <c r="AE153" i="7"/>
  <c r="AC153" i="7"/>
  <c r="AA153" i="7"/>
  <c r="Y153" i="7"/>
  <c r="X153" i="7"/>
  <c r="W153" i="7"/>
  <c r="V153" i="7"/>
  <c r="U153" i="7"/>
  <c r="S153" i="7"/>
  <c r="BW152" i="7"/>
  <c r="BU152" i="7"/>
  <c r="AP152" i="7"/>
  <c r="AN152" i="7"/>
  <c r="AL152" i="7"/>
  <c r="AH152" i="7"/>
  <c r="AG152" i="7"/>
  <c r="AF152" i="7"/>
  <c r="AE152" i="7"/>
  <c r="AC152" i="7"/>
  <c r="AA152" i="7"/>
  <c r="Y152" i="7"/>
  <c r="X152" i="7"/>
  <c r="W152" i="7"/>
  <c r="V152" i="7" s="1"/>
  <c r="U152" i="7"/>
  <c r="S152" i="7"/>
  <c r="BW151" i="7"/>
  <c r="BU151" i="7"/>
  <c r="AP151" i="7"/>
  <c r="AN151" i="7"/>
  <c r="AL151" i="7"/>
  <c r="AH151" i="7"/>
  <c r="AG151" i="7"/>
  <c r="AF151" i="7"/>
  <c r="AE151" i="7"/>
  <c r="AC151" i="7"/>
  <c r="AA151" i="7"/>
  <c r="Y151" i="7"/>
  <c r="X151" i="7"/>
  <c r="W151" i="7"/>
  <c r="V151" i="7" s="1"/>
  <c r="U151" i="7"/>
  <c r="S151" i="7"/>
  <c r="BW150" i="7"/>
  <c r="BU150" i="7"/>
  <c r="AP150" i="7"/>
  <c r="AN150" i="7"/>
  <c r="AL150" i="7"/>
  <c r="AH150" i="7"/>
  <c r="AG150" i="7"/>
  <c r="AF150" i="7"/>
  <c r="AE150" i="7"/>
  <c r="AC150" i="7"/>
  <c r="AA150" i="7"/>
  <c r="Y150" i="7"/>
  <c r="X150" i="7"/>
  <c r="W150" i="7"/>
  <c r="V150" i="7" s="1"/>
  <c r="U150" i="7"/>
  <c r="S150" i="7"/>
  <c r="AP149" i="7"/>
  <c r="AN149" i="7"/>
  <c r="AL149" i="7"/>
  <c r="AJ149" i="7"/>
  <c r="AH149" i="7"/>
  <c r="AG149" i="7"/>
  <c r="AE149" i="7"/>
  <c r="AC149" i="7"/>
  <c r="AA149" i="7"/>
  <c r="W149" i="7"/>
  <c r="AF149" i="7" s="1"/>
  <c r="S149" i="7"/>
  <c r="AP148" i="7"/>
  <c r="AN148" i="7"/>
  <c r="AL148" i="7"/>
  <c r="AJ148" i="7"/>
  <c r="AH148" i="7"/>
  <c r="AG148" i="7"/>
  <c r="AE148" i="7"/>
  <c r="AC148" i="7"/>
  <c r="AA148" i="7"/>
  <c r="W148" i="7"/>
  <c r="AF148" i="7" s="1"/>
  <c r="S148" i="7"/>
  <c r="AP147" i="7"/>
  <c r="AN147" i="7"/>
  <c r="AL147" i="7"/>
  <c r="AJ147" i="7"/>
  <c r="AH147" i="7"/>
  <c r="AG147" i="7"/>
  <c r="AE147" i="7"/>
  <c r="AC147" i="7"/>
  <c r="AA147" i="7"/>
  <c r="W147" i="7"/>
  <c r="AF147" i="7" s="1"/>
  <c r="S147" i="7"/>
  <c r="AP146" i="7"/>
  <c r="AN146" i="7"/>
  <c r="AL146" i="7"/>
  <c r="AJ146" i="7"/>
  <c r="AH146" i="7"/>
  <c r="AG146" i="7"/>
  <c r="AE146" i="7"/>
  <c r="AC146" i="7"/>
  <c r="AA146" i="7"/>
  <c r="W146" i="7"/>
  <c r="AF146" i="7" s="1"/>
  <c r="S146" i="7"/>
  <c r="AP145" i="7"/>
  <c r="AN145" i="7"/>
  <c r="AL145" i="7"/>
  <c r="AJ145" i="7"/>
  <c r="AH145" i="7"/>
  <c r="AG145" i="7"/>
  <c r="AE145" i="7"/>
  <c r="AC145" i="7"/>
  <c r="AA145" i="7"/>
  <c r="W145" i="7"/>
  <c r="AF145" i="7" s="1"/>
  <c r="S145" i="7"/>
  <c r="AP144" i="7"/>
  <c r="AN144" i="7"/>
  <c r="AL144" i="7"/>
  <c r="AJ144" i="7"/>
  <c r="AH144" i="7"/>
  <c r="AG144" i="7"/>
  <c r="AE144" i="7"/>
  <c r="AC144" i="7"/>
  <c r="AA144" i="7"/>
  <c r="W144" i="7"/>
  <c r="AF144" i="7" s="1"/>
  <c r="S144" i="7"/>
  <c r="AP143" i="7"/>
  <c r="AN143" i="7"/>
  <c r="AL143" i="7"/>
  <c r="AJ143" i="7"/>
  <c r="AH143" i="7"/>
  <c r="AG143" i="7"/>
  <c r="AE143" i="7"/>
  <c r="AC143" i="7"/>
  <c r="AA143" i="7"/>
  <c r="W143" i="7"/>
  <c r="AF143" i="7" s="1"/>
  <c r="S143" i="7"/>
  <c r="AP142" i="7"/>
  <c r="AN142" i="7"/>
  <c r="AL142" i="7"/>
  <c r="AJ142" i="7"/>
  <c r="AH142" i="7"/>
  <c r="AG142" i="7"/>
  <c r="AE142" i="7"/>
  <c r="AC142" i="7"/>
  <c r="AA142" i="7"/>
  <c r="W142" i="7"/>
  <c r="AF142" i="7" s="1"/>
  <c r="S142" i="7"/>
  <c r="AP141" i="7"/>
  <c r="AN141" i="7"/>
  <c r="AL141" i="7"/>
  <c r="AJ141" i="7"/>
  <c r="AH141" i="7"/>
  <c r="AG141" i="7"/>
  <c r="AE141" i="7"/>
  <c r="AC141" i="7"/>
  <c r="AA141" i="7"/>
  <c r="W141" i="7"/>
  <c r="AF141" i="7" s="1"/>
  <c r="S141" i="7"/>
  <c r="AP140" i="7"/>
  <c r="AN140" i="7"/>
  <c r="AL140" i="7"/>
  <c r="AJ140" i="7"/>
  <c r="AH140" i="7"/>
  <c r="AG140" i="7"/>
  <c r="AE140" i="7"/>
  <c r="AC140" i="7"/>
  <c r="AA140" i="7"/>
  <c r="W140" i="7"/>
  <c r="AF140" i="7" s="1"/>
  <c r="S140" i="7"/>
  <c r="AP139" i="7"/>
  <c r="AN139" i="7"/>
  <c r="AL139" i="7"/>
  <c r="AJ139" i="7"/>
  <c r="AH139" i="7"/>
  <c r="AG139" i="7"/>
  <c r="AE139" i="7"/>
  <c r="AC139" i="7"/>
  <c r="AA139" i="7"/>
  <c r="W139" i="7"/>
  <c r="AF139" i="7" s="1"/>
  <c r="S139" i="7"/>
  <c r="AP138" i="7"/>
  <c r="AN138" i="7"/>
  <c r="AL138" i="7"/>
  <c r="AJ138" i="7"/>
  <c r="AH138" i="7"/>
  <c r="AG138" i="7"/>
  <c r="AE138" i="7"/>
  <c r="AC138" i="7"/>
  <c r="AA138" i="7"/>
  <c r="W138" i="7"/>
  <c r="AF138" i="7" s="1"/>
  <c r="S138" i="7"/>
  <c r="AP137" i="7"/>
  <c r="AN137" i="7"/>
  <c r="AL137" i="7"/>
  <c r="AJ137" i="7"/>
  <c r="AH137" i="7"/>
  <c r="AG137" i="7"/>
  <c r="AE137" i="7"/>
  <c r="AC137" i="7"/>
  <c r="AA137" i="7"/>
  <c r="W137" i="7"/>
  <c r="AF137" i="7" s="1"/>
  <c r="S137" i="7"/>
  <c r="AP136" i="7"/>
  <c r="AN136" i="7"/>
  <c r="AL136" i="7"/>
  <c r="AJ136" i="7"/>
  <c r="AH136" i="7"/>
  <c r="AG136" i="7"/>
  <c r="AE136" i="7"/>
  <c r="AC136" i="7"/>
  <c r="AA136" i="7"/>
  <c r="W136" i="7"/>
  <c r="AF136" i="7" s="1"/>
  <c r="S136" i="7"/>
  <c r="AP135" i="7"/>
  <c r="AN135" i="7"/>
  <c r="AL135" i="7"/>
  <c r="AJ135" i="7"/>
  <c r="AH135" i="7"/>
  <c r="AG135" i="7"/>
  <c r="AE135" i="7"/>
  <c r="AC135" i="7"/>
  <c r="AA135" i="7"/>
  <c r="W135" i="7"/>
  <c r="AF135" i="7" s="1"/>
  <c r="S135" i="7"/>
  <c r="AP134" i="7"/>
  <c r="AN134" i="7"/>
  <c r="AL134" i="7"/>
  <c r="AJ134" i="7"/>
  <c r="AH134" i="7"/>
  <c r="AG134" i="7"/>
  <c r="AE134" i="7"/>
  <c r="AC134" i="7"/>
  <c r="AA134" i="7"/>
  <c r="W134" i="7"/>
  <c r="AF134" i="7" s="1"/>
  <c r="S134" i="7"/>
  <c r="AP133" i="7"/>
  <c r="AN133" i="7"/>
  <c r="AL133" i="7"/>
  <c r="AJ133" i="7"/>
  <c r="AH133" i="7"/>
  <c r="AG133" i="7"/>
  <c r="AE133" i="7"/>
  <c r="AC133" i="7"/>
  <c r="AA133" i="7"/>
  <c r="W133" i="7"/>
  <c r="AF133" i="7" s="1"/>
  <c r="S133" i="7"/>
  <c r="AP132" i="7"/>
  <c r="AN132" i="7"/>
  <c r="AL132" i="7"/>
  <c r="AJ132" i="7"/>
  <c r="AH132" i="7"/>
  <c r="AG132" i="7"/>
  <c r="AE132" i="7"/>
  <c r="AC132" i="7"/>
  <c r="AA132" i="7"/>
  <c r="W132" i="7"/>
  <c r="AF132" i="7" s="1"/>
  <c r="S132" i="7"/>
  <c r="AP131" i="7"/>
  <c r="AN131" i="7"/>
  <c r="AL131" i="7"/>
  <c r="AJ131" i="7"/>
  <c r="AH131" i="7"/>
  <c r="AG131" i="7"/>
  <c r="AE131" i="7"/>
  <c r="AC131" i="7"/>
  <c r="AA131" i="7"/>
  <c r="W131" i="7"/>
  <c r="AF131" i="7" s="1"/>
  <c r="S131" i="7"/>
  <c r="AP130" i="7"/>
  <c r="AN130" i="7"/>
  <c r="AL130" i="7"/>
  <c r="AJ130" i="7"/>
  <c r="AH130" i="7"/>
  <c r="AG130" i="7"/>
  <c r="AE130" i="7"/>
  <c r="AC130" i="7"/>
  <c r="AA130" i="7"/>
  <c r="W130" i="7"/>
  <c r="AF130" i="7" s="1"/>
  <c r="S130" i="7"/>
  <c r="AP129" i="7"/>
  <c r="AN129" i="7"/>
  <c r="AL129" i="7"/>
  <c r="AJ129" i="7"/>
  <c r="AH129" i="7"/>
  <c r="AG129" i="7"/>
  <c r="AE129" i="7"/>
  <c r="AC129" i="7"/>
  <c r="AA129" i="7"/>
  <c r="W129" i="7"/>
  <c r="AF129" i="7" s="1"/>
  <c r="S129" i="7"/>
  <c r="AP128" i="7"/>
  <c r="AN128" i="7"/>
  <c r="AL128" i="7"/>
  <c r="AJ128" i="7"/>
  <c r="AH128" i="7"/>
  <c r="AG128" i="7"/>
  <c r="AE128" i="7"/>
  <c r="AC128" i="7"/>
  <c r="AA128" i="7"/>
  <c r="W128" i="7"/>
  <c r="AF128" i="7" s="1"/>
  <c r="S128" i="7"/>
  <c r="AP127" i="7"/>
  <c r="AN127" i="7"/>
  <c r="AL127" i="7"/>
  <c r="AJ127" i="7"/>
  <c r="AH127" i="7"/>
  <c r="AG127" i="7"/>
  <c r="AE127" i="7"/>
  <c r="AC127" i="7"/>
  <c r="AA127" i="7"/>
  <c r="W127" i="7"/>
  <c r="AF127" i="7" s="1"/>
  <c r="S127" i="7"/>
  <c r="AP126" i="7"/>
  <c r="AN126" i="7"/>
  <c r="AL126" i="7"/>
  <c r="AJ126" i="7"/>
  <c r="AH126" i="7"/>
  <c r="AG126" i="7"/>
  <c r="AE126" i="7"/>
  <c r="AC126" i="7"/>
  <c r="AA126" i="7"/>
  <c r="W126" i="7"/>
  <c r="AF126" i="7" s="1"/>
  <c r="S126" i="7"/>
  <c r="AP125" i="7"/>
  <c r="AN125" i="7"/>
  <c r="AL125" i="7"/>
  <c r="AJ125" i="7"/>
  <c r="AH125" i="7"/>
  <c r="AG125" i="7"/>
  <c r="AE125" i="7"/>
  <c r="AC125" i="7"/>
  <c r="AA125" i="7"/>
  <c r="W125" i="7"/>
  <c r="AF125" i="7" s="1"/>
  <c r="S125" i="7"/>
  <c r="AP124" i="7"/>
  <c r="AN124" i="7"/>
  <c r="AL124" i="7"/>
  <c r="AJ124" i="7"/>
  <c r="AH124" i="7"/>
  <c r="AG124" i="7"/>
  <c r="AE124" i="7"/>
  <c r="AC124" i="7"/>
  <c r="AA124" i="7"/>
  <c r="W124" i="7"/>
  <c r="AF124" i="7" s="1"/>
  <c r="S124" i="7"/>
  <c r="AP123" i="7"/>
  <c r="AN123" i="7"/>
  <c r="AL123" i="7"/>
  <c r="AJ123" i="7"/>
  <c r="AH123" i="7"/>
  <c r="AG123" i="7"/>
  <c r="AE123" i="7"/>
  <c r="AC123" i="7"/>
  <c r="AA123" i="7"/>
  <c r="W123" i="7"/>
  <c r="AF123" i="7" s="1"/>
  <c r="S123" i="7"/>
  <c r="AP122" i="7"/>
  <c r="AN122" i="7"/>
  <c r="AL122" i="7"/>
  <c r="AJ122" i="7"/>
  <c r="AH122" i="7"/>
  <c r="AG122" i="7"/>
  <c r="AE122" i="7"/>
  <c r="AC122" i="7"/>
  <c r="AA122" i="7"/>
  <c r="W122" i="7"/>
  <c r="AF122" i="7" s="1"/>
  <c r="S122" i="7"/>
  <c r="AP121" i="7"/>
  <c r="AN121" i="7"/>
  <c r="AL121" i="7"/>
  <c r="AJ121" i="7"/>
  <c r="AH121" i="7"/>
  <c r="AG121" i="7"/>
  <c r="AE121" i="7"/>
  <c r="AC121" i="7"/>
  <c r="AA121" i="7"/>
  <c r="W121" i="7"/>
  <c r="AF121" i="7" s="1"/>
  <c r="S121" i="7"/>
  <c r="AP120" i="7"/>
  <c r="AN120" i="7"/>
  <c r="AL120" i="7"/>
  <c r="AJ120" i="7"/>
  <c r="AH120" i="7"/>
  <c r="AG120" i="7"/>
  <c r="AE120" i="7"/>
  <c r="AC120" i="7"/>
  <c r="AA120" i="7"/>
  <c r="W120" i="7"/>
  <c r="AF120" i="7" s="1"/>
  <c r="S120" i="7"/>
  <c r="AP119" i="7"/>
  <c r="AN119" i="7"/>
  <c r="AL119" i="7"/>
  <c r="AJ119" i="7"/>
  <c r="AH119" i="7"/>
  <c r="AG119" i="7"/>
  <c r="AE119" i="7"/>
  <c r="AC119" i="7"/>
  <c r="AA119" i="7"/>
  <c r="W119" i="7"/>
  <c r="AF119" i="7" s="1"/>
  <c r="S119" i="7"/>
  <c r="AP118" i="7"/>
  <c r="AN118" i="7"/>
  <c r="AL118" i="7"/>
  <c r="AJ118" i="7"/>
  <c r="AH118" i="7"/>
  <c r="AG118" i="7"/>
  <c r="AE118" i="7"/>
  <c r="W118" i="7"/>
  <c r="AF118" i="7" s="1"/>
  <c r="S118" i="7"/>
  <c r="AP117" i="7"/>
  <c r="AN117" i="7"/>
  <c r="AL117" i="7"/>
  <c r="AJ117" i="7"/>
  <c r="AH117" i="7"/>
  <c r="AG117" i="7"/>
  <c r="AE117" i="7"/>
  <c r="AC117" i="7"/>
  <c r="AA117" i="7"/>
  <c r="W117" i="7"/>
  <c r="AF117" i="7" s="1"/>
  <c r="S117" i="7"/>
  <c r="AP116" i="7"/>
  <c r="AN116" i="7"/>
  <c r="AL116" i="7"/>
  <c r="AJ116" i="7"/>
  <c r="AH116" i="7"/>
  <c r="AG116" i="7"/>
  <c r="AE116" i="7"/>
  <c r="AC116" i="7"/>
  <c r="AA116" i="7"/>
  <c r="W116" i="7"/>
  <c r="AF116" i="7" s="1"/>
  <c r="S116" i="7"/>
  <c r="AP115" i="7"/>
  <c r="AN115" i="7"/>
  <c r="AL115" i="7"/>
  <c r="AJ115" i="7"/>
  <c r="AH115" i="7"/>
  <c r="AG115" i="7"/>
  <c r="AE115" i="7"/>
  <c r="AC115" i="7"/>
  <c r="AA115" i="7"/>
  <c r="W115" i="7"/>
  <c r="AF115" i="7" s="1"/>
  <c r="S115" i="7"/>
  <c r="AP114" i="7"/>
  <c r="AN114" i="7"/>
  <c r="AL114" i="7"/>
  <c r="AJ114" i="7"/>
  <c r="AH114" i="7"/>
  <c r="AG114" i="7"/>
  <c r="AE114" i="7"/>
  <c r="AC114" i="7"/>
  <c r="AA114" i="7"/>
  <c r="W114" i="7"/>
  <c r="AF114" i="7" s="1"/>
  <c r="S114" i="7"/>
  <c r="AP113" i="7"/>
  <c r="AN113" i="7"/>
  <c r="AL113" i="7"/>
  <c r="AJ113" i="7"/>
  <c r="AH113" i="7"/>
  <c r="AG113" i="7"/>
  <c r="AE113" i="7"/>
  <c r="AC113" i="7"/>
  <c r="AA113" i="7"/>
  <c r="W113" i="7"/>
  <c r="AF113" i="7" s="1"/>
  <c r="S113" i="7"/>
  <c r="CY112" i="7"/>
  <c r="AP112" i="7"/>
  <c r="AN112" i="7"/>
  <c r="AL112" i="7"/>
  <c r="AJ112" i="7"/>
  <c r="AH112" i="7"/>
  <c r="AG112" i="7"/>
  <c r="AE112" i="7"/>
  <c r="W112" i="7"/>
  <c r="AF112" i="7" s="1"/>
  <c r="S112" i="7"/>
  <c r="AP111" i="7"/>
  <c r="AN111" i="7"/>
  <c r="AL111" i="7"/>
  <c r="AJ111" i="7"/>
  <c r="AH111" i="7"/>
  <c r="AG111" i="7"/>
  <c r="AE111" i="7"/>
  <c r="AC111" i="7"/>
  <c r="AA111" i="7"/>
  <c r="W111" i="7"/>
  <c r="AF111" i="7" s="1"/>
  <c r="S111" i="7"/>
  <c r="AP110" i="7"/>
  <c r="AN110" i="7"/>
  <c r="AL110" i="7"/>
  <c r="AJ110" i="7"/>
  <c r="AH110" i="7"/>
  <c r="AG110" i="7"/>
  <c r="AE110" i="7"/>
  <c r="AC110" i="7"/>
  <c r="AA110" i="7"/>
  <c r="W110" i="7"/>
  <c r="AF110" i="7" s="1"/>
  <c r="S110" i="7"/>
  <c r="AP109" i="7"/>
  <c r="AN109" i="7"/>
  <c r="AL109" i="7"/>
  <c r="AJ109" i="7"/>
  <c r="AH109" i="7"/>
  <c r="AG109" i="7"/>
  <c r="AE109" i="7"/>
  <c r="W109" i="7"/>
  <c r="AF109" i="7" s="1"/>
  <c r="S109" i="7"/>
  <c r="CY108" i="7"/>
  <c r="AP108" i="7"/>
  <c r="AN108" i="7"/>
  <c r="AL108" i="7"/>
  <c r="AJ108" i="7"/>
  <c r="AH108" i="7"/>
  <c r="AG108" i="7"/>
  <c r="AE108" i="7"/>
  <c r="W108" i="7"/>
  <c r="AF108" i="7" s="1"/>
  <c r="S108" i="7"/>
  <c r="CY107" i="7"/>
  <c r="AP107" i="7"/>
  <c r="AN107" i="7"/>
  <c r="AL107" i="7"/>
  <c r="AJ107" i="7"/>
  <c r="AH107" i="7"/>
  <c r="AG107" i="7"/>
  <c r="AE107" i="7"/>
  <c r="W107" i="7"/>
  <c r="AF107" i="7" s="1"/>
  <c r="S107" i="7"/>
  <c r="AP106" i="7"/>
  <c r="AN106" i="7"/>
  <c r="AL106" i="7"/>
  <c r="AJ106" i="7"/>
  <c r="AH106" i="7"/>
  <c r="AG106" i="7"/>
  <c r="AE106" i="7"/>
  <c r="AC106" i="7"/>
  <c r="AA106" i="7"/>
  <c r="W106" i="7"/>
  <c r="AF106" i="7" s="1"/>
  <c r="S106" i="7"/>
  <c r="CY105" i="7"/>
  <c r="W105" i="7" s="1"/>
  <c r="AF105" i="7" s="1"/>
  <c r="AP105" i="7"/>
  <c r="AN105" i="7"/>
  <c r="AL105" i="7"/>
  <c r="AJ105" i="7"/>
  <c r="AH105" i="7"/>
  <c r="AG105" i="7"/>
  <c r="AE105" i="7"/>
  <c r="S105" i="7"/>
  <c r="AP104" i="7"/>
  <c r="AN104" i="7"/>
  <c r="AL104" i="7"/>
  <c r="AJ104" i="7"/>
  <c r="AH104" i="7"/>
  <c r="AG104" i="7"/>
  <c r="AE104" i="7"/>
  <c r="AC104" i="7"/>
  <c r="AA104" i="7"/>
  <c r="W104" i="7"/>
  <c r="AF104" i="7" s="1"/>
  <c r="S104" i="7"/>
  <c r="CY103" i="7"/>
  <c r="AP103" i="7"/>
  <c r="AN103" i="7"/>
  <c r="AL103" i="7"/>
  <c r="AJ103" i="7"/>
  <c r="AH103" i="7"/>
  <c r="AG103" i="7"/>
  <c r="AE103" i="7"/>
  <c r="W103" i="7"/>
  <c r="AF103" i="7" s="1"/>
  <c r="S103" i="7"/>
  <c r="BU102" i="7"/>
  <c r="AP102" i="7"/>
  <c r="AN102" i="7"/>
  <c r="AL102" i="7"/>
  <c r="AJ102" i="7"/>
  <c r="AH102" i="7"/>
  <c r="AG102" i="7"/>
  <c r="AE102" i="7"/>
  <c r="AC102" i="7"/>
  <c r="AA102" i="7"/>
  <c r="W102" i="7"/>
  <c r="AF102" i="7" s="1"/>
  <c r="S102" i="7"/>
  <c r="BU101" i="7"/>
  <c r="AP101" i="7"/>
  <c r="AN101" i="7"/>
  <c r="AL101" i="7"/>
  <c r="AJ101" i="7"/>
  <c r="AH101" i="7"/>
  <c r="AG101" i="7"/>
  <c r="AE101" i="7"/>
  <c r="AC101" i="7"/>
  <c r="AA101" i="7"/>
  <c r="W101" i="7"/>
  <c r="AF101" i="7" s="1"/>
  <c r="S101" i="7"/>
  <c r="AP100" i="7"/>
  <c r="AN100" i="7"/>
  <c r="AL100" i="7"/>
  <c r="AJ100" i="7"/>
  <c r="AH100" i="7"/>
  <c r="AG100" i="7"/>
  <c r="AE100" i="7"/>
  <c r="AC100" i="7"/>
  <c r="AA100" i="7"/>
  <c r="Y100" i="7"/>
  <c r="W100" i="7"/>
  <c r="AF100" i="7" s="1"/>
  <c r="S100" i="7"/>
  <c r="CY99" i="7"/>
  <c r="AP99" i="7"/>
  <c r="AN99" i="7"/>
  <c r="AL99" i="7"/>
  <c r="AJ99" i="7"/>
  <c r="AH99" i="7"/>
  <c r="AG99" i="7"/>
  <c r="AE99" i="7"/>
  <c r="W99" i="7"/>
  <c r="AF99" i="7" s="1"/>
  <c r="S99" i="7"/>
  <c r="CY98" i="7"/>
  <c r="AP98" i="7"/>
  <c r="AN98" i="7"/>
  <c r="AL98" i="7"/>
  <c r="AJ98" i="7"/>
  <c r="AH98" i="7"/>
  <c r="AG98" i="7"/>
  <c r="AE98" i="7"/>
  <c r="W98" i="7"/>
  <c r="AF98" i="7" s="1"/>
  <c r="S98" i="7"/>
  <c r="CY97" i="7"/>
  <c r="AP97" i="7"/>
  <c r="AN97" i="7"/>
  <c r="AL97" i="7"/>
  <c r="AJ97" i="7"/>
  <c r="AH97" i="7"/>
  <c r="AG97" i="7"/>
  <c r="AE97" i="7"/>
  <c r="W97" i="7"/>
  <c r="AF97" i="7" s="1"/>
  <c r="S97" i="7"/>
  <c r="AP96" i="7"/>
  <c r="AN96" i="7"/>
  <c r="AL96" i="7"/>
  <c r="AJ96" i="7"/>
  <c r="AH96" i="7"/>
  <c r="AG96" i="7"/>
  <c r="AE96" i="7"/>
  <c r="AC96" i="7"/>
  <c r="AA96" i="7"/>
  <c r="Y96" i="7"/>
  <c r="W96" i="7"/>
  <c r="AF96" i="7" s="1"/>
  <c r="S96" i="7"/>
  <c r="AP95" i="7"/>
  <c r="AN95" i="7"/>
  <c r="AL95" i="7"/>
  <c r="AJ95" i="7"/>
  <c r="AH95" i="7"/>
  <c r="AG95" i="7"/>
  <c r="AE95" i="7"/>
  <c r="AC95" i="7"/>
  <c r="AA95" i="7"/>
  <c r="Y95" i="7"/>
  <c r="W95" i="7"/>
  <c r="AF95" i="7" s="1"/>
  <c r="S95" i="7"/>
  <c r="AP94" i="7"/>
  <c r="AN94" i="7"/>
  <c r="AL94" i="7"/>
  <c r="AJ94" i="7"/>
  <c r="AH94" i="7"/>
  <c r="AG94" i="7"/>
  <c r="AE94" i="7"/>
  <c r="AC94" i="7"/>
  <c r="AA94" i="7"/>
  <c r="Y94" i="7"/>
  <c r="W94" i="7"/>
  <c r="AF94" i="7" s="1"/>
  <c r="S94" i="7"/>
  <c r="AP93" i="7"/>
  <c r="AN93" i="7"/>
  <c r="AL93" i="7"/>
  <c r="AJ93" i="7"/>
  <c r="AH93" i="7"/>
  <c r="AG93" i="7"/>
  <c r="AE93" i="7"/>
  <c r="AC93" i="7"/>
  <c r="AA93" i="7"/>
  <c r="Y93" i="7"/>
  <c r="W93" i="7"/>
  <c r="AF93" i="7" s="1"/>
  <c r="S93" i="7"/>
  <c r="AP92" i="7"/>
  <c r="AN92" i="7"/>
  <c r="AL92" i="7"/>
  <c r="AJ92" i="7"/>
  <c r="AH92" i="7"/>
  <c r="AG92" i="7"/>
  <c r="AE92" i="7"/>
  <c r="AC92" i="7"/>
  <c r="AA92" i="7"/>
  <c r="Y92" i="7"/>
  <c r="W92" i="7"/>
  <c r="AF92" i="7" s="1"/>
  <c r="S92" i="7"/>
  <c r="BW91" i="7"/>
  <c r="BU91" i="7"/>
  <c r="AP91" i="7"/>
  <c r="AN91" i="7"/>
  <c r="AL91" i="7"/>
  <c r="AH91" i="7"/>
  <c r="AG91" i="7"/>
  <c r="AF91" i="7"/>
  <c r="AE91" i="7"/>
  <c r="AC91" i="7"/>
  <c r="AA91" i="7"/>
  <c r="Y91" i="7"/>
  <c r="X91" i="7"/>
  <c r="W91" i="7"/>
  <c r="V91" i="7" s="1"/>
  <c r="U91" i="7"/>
  <c r="S91" i="7"/>
  <c r="BW90" i="7"/>
  <c r="BU90" i="7"/>
  <c r="AP90" i="7"/>
  <c r="AN90" i="7"/>
  <c r="AL90" i="7"/>
  <c r="AH90" i="7"/>
  <c r="AG90" i="7"/>
  <c r="AF90" i="7"/>
  <c r="AE90" i="7"/>
  <c r="AC90" i="7"/>
  <c r="AA90" i="7"/>
  <c r="Y90" i="7"/>
  <c r="X90" i="7"/>
  <c r="W90" i="7"/>
  <c r="V90" i="7" s="1"/>
  <c r="U90" i="7"/>
  <c r="S90" i="7"/>
  <c r="BU89" i="7"/>
  <c r="AP89" i="7"/>
  <c r="AN89" i="7"/>
  <c r="AL89" i="7"/>
  <c r="AJ89" i="7"/>
  <c r="AG89" i="7"/>
  <c r="AE89" i="7"/>
  <c r="W89" i="7"/>
  <c r="AF89" i="7" s="1"/>
  <c r="S89" i="7"/>
  <c r="BW88" i="7"/>
  <c r="BU88" i="7"/>
  <c r="AP88" i="7"/>
  <c r="AL88" i="7" s="1"/>
  <c r="AN88" i="7"/>
  <c r="AJ88" i="7"/>
  <c r="AH88" i="7"/>
  <c r="AG88" i="7"/>
  <c r="AF88" i="7"/>
  <c r="AE88" i="7"/>
  <c r="AC88" i="7"/>
  <c r="AA88" i="7"/>
  <c r="Y88" i="7"/>
  <c r="X88" i="7"/>
  <c r="W88" i="7"/>
  <c r="V88" i="7" s="1"/>
  <c r="U88" i="7"/>
  <c r="S88" i="7"/>
  <c r="BW87" i="7"/>
  <c r="BU87" i="7"/>
  <c r="AP87" i="7"/>
  <c r="AN87" i="7"/>
  <c r="AL87" i="7"/>
  <c r="AJ87" i="7"/>
  <c r="AG87" i="7"/>
  <c r="AE87" i="7"/>
  <c r="AC87" i="7"/>
  <c r="AA87" i="7"/>
  <c r="Y87" i="7"/>
  <c r="X87" i="7"/>
  <c r="W87" i="7"/>
  <c r="V87" i="7" s="1"/>
  <c r="U87" i="7"/>
  <c r="S87" i="7"/>
  <c r="BW86" i="7"/>
  <c r="BU86" i="7"/>
  <c r="AP86" i="7"/>
  <c r="AN86" i="7"/>
  <c r="AL86" i="7"/>
  <c r="AJ86" i="7"/>
  <c r="AG86" i="7"/>
  <c r="AE86" i="7"/>
  <c r="AC86" i="7"/>
  <c r="AA86" i="7"/>
  <c r="Y86" i="7"/>
  <c r="X86" i="7"/>
  <c r="W86" i="7"/>
  <c r="AF86" i="7" s="1"/>
  <c r="U86" i="7"/>
  <c r="S86" i="7"/>
  <c r="BW85" i="7"/>
  <c r="BU85" i="7"/>
  <c r="AP85" i="7"/>
  <c r="AN85" i="7"/>
  <c r="AL85" i="7"/>
  <c r="AH85" i="7"/>
  <c r="AG85" i="7"/>
  <c r="AE85" i="7"/>
  <c r="AC85" i="7"/>
  <c r="AA85" i="7"/>
  <c r="Y85" i="7"/>
  <c r="X85" i="7"/>
  <c r="W85" i="7"/>
  <c r="U85" i="7"/>
  <c r="S85" i="7"/>
  <c r="BW84" i="7"/>
  <c r="BU84" i="7"/>
  <c r="AP84" i="7"/>
  <c r="AN84" i="7"/>
  <c r="AL84" i="7"/>
  <c r="AJ84" i="7"/>
  <c r="AG84" i="7"/>
  <c r="AE84" i="7"/>
  <c r="AC84" i="7"/>
  <c r="AA84" i="7"/>
  <c r="Y84" i="7"/>
  <c r="X84" i="7"/>
  <c r="W84" i="7"/>
  <c r="AF84" i="7" s="1"/>
  <c r="U84" i="7"/>
  <c r="S84" i="7"/>
  <c r="BW83" i="7"/>
  <c r="BU83" i="7"/>
  <c r="AP83" i="7"/>
  <c r="AN83" i="7"/>
  <c r="AL83" i="7"/>
  <c r="AJ83" i="7"/>
  <c r="AG83" i="7"/>
  <c r="AE83" i="7"/>
  <c r="AC83" i="7"/>
  <c r="AA83" i="7"/>
  <c r="Y83" i="7"/>
  <c r="X83" i="7"/>
  <c r="W83" i="7"/>
  <c r="U83" i="7"/>
  <c r="S83" i="7"/>
  <c r="BW82" i="7"/>
  <c r="BU82" i="7"/>
  <c r="AP82" i="7"/>
  <c r="AN82" i="7"/>
  <c r="AL82" i="7"/>
  <c r="AJ82" i="7"/>
  <c r="AG82" i="7"/>
  <c r="AE82" i="7"/>
  <c r="AC82" i="7"/>
  <c r="AA82" i="7"/>
  <c r="Y82" i="7"/>
  <c r="X82" i="7"/>
  <c r="W82" i="7"/>
  <c r="U82" i="7"/>
  <c r="S82" i="7"/>
  <c r="BW81" i="7"/>
  <c r="BU81" i="7"/>
  <c r="AP81" i="7"/>
  <c r="AN81" i="7"/>
  <c r="AL81" i="7"/>
  <c r="AJ81" i="7"/>
  <c r="AG81" i="7"/>
  <c r="AE81" i="7"/>
  <c r="AC81" i="7"/>
  <c r="AA81" i="7"/>
  <c r="Y81" i="7"/>
  <c r="X81" i="7"/>
  <c r="W81" i="7"/>
  <c r="V81" i="7" s="1"/>
  <c r="U81" i="7"/>
  <c r="S81" i="7"/>
  <c r="AP80" i="7"/>
  <c r="AN80" i="7"/>
  <c r="AL80" i="7"/>
  <c r="AJ80" i="7"/>
  <c r="AH80" i="7"/>
  <c r="AG80" i="7"/>
  <c r="AE80" i="7"/>
  <c r="AC80" i="7"/>
  <c r="AA80" i="7"/>
  <c r="W80" i="7"/>
  <c r="AF80" i="7" s="1"/>
  <c r="S80" i="7"/>
  <c r="AP79" i="7"/>
  <c r="AN79" i="7"/>
  <c r="AL79" i="7"/>
  <c r="AJ79" i="7"/>
  <c r="AH79" i="7"/>
  <c r="AG79" i="7"/>
  <c r="AE79" i="7"/>
  <c r="AC79" i="7"/>
  <c r="AA79" i="7"/>
  <c r="W79" i="7"/>
  <c r="AF79" i="7" s="1"/>
  <c r="S79" i="7"/>
  <c r="BW78" i="7"/>
  <c r="BU78" i="7"/>
  <c r="AP78" i="7"/>
  <c r="AN78" i="7"/>
  <c r="AL78" i="7"/>
  <c r="AH78" i="7"/>
  <c r="AG78" i="7"/>
  <c r="AF78" i="7"/>
  <c r="AE78" i="7"/>
  <c r="AC78" i="7"/>
  <c r="AA78" i="7"/>
  <c r="Y78" i="7"/>
  <c r="X78" i="7"/>
  <c r="W78" i="7"/>
  <c r="V78" i="7" s="1"/>
  <c r="U78" i="7"/>
  <c r="S78" i="7"/>
  <c r="BW77" i="7"/>
  <c r="BU77" i="7"/>
  <c r="AP77" i="7"/>
  <c r="AN77" i="7"/>
  <c r="AL77" i="7"/>
  <c r="AH77" i="7"/>
  <c r="AG77" i="7"/>
  <c r="AF77" i="7"/>
  <c r="AE77" i="7"/>
  <c r="AC77" i="7"/>
  <c r="AA77" i="7"/>
  <c r="Y77" i="7"/>
  <c r="X77" i="7"/>
  <c r="W77" i="7"/>
  <c r="V77" i="7" s="1"/>
  <c r="U77" i="7"/>
  <c r="S77" i="7"/>
  <c r="BW76" i="7"/>
  <c r="BU76" i="7"/>
  <c r="AP76" i="7"/>
  <c r="AN76" i="7"/>
  <c r="AL76" i="7"/>
  <c r="AJ76" i="7"/>
  <c r="AH76" i="7"/>
  <c r="AG76" i="7"/>
  <c r="AF76" i="7"/>
  <c r="AE76" i="7"/>
  <c r="AC76" i="7"/>
  <c r="AA76" i="7"/>
  <c r="Y76" i="7"/>
  <c r="X76" i="7"/>
  <c r="W76" i="7"/>
  <c r="V76" i="7" s="1"/>
  <c r="U76" i="7"/>
  <c r="S76" i="7"/>
  <c r="CY75" i="7"/>
  <c r="W75" i="7" s="1"/>
  <c r="AF75" i="7" s="1"/>
  <c r="AP75" i="7"/>
  <c r="AN75" i="7"/>
  <c r="AL75" i="7"/>
  <c r="AJ75" i="7"/>
  <c r="AH75" i="7"/>
  <c r="AG75" i="7"/>
  <c r="AE75" i="7"/>
  <c r="S75" i="7"/>
  <c r="BW74" i="7"/>
  <c r="BU74" i="7"/>
  <c r="AP74" i="7"/>
  <c r="AN74" i="7"/>
  <c r="AL74" i="7"/>
  <c r="AJ74" i="7"/>
  <c r="AH74" i="7"/>
  <c r="AG74" i="7"/>
  <c r="AE74" i="7"/>
  <c r="AC74" i="7"/>
  <c r="AA74" i="7"/>
  <c r="Y74" i="7"/>
  <c r="X74" i="7"/>
  <c r="W74" i="7"/>
  <c r="U74" i="7"/>
  <c r="S74" i="7"/>
  <c r="CY73" i="7"/>
  <c r="AP73" i="7"/>
  <c r="AN73" i="7"/>
  <c r="AL73" i="7"/>
  <c r="AJ73" i="7"/>
  <c r="AH73" i="7"/>
  <c r="AG73" i="7"/>
  <c r="AE73" i="7"/>
  <c r="W73" i="7"/>
  <c r="AF73" i="7" s="1"/>
  <c r="S73" i="7"/>
  <c r="CY72" i="7"/>
  <c r="AP72" i="7"/>
  <c r="AN72" i="7"/>
  <c r="AL72" i="7"/>
  <c r="AJ72" i="7"/>
  <c r="AH72" i="7"/>
  <c r="AG72" i="7"/>
  <c r="AE72" i="7"/>
  <c r="W72" i="7"/>
  <c r="AF72" i="7" s="1"/>
  <c r="S72" i="7"/>
  <c r="CY71" i="7"/>
  <c r="AP71" i="7"/>
  <c r="AN71" i="7"/>
  <c r="AL71" i="7"/>
  <c r="AJ71" i="7"/>
  <c r="AH71" i="7"/>
  <c r="AG71" i="7"/>
  <c r="AE71" i="7"/>
  <c r="W71" i="7"/>
  <c r="AF71" i="7" s="1"/>
  <c r="S71" i="7"/>
  <c r="CY70" i="7"/>
  <c r="AP70" i="7"/>
  <c r="AN70" i="7"/>
  <c r="AL70" i="7"/>
  <c r="AJ70" i="7"/>
  <c r="AH70" i="7"/>
  <c r="AG70" i="7"/>
  <c r="AE70" i="7"/>
  <c r="W70" i="7"/>
  <c r="AF70" i="7" s="1"/>
  <c r="S70" i="7"/>
  <c r="CY69" i="7"/>
  <c r="AP69" i="7"/>
  <c r="AN69" i="7"/>
  <c r="AL69" i="7"/>
  <c r="AJ69" i="7"/>
  <c r="AH69" i="7"/>
  <c r="AG69" i="7"/>
  <c r="AE69" i="7"/>
  <c r="W69" i="7"/>
  <c r="AF69" i="7" s="1"/>
  <c r="S69" i="7"/>
  <c r="CY68" i="7"/>
  <c r="AP68" i="7"/>
  <c r="AN68" i="7"/>
  <c r="AL68" i="7"/>
  <c r="AJ68" i="7"/>
  <c r="AH68" i="7"/>
  <c r="AG68" i="7"/>
  <c r="AE68" i="7"/>
  <c r="W68" i="7"/>
  <c r="AF68" i="7" s="1"/>
  <c r="S68" i="7"/>
  <c r="CY67" i="7"/>
  <c r="AP67" i="7"/>
  <c r="AN67" i="7"/>
  <c r="AL67" i="7"/>
  <c r="AJ67" i="7"/>
  <c r="AH67" i="7"/>
  <c r="AG67" i="7"/>
  <c r="AE67" i="7"/>
  <c r="W67" i="7"/>
  <c r="AF67" i="7" s="1"/>
  <c r="S67" i="7"/>
  <c r="BW66" i="7"/>
  <c r="BU66" i="7"/>
  <c r="AP66" i="7"/>
  <c r="AN66" i="7"/>
  <c r="AL66" i="7"/>
  <c r="AH66" i="7"/>
  <c r="AG66" i="7"/>
  <c r="AF66" i="7"/>
  <c r="AE66" i="7"/>
  <c r="AC66" i="7"/>
  <c r="AA66" i="7"/>
  <c r="Y66" i="7"/>
  <c r="X66" i="7"/>
  <c r="W66" i="7"/>
  <c r="V66" i="7" s="1"/>
  <c r="U66" i="7"/>
  <c r="S66" i="7"/>
  <c r="BW65" i="7"/>
  <c r="BU65" i="7"/>
  <c r="AP65" i="7"/>
  <c r="AN65" i="7"/>
  <c r="AL65" i="7"/>
  <c r="AJ65" i="7"/>
  <c r="AH65" i="7"/>
  <c r="AG65" i="7"/>
  <c r="AE65" i="7"/>
  <c r="AC65" i="7"/>
  <c r="AA65" i="7"/>
  <c r="Y65" i="7"/>
  <c r="X65" i="7"/>
  <c r="W65" i="7"/>
  <c r="AF65" i="7" s="1"/>
  <c r="U65" i="7"/>
  <c r="S65" i="7"/>
  <c r="BW64" i="7"/>
  <c r="BU64" i="7"/>
  <c r="AP64" i="7"/>
  <c r="AN64" i="7"/>
  <c r="AL64" i="7"/>
  <c r="AH64" i="7"/>
  <c r="AG64" i="7"/>
  <c r="AF64" i="7"/>
  <c r="AE64" i="7"/>
  <c r="AC64" i="7"/>
  <c r="AA64" i="7"/>
  <c r="Y64" i="7"/>
  <c r="X64" i="7"/>
  <c r="W64" i="7"/>
  <c r="V64" i="7" s="1"/>
  <c r="U64" i="7"/>
  <c r="S64" i="7"/>
  <c r="BW63" i="7"/>
  <c r="BU63" i="7"/>
  <c r="AP63" i="7"/>
  <c r="AN63" i="7"/>
  <c r="AL63" i="7"/>
  <c r="AJ63" i="7"/>
  <c r="AG63" i="7"/>
  <c r="AF63" i="7"/>
  <c r="AE63" i="7"/>
  <c r="AC63" i="7"/>
  <c r="AA63" i="7"/>
  <c r="Y63" i="7"/>
  <c r="X63" i="7"/>
  <c r="W63" i="7"/>
  <c r="V63" i="7" s="1"/>
  <c r="U63" i="7"/>
  <c r="S63" i="7"/>
  <c r="BW62" i="7"/>
  <c r="BU62" i="7"/>
  <c r="AP62" i="7"/>
  <c r="AN62" i="7"/>
  <c r="AL62" i="7"/>
  <c r="AJ62" i="7"/>
  <c r="AH62" i="7"/>
  <c r="AG62" i="7"/>
  <c r="AF62" i="7"/>
  <c r="AE62" i="7"/>
  <c r="AC62" i="7"/>
  <c r="AA62" i="7"/>
  <c r="Y62" i="7"/>
  <c r="X62" i="7"/>
  <c r="W62" i="7"/>
  <c r="V62" i="7" s="1"/>
  <c r="U62" i="7"/>
  <c r="S62" i="7"/>
  <c r="BW61" i="7"/>
  <c r="BU61" i="7"/>
  <c r="AP61" i="7"/>
  <c r="AN61" i="7"/>
  <c r="AL61" i="7"/>
  <c r="AH61" i="7"/>
  <c r="AG61" i="7"/>
  <c r="AF61" i="7"/>
  <c r="AE61" i="7"/>
  <c r="AC61" i="7"/>
  <c r="AA61" i="7"/>
  <c r="Y61" i="7"/>
  <c r="X61" i="7"/>
  <c r="W61" i="7"/>
  <c r="V61" i="7" s="1"/>
  <c r="U61" i="7"/>
  <c r="S61" i="7"/>
  <c r="AP60" i="7"/>
  <c r="AN60" i="7"/>
  <c r="AL60" i="7"/>
  <c r="AJ60" i="7"/>
  <c r="AH60" i="7"/>
  <c r="AG60" i="7"/>
  <c r="AE60" i="7"/>
  <c r="AC60" i="7"/>
  <c r="AA60" i="7"/>
  <c r="W60" i="7"/>
  <c r="AF60" i="7" s="1"/>
  <c r="S60" i="7"/>
  <c r="AP59" i="7"/>
  <c r="AN59" i="7"/>
  <c r="AL59" i="7"/>
  <c r="AJ59" i="7"/>
  <c r="AH59" i="7"/>
  <c r="AG59" i="7"/>
  <c r="AE59" i="7"/>
  <c r="AC59" i="7"/>
  <c r="AA59" i="7"/>
  <c r="W59" i="7"/>
  <c r="AF59" i="7" s="1"/>
  <c r="S59" i="7"/>
  <c r="AP58" i="7"/>
  <c r="AN58" i="7"/>
  <c r="AL58" i="7"/>
  <c r="AJ58" i="7"/>
  <c r="AH58" i="7"/>
  <c r="AG58" i="7"/>
  <c r="AE58" i="7"/>
  <c r="AC58" i="7"/>
  <c r="AA58" i="7"/>
  <c r="W58" i="7"/>
  <c r="AF58" i="7" s="1"/>
  <c r="S58" i="7"/>
  <c r="BW57" i="7"/>
  <c r="BU57" i="7"/>
  <c r="AP57" i="7"/>
  <c r="AN57" i="7"/>
  <c r="AL57" i="7"/>
  <c r="AJ57" i="7"/>
  <c r="AG57" i="7"/>
  <c r="AE57" i="7"/>
  <c r="AC57" i="7"/>
  <c r="AA57" i="7"/>
  <c r="Y57" i="7"/>
  <c r="X57" i="7"/>
  <c r="W57" i="7"/>
  <c r="AF57" i="7" s="1"/>
  <c r="U57" i="7"/>
  <c r="S57" i="7"/>
  <c r="BW56" i="7"/>
  <c r="BU56" i="7"/>
  <c r="AP56" i="7"/>
  <c r="AN56" i="7"/>
  <c r="AL56" i="7"/>
  <c r="AJ56" i="7"/>
  <c r="AG56" i="7"/>
  <c r="AE56" i="7"/>
  <c r="AC56" i="7"/>
  <c r="AA56" i="7"/>
  <c r="Y56" i="7"/>
  <c r="X56" i="7"/>
  <c r="W56" i="7"/>
  <c r="V56" i="7" s="1"/>
  <c r="U56" i="7"/>
  <c r="S56" i="7"/>
  <c r="BW55" i="7"/>
  <c r="BU55" i="7"/>
  <c r="AP55" i="7"/>
  <c r="AN55" i="7"/>
  <c r="AL55" i="7"/>
  <c r="AJ55" i="7"/>
  <c r="AH55" i="7"/>
  <c r="AG55" i="7"/>
  <c r="AF55" i="7"/>
  <c r="AE55" i="7"/>
  <c r="AC55" i="7"/>
  <c r="AA55" i="7"/>
  <c r="Y55" i="7"/>
  <c r="X55" i="7"/>
  <c r="W55" i="7"/>
  <c r="V55" i="7" s="1"/>
  <c r="U55" i="7"/>
  <c r="S55" i="7"/>
  <c r="CN54" i="7"/>
  <c r="W54" i="7" s="1"/>
  <c r="AF54" i="7" s="1"/>
  <c r="AP54" i="7"/>
  <c r="AN54" i="7"/>
  <c r="AL54" i="7"/>
  <c r="AJ54" i="7"/>
  <c r="AH54" i="7"/>
  <c r="AG54" i="7"/>
  <c r="AE54" i="7"/>
  <c r="S54" i="7"/>
  <c r="CN53" i="7"/>
  <c r="AP53" i="7"/>
  <c r="AN53" i="7"/>
  <c r="AL53" i="7"/>
  <c r="AJ53" i="7"/>
  <c r="AH53" i="7"/>
  <c r="AG53" i="7"/>
  <c r="AE53" i="7"/>
  <c r="W53" i="7"/>
  <c r="AF53" i="7" s="1"/>
  <c r="S53" i="7"/>
  <c r="AP52" i="7"/>
  <c r="AN52" i="7"/>
  <c r="AL52" i="7"/>
  <c r="AJ52" i="7"/>
  <c r="AH52" i="7"/>
  <c r="AG52" i="7"/>
  <c r="AE52" i="7"/>
  <c r="W52" i="7"/>
  <c r="AF52" i="7" s="1"/>
  <c r="S52" i="7"/>
  <c r="CN51" i="7"/>
  <c r="W51" i="7" s="1"/>
  <c r="AF51" i="7" s="1"/>
  <c r="AP51" i="7"/>
  <c r="AN51" i="7"/>
  <c r="AL51" i="7"/>
  <c r="AJ51" i="7"/>
  <c r="AH51" i="7"/>
  <c r="AG51" i="7"/>
  <c r="AE51" i="7"/>
  <c r="S51" i="7"/>
  <c r="CY50" i="7"/>
  <c r="W50" i="7" s="1"/>
  <c r="AF50" i="7" s="1"/>
  <c r="AP50" i="7"/>
  <c r="AN50" i="7"/>
  <c r="AL50" i="7"/>
  <c r="AJ50" i="7"/>
  <c r="AH50" i="7"/>
  <c r="AG50" i="7"/>
  <c r="AE50" i="7"/>
  <c r="S50" i="7"/>
  <c r="CN49" i="7"/>
  <c r="W49" i="7" s="1"/>
  <c r="AF49" i="7" s="1"/>
  <c r="AP49" i="7"/>
  <c r="AN49" i="7"/>
  <c r="AL49" i="7"/>
  <c r="AJ49" i="7"/>
  <c r="AH49" i="7"/>
  <c r="AG49" i="7"/>
  <c r="AE49" i="7"/>
  <c r="S49" i="7"/>
  <c r="CN48" i="7"/>
  <c r="W48" i="7" s="1"/>
  <c r="AF48" i="7" s="1"/>
  <c r="AP48" i="7"/>
  <c r="AN48" i="7"/>
  <c r="AL48" i="7"/>
  <c r="AJ48" i="7"/>
  <c r="AH48" i="7"/>
  <c r="AG48" i="7"/>
  <c r="AE48" i="7"/>
  <c r="S48" i="7"/>
  <c r="CN47" i="7"/>
  <c r="AP47" i="7"/>
  <c r="AN47" i="7"/>
  <c r="AL47" i="7"/>
  <c r="AJ47" i="7"/>
  <c r="AH47" i="7"/>
  <c r="AG47" i="7"/>
  <c r="AE47" i="7"/>
  <c r="W47" i="7"/>
  <c r="AF47" i="7" s="1"/>
  <c r="S47" i="7"/>
  <c r="BW46" i="7"/>
  <c r="BU46" i="7"/>
  <c r="AP46" i="7"/>
  <c r="AN46" i="7"/>
  <c r="AL46" i="7"/>
  <c r="AH46" i="7"/>
  <c r="AG46" i="7"/>
  <c r="AE46" i="7"/>
  <c r="AC46" i="7"/>
  <c r="AA46" i="7"/>
  <c r="Y46" i="7"/>
  <c r="X46" i="7"/>
  <c r="W46" i="7"/>
  <c r="V46" i="7" s="1"/>
  <c r="U46" i="7"/>
  <c r="S46" i="7"/>
  <c r="BU45" i="7"/>
  <c r="AP45" i="7"/>
  <c r="AN45" i="7"/>
  <c r="AL45" i="7"/>
  <c r="AJ45" i="7"/>
  <c r="AG45" i="7"/>
  <c r="AE45" i="7"/>
  <c r="W45" i="7"/>
  <c r="AF45" i="7" s="1"/>
  <c r="S45" i="7"/>
  <c r="BW44" i="7"/>
  <c r="BU44" i="7"/>
  <c r="AP44" i="7"/>
  <c r="AN44" i="7"/>
  <c r="AL44" i="7"/>
  <c r="AG44" i="7"/>
  <c r="AF44" i="7"/>
  <c r="AE44" i="7"/>
  <c r="AC44" i="7"/>
  <c r="AA44" i="7"/>
  <c r="Y44" i="7"/>
  <c r="X44" i="7"/>
  <c r="W44" i="7"/>
  <c r="V44" i="7" s="1"/>
  <c r="U44" i="7"/>
  <c r="S44" i="7"/>
  <c r="BW43" i="7"/>
  <c r="BU43" i="7"/>
  <c r="AP43" i="7"/>
  <c r="AN43" i="7"/>
  <c r="AL43" i="7"/>
  <c r="AJ43" i="7"/>
  <c r="AH43" i="7"/>
  <c r="AG43" i="7"/>
  <c r="AE43" i="7"/>
  <c r="AC43" i="7"/>
  <c r="AA43" i="7"/>
  <c r="Y43" i="7"/>
  <c r="X43" i="7"/>
  <c r="W43" i="7"/>
  <c r="V43" i="7" s="1"/>
  <c r="U43" i="7"/>
  <c r="S43" i="7"/>
  <c r="BW42" i="7"/>
  <c r="BU42" i="7"/>
  <c r="AP42" i="7"/>
  <c r="AN42" i="7"/>
  <c r="AL42" i="7"/>
  <c r="AJ42" i="7"/>
  <c r="AH42" i="7"/>
  <c r="AG42" i="7"/>
  <c r="AE42" i="7"/>
  <c r="AC42" i="7"/>
  <c r="AA42" i="7"/>
  <c r="X42" i="7"/>
  <c r="W42" i="7"/>
  <c r="AF42" i="7" s="1"/>
  <c r="U42" i="7"/>
  <c r="S42" i="7"/>
  <c r="BW41" i="7"/>
  <c r="BU41" i="7"/>
  <c r="AP41" i="7"/>
  <c r="AN41" i="7"/>
  <c r="AL41" i="7"/>
  <c r="AJ41" i="7"/>
  <c r="AH41" i="7"/>
  <c r="AG41" i="7"/>
  <c r="AE41" i="7"/>
  <c r="AC41" i="7"/>
  <c r="AA41" i="7"/>
  <c r="Y41" i="7"/>
  <c r="X41" i="7"/>
  <c r="W41" i="7"/>
  <c r="V41" i="7" s="1"/>
  <c r="U41" i="7"/>
  <c r="S41" i="7"/>
  <c r="BU40" i="7"/>
  <c r="AP40" i="7"/>
  <c r="AN40" i="7"/>
  <c r="AL40" i="7"/>
  <c r="AJ40" i="7"/>
  <c r="AH40" i="7"/>
  <c r="AG40" i="7"/>
  <c r="AE40" i="7"/>
  <c r="W40" i="7"/>
  <c r="AF40" i="7" s="1"/>
  <c r="S40" i="7"/>
  <c r="BW39" i="7"/>
  <c r="BU39" i="7"/>
  <c r="AP39" i="7"/>
  <c r="AN39" i="7"/>
  <c r="AL39" i="7"/>
  <c r="AJ39" i="7"/>
  <c r="AH39" i="7"/>
  <c r="AG39" i="7"/>
  <c r="AE39" i="7"/>
  <c r="AC39" i="7"/>
  <c r="AA39" i="7"/>
  <c r="Y39" i="7"/>
  <c r="X39" i="7"/>
  <c r="W39" i="7"/>
  <c r="AF39" i="7" s="1"/>
  <c r="U39" i="7"/>
  <c r="S39" i="7"/>
  <c r="BW38" i="7"/>
  <c r="BU38" i="7"/>
  <c r="AP38" i="7"/>
  <c r="AN38" i="7"/>
  <c r="AL38" i="7"/>
  <c r="AJ38" i="7"/>
  <c r="AH38" i="7"/>
  <c r="AG38" i="7"/>
  <c r="AE38" i="7"/>
  <c r="AC38" i="7"/>
  <c r="AA38" i="7"/>
  <c r="Y38" i="7"/>
  <c r="X38" i="7"/>
  <c r="W38" i="7"/>
  <c r="V38" i="7" s="1"/>
  <c r="U38" i="7"/>
  <c r="S38" i="7"/>
  <c r="AP37" i="7"/>
  <c r="AN37" i="7"/>
  <c r="AL37" i="7"/>
  <c r="AJ37" i="7"/>
  <c r="AH37" i="7"/>
  <c r="AG37" i="7"/>
  <c r="AE37" i="7"/>
  <c r="AC37" i="7"/>
  <c r="AA37" i="7"/>
  <c r="W37" i="7"/>
  <c r="AF37" i="7" s="1"/>
  <c r="S37" i="7"/>
  <c r="CY36" i="7"/>
  <c r="W36" i="7" s="1"/>
  <c r="AF36" i="7" s="1"/>
  <c r="AP36" i="7"/>
  <c r="AN36" i="7"/>
  <c r="AL36" i="7"/>
  <c r="AJ36" i="7"/>
  <c r="AH36" i="7"/>
  <c r="AG36" i="7"/>
  <c r="AE36" i="7"/>
  <c r="S36" i="7"/>
  <c r="BW35" i="7"/>
  <c r="BU35" i="7"/>
  <c r="AP35" i="7"/>
  <c r="AN35" i="7"/>
  <c r="AL35" i="7"/>
  <c r="AJ35" i="7"/>
  <c r="AH35" i="7"/>
  <c r="AG35" i="7"/>
  <c r="AE35" i="7"/>
  <c r="AC35" i="7"/>
  <c r="AA35" i="7"/>
  <c r="Y35" i="7"/>
  <c r="X35" i="7"/>
  <c r="W35" i="7"/>
  <c r="V35" i="7" s="1"/>
  <c r="U35" i="7"/>
  <c r="S35" i="7"/>
  <c r="BU34" i="7"/>
  <c r="AP34" i="7"/>
  <c r="AN34" i="7"/>
  <c r="AL34" i="7"/>
  <c r="AJ34" i="7"/>
  <c r="AG34" i="7"/>
  <c r="AE34" i="7"/>
  <c r="W34" i="7"/>
  <c r="AF34" i="7" s="1"/>
  <c r="S34" i="7"/>
  <c r="BW33" i="7"/>
  <c r="BU33" i="7"/>
  <c r="AP33" i="7"/>
  <c r="AN33" i="7"/>
  <c r="AL33" i="7"/>
  <c r="AH33" i="7"/>
  <c r="AG33" i="7"/>
  <c r="AF33" i="7"/>
  <c r="AE33" i="7"/>
  <c r="AC33" i="7"/>
  <c r="AA33" i="7"/>
  <c r="Y33" i="7"/>
  <c r="X33" i="7"/>
  <c r="W33" i="7"/>
  <c r="V33" i="7" s="1"/>
  <c r="U33" i="7"/>
  <c r="S33" i="7"/>
  <c r="AP32" i="7"/>
  <c r="AN32" i="7"/>
  <c r="AL32" i="7"/>
  <c r="AJ32" i="7"/>
  <c r="AH32" i="7"/>
  <c r="AG32" i="7"/>
  <c r="AF32" i="7"/>
  <c r="AE32" i="7"/>
  <c r="AC32" i="7"/>
  <c r="AA32" i="7"/>
  <c r="W32" i="7"/>
  <c r="S32" i="7"/>
  <c r="CN31" i="7"/>
  <c r="W31" i="7" s="1"/>
  <c r="AF31" i="7" s="1"/>
  <c r="AP31" i="7"/>
  <c r="AN31" i="7"/>
  <c r="AL31" i="7"/>
  <c r="AJ31" i="7"/>
  <c r="AH31" i="7"/>
  <c r="AG31" i="7"/>
  <c r="AE31" i="7"/>
  <c r="S31" i="7"/>
  <c r="CN30" i="7"/>
  <c r="W30" i="7" s="1"/>
  <c r="AF30" i="7" s="1"/>
  <c r="AP30" i="7"/>
  <c r="AN30" i="7"/>
  <c r="AL30" i="7"/>
  <c r="AJ30" i="7"/>
  <c r="AH30" i="7"/>
  <c r="AG30" i="7"/>
  <c r="AE30" i="7"/>
  <c r="S30" i="7"/>
  <c r="AP29" i="7"/>
  <c r="AN29" i="7"/>
  <c r="AL29" i="7"/>
  <c r="AJ29" i="7"/>
  <c r="AH29" i="7"/>
  <c r="AG29" i="7"/>
  <c r="AE29" i="7"/>
  <c r="AC29" i="7"/>
  <c r="AA29" i="7"/>
  <c r="W29" i="7"/>
  <c r="AF29" i="7" s="1"/>
  <c r="U29" i="7"/>
  <c r="S29" i="7"/>
  <c r="CN28" i="7"/>
  <c r="AP28" i="7"/>
  <c r="AN28" i="7"/>
  <c r="AL28" i="7"/>
  <c r="AJ28" i="7"/>
  <c r="AH28" i="7"/>
  <c r="AG28" i="7"/>
  <c r="AE28" i="7"/>
  <c r="W28" i="7"/>
  <c r="AF28" i="7" s="1"/>
  <c r="S28" i="7"/>
  <c r="AP27" i="7"/>
  <c r="AN27" i="7"/>
  <c r="AL27" i="7"/>
  <c r="AJ27" i="7"/>
  <c r="AH27" i="7"/>
  <c r="AG27" i="7"/>
  <c r="AE27" i="7"/>
  <c r="W27" i="7"/>
  <c r="AF27" i="7" s="1"/>
  <c r="S27" i="7"/>
  <c r="CN26" i="7"/>
  <c r="W26" i="7" s="1"/>
  <c r="AF26" i="7" s="1"/>
  <c r="AP26" i="7"/>
  <c r="AN26" i="7"/>
  <c r="AL26" i="7"/>
  <c r="AJ26" i="7"/>
  <c r="AH26" i="7"/>
  <c r="AG26" i="7"/>
  <c r="AE26" i="7"/>
  <c r="S26" i="7"/>
  <c r="AP25" i="7"/>
  <c r="AN25" i="7"/>
  <c r="AL25" i="7"/>
  <c r="AJ25" i="7"/>
  <c r="AH25" i="7"/>
  <c r="AG25" i="7"/>
  <c r="AF25" i="7"/>
  <c r="AE25" i="7"/>
  <c r="AC25" i="7"/>
  <c r="AA25" i="7"/>
  <c r="W25" i="7"/>
  <c r="S25" i="7"/>
  <c r="CN24" i="7"/>
  <c r="AP24" i="7"/>
  <c r="AN24" i="7"/>
  <c r="AL24" i="7"/>
  <c r="AJ24" i="7"/>
  <c r="AH24" i="7"/>
  <c r="AG24" i="7"/>
  <c r="AE24" i="7"/>
  <c r="W24" i="7"/>
  <c r="AF24" i="7" s="1"/>
  <c r="S24" i="7"/>
  <c r="CN23" i="7"/>
  <c r="AP23" i="7"/>
  <c r="AN23" i="7"/>
  <c r="AL23" i="7"/>
  <c r="AJ23" i="7"/>
  <c r="AH23" i="7"/>
  <c r="AG23" i="7"/>
  <c r="AE23" i="7"/>
  <c r="W23" i="7"/>
  <c r="AF23" i="7" s="1"/>
  <c r="S23" i="7"/>
  <c r="AP22" i="7"/>
  <c r="AN22" i="7"/>
  <c r="AL22" i="7"/>
  <c r="AJ22" i="7"/>
  <c r="AH22" i="7"/>
  <c r="AG22" i="7"/>
  <c r="AE22" i="7"/>
  <c r="AC22" i="7"/>
  <c r="AA22" i="7"/>
  <c r="W22" i="7"/>
  <c r="AF22" i="7" s="1"/>
  <c r="S22" i="7"/>
  <c r="CN21" i="7"/>
  <c r="W21" i="7" s="1"/>
  <c r="AF21" i="7" s="1"/>
  <c r="BU21" i="7"/>
  <c r="AP21" i="7"/>
  <c r="AN21" i="7"/>
  <c r="AL21" i="7"/>
  <c r="AJ21" i="7"/>
  <c r="AH21" i="7"/>
  <c r="AG21" i="7"/>
  <c r="AE21" i="7"/>
  <c r="S21" i="7"/>
  <c r="BU20" i="7"/>
  <c r="AP20" i="7"/>
  <c r="AN20" i="7"/>
  <c r="AL20" i="7"/>
  <c r="AH20" i="7"/>
  <c r="AG20" i="7"/>
  <c r="AE20" i="7"/>
  <c r="W20" i="7"/>
  <c r="AF20" i="7" s="1"/>
  <c r="S20" i="7"/>
  <c r="BU19" i="7"/>
  <c r="AP19" i="7"/>
  <c r="AN19" i="7"/>
  <c r="AL19" i="7"/>
  <c r="AJ19" i="7"/>
  <c r="AG19" i="7"/>
  <c r="AE19" i="7"/>
  <c r="W19" i="7"/>
  <c r="AF19" i="7" s="1"/>
  <c r="S19" i="7"/>
  <c r="BU18" i="7"/>
  <c r="AP18" i="7"/>
  <c r="AN18" i="7"/>
  <c r="AL18" i="7"/>
  <c r="AJ18" i="7"/>
  <c r="AG18" i="7"/>
  <c r="AF18" i="7"/>
  <c r="AE18" i="7"/>
  <c r="W18" i="7"/>
  <c r="S18" i="7"/>
  <c r="BW17" i="7"/>
  <c r="BU17" i="7"/>
  <c r="AP17" i="7"/>
  <c r="AN17" i="7"/>
  <c r="AL17" i="7"/>
  <c r="AJ17" i="7"/>
  <c r="AG17" i="7"/>
  <c r="AF17" i="7"/>
  <c r="AE17" i="7"/>
  <c r="AC17" i="7"/>
  <c r="AA17" i="7"/>
  <c r="Y17" i="7"/>
  <c r="X17" i="7"/>
  <c r="W17" i="7"/>
  <c r="V17" i="7"/>
  <c r="U17" i="7"/>
  <c r="S17" i="7"/>
  <c r="BW16" i="7"/>
  <c r="BX16" i="7" s="1"/>
  <c r="AP16" i="7"/>
  <c r="AN16" i="7"/>
  <c r="AL16" i="7"/>
  <c r="AJ16" i="7"/>
  <c r="AH16" i="7"/>
  <c r="AG16" i="7"/>
  <c r="AE16" i="7"/>
  <c r="AC16" i="7"/>
  <c r="AA16" i="7"/>
  <c r="Y16" i="7"/>
  <c r="W16" i="7"/>
  <c r="AF16" i="7" s="1"/>
  <c r="U16" i="7"/>
  <c r="S16" i="7"/>
  <c r="BW15" i="7"/>
  <c r="BX15" i="7" s="1"/>
  <c r="AP15" i="7"/>
  <c r="AN15" i="7"/>
  <c r="AL15" i="7"/>
  <c r="AJ15" i="7"/>
  <c r="AH15" i="7"/>
  <c r="AG15" i="7"/>
  <c r="AE15" i="7"/>
  <c r="AC15" i="7"/>
  <c r="AA15" i="7"/>
  <c r="Y15" i="7"/>
  <c r="W15" i="7"/>
  <c r="AF15" i="7" s="1"/>
  <c r="U15" i="7"/>
  <c r="S15" i="7"/>
  <c r="BW14" i="7"/>
  <c r="BX14" i="7" s="1"/>
  <c r="AP14" i="7"/>
  <c r="AN14" i="7"/>
  <c r="AL14" i="7"/>
  <c r="AJ14" i="7"/>
  <c r="AH14" i="7"/>
  <c r="AG14" i="7"/>
  <c r="AE14" i="7"/>
  <c r="AC14" i="7"/>
  <c r="AA14" i="7"/>
  <c r="Y14" i="7"/>
  <c r="W14" i="7"/>
  <c r="AF14" i="7" s="1"/>
  <c r="U14" i="7"/>
  <c r="S14" i="7"/>
  <c r="BW13" i="7"/>
  <c r="BX13" i="7" s="1"/>
  <c r="AP13" i="7"/>
  <c r="AN13" i="7"/>
  <c r="AL13" i="7"/>
  <c r="AJ13" i="7"/>
  <c r="AH13" i="7"/>
  <c r="AG13" i="7"/>
  <c r="AE13" i="7"/>
  <c r="AC13" i="7"/>
  <c r="AA13" i="7"/>
  <c r="Y13" i="7"/>
  <c r="W13" i="7"/>
  <c r="AF13" i="7" s="1"/>
  <c r="U13" i="7"/>
  <c r="S13" i="7"/>
  <c r="BW12" i="7"/>
  <c r="BX12" i="7" s="1"/>
  <c r="AP12" i="7"/>
  <c r="AN12" i="7"/>
  <c r="AL12" i="7"/>
  <c r="AJ12" i="7"/>
  <c r="AH12" i="7"/>
  <c r="AG12" i="7"/>
  <c r="AE12" i="7"/>
  <c r="AC12" i="7"/>
  <c r="AA12" i="7"/>
  <c r="Y12" i="7"/>
  <c r="W12" i="7"/>
  <c r="AF12" i="7" s="1"/>
  <c r="U12" i="7"/>
  <c r="S12" i="7"/>
  <c r="AP11" i="7"/>
  <c r="AN11" i="7"/>
  <c r="AL11" i="7"/>
  <c r="AJ11" i="7"/>
  <c r="AH11" i="7"/>
  <c r="AG11" i="7"/>
  <c r="AE11" i="7"/>
  <c r="AC11" i="7"/>
  <c r="AA11" i="7"/>
  <c r="Y11" i="7"/>
  <c r="W11" i="7"/>
  <c r="AF11" i="7" s="1"/>
  <c r="V11" i="7"/>
  <c r="U11" i="7"/>
  <c r="S11" i="7"/>
  <c r="AP10" i="7"/>
  <c r="AN10" i="7"/>
  <c r="AL10" i="7"/>
  <c r="AJ10" i="7"/>
  <c r="AH10" i="7"/>
  <c r="AG10" i="7"/>
  <c r="AF10" i="7"/>
  <c r="AE10" i="7"/>
  <c r="AC10" i="7"/>
  <c r="AA10" i="7"/>
  <c r="U10" i="7"/>
  <c r="S10" i="7"/>
  <c r="BU9" i="7"/>
  <c r="AP9" i="7"/>
  <c r="AN9" i="7"/>
  <c r="AL9" i="7"/>
  <c r="AJ9" i="7"/>
  <c r="AH9" i="7"/>
  <c r="AG9" i="7"/>
  <c r="AE9" i="7"/>
  <c r="AC9" i="7"/>
  <c r="AA9" i="7"/>
  <c r="W9" i="7"/>
  <c r="AF9" i="7" s="1"/>
  <c r="U9" i="7"/>
  <c r="S9" i="7"/>
  <c r="BQ73" i="10" l="1"/>
  <c r="P150" i="10"/>
  <c r="R150" i="10" s="1"/>
  <c r="BQ35" i="11"/>
  <c r="BQ58" i="11"/>
  <c r="AG42" i="11"/>
  <c r="P66" i="11"/>
  <c r="R66" i="11" s="1"/>
  <c r="BQ162" i="11"/>
  <c r="AG77" i="11"/>
  <c r="W91" i="11"/>
  <c r="P91" i="11" s="1"/>
  <c r="R91" i="11" s="1"/>
  <c r="AG179" i="9"/>
  <c r="AG178" i="9"/>
  <c r="BP24" i="7"/>
  <c r="BP25" i="7"/>
  <c r="BP34" i="7"/>
  <c r="AF38" i="7"/>
  <c r="BP38" i="7" s="1"/>
  <c r="AF41" i="7"/>
  <c r="BP90" i="7"/>
  <c r="V14" i="7"/>
  <c r="BO14" i="7" s="1"/>
  <c r="V86" i="7"/>
  <c r="AG16" i="11"/>
  <c r="BQ29" i="11"/>
  <c r="AG13" i="11"/>
  <c r="BQ13" i="11" s="1"/>
  <c r="BQ57" i="10"/>
  <c r="BQ180" i="10"/>
  <c r="BQ35" i="10"/>
  <c r="AG63" i="10"/>
  <c r="P38" i="10"/>
  <c r="R38" i="10" s="1"/>
  <c r="P63" i="10"/>
  <c r="R63" i="10" s="1"/>
  <c r="W76" i="10"/>
  <c r="BP76" i="10" s="1"/>
  <c r="P178" i="9"/>
  <c r="R178" i="9" s="1"/>
  <c r="P13" i="9"/>
  <c r="R13" i="9" s="1"/>
  <c r="P17" i="9"/>
  <c r="R17" i="9" s="1"/>
  <c r="BQ179" i="9"/>
  <c r="P11" i="9"/>
  <c r="R11" i="9" s="1"/>
  <c r="P15" i="9"/>
  <c r="R15" i="9" s="1"/>
  <c r="W178" i="8"/>
  <c r="P151" i="8"/>
  <c r="R151" i="8" s="1"/>
  <c r="BQ150" i="8"/>
  <c r="W76" i="8"/>
  <c r="BP76" i="8" s="1"/>
  <c r="BQ156" i="8"/>
  <c r="BQ167" i="8"/>
  <c r="BQ171" i="8"/>
  <c r="BQ161" i="8"/>
  <c r="BQ165" i="8"/>
  <c r="BQ169" i="8"/>
  <c r="BQ173" i="8"/>
  <c r="P184" i="8"/>
  <c r="R184" i="8" s="1"/>
  <c r="P39" i="8"/>
  <c r="R39" i="8" s="1"/>
  <c r="P61" i="8"/>
  <c r="R61" i="8" s="1"/>
  <c r="AG64" i="8"/>
  <c r="BQ64" i="8" s="1"/>
  <c r="BQ153" i="8"/>
  <c r="AG158" i="8"/>
  <c r="BQ158" i="8" s="1"/>
  <c r="BP179" i="8"/>
  <c r="P185" i="8"/>
  <c r="R185" i="8" s="1"/>
  <c r="W11" i="8"/>
  <c r="W12" i="8"/>
  <c r="BP12" i="8" s="1"/>
  <c r="W13" i="8"/>
  <c r="P13" i="8" s="1"/>
  <c r="R13" i="8" s="1"/>
  <c r="W14" i="8"/>
  <c r="BP14" i="8" s="1"/>
  <c r="W15" i="8"/>
  <c r="P15" i="8" s="1"/>
  <c r="R15" i="8" s="1"/>
  <c r="W16" i="8"/>
  <c r="BP16" i="8" s="1"/>
  <c r="BQ18" i="8"/>
  <c r="BQ20" i="8"/>
  <c r="AG44" i="8"/>
  <c r="BQ44" i="8" s="1"/>
  <c r="BQ91" i="8"/>
  <c r="BQ183" i="8"/>
  <c r="BQ9" i="8"/>
  <c r="P11" i="8"/>
  <c r="R11" i="8" s="1"/>
  <c r="P78" i="8"/>
  <c r="R78" i="8" s="1"/>
  <c r="AG83" i="8"/>
  <c r="BQ83" i="8" s="1"/>
  <c r="P180" i="8"/>
  <c r="R180" i="8" s="1"/>
  <c r="BP17" i="7"/>
  <c r="BP19" i="7"/>
  <c r="BP69" i="7"/>
  <c r="BP73" i="7"/>
  <c r="V15" i="7"/>
  <c r="BO15" i="7" s="1"/>
  <c r="V57" i="7"/>
  <c r="BO57" i="7" s="1"/>
  <c r="BP45" i="7"/>
  <c r="BP66" i="7"/>
  <c r="BP162" i="7"/>
  <c r="BP182" i="7"/>
  <c r="BP9" i="7"/>
  <c r="BP10" i="7"/>
  <c r="BO151" i="7"/>
  <c r="AF179" i="7"/>
  <c r="BP179" i="7" s="1"/>
  <c r="AF180" i="7"/>
  <c r="BP180" i="7" s="1"/>
  <c r="BP185" i="7"/>
  <c r="BP39" i="7"/>
  <c r="BP40" i="7"/>
  <c r="BP41" i="7"/>
  <c r="V42" i="7"/>
  <c r="BO42" i="7" s="1"/>
  <c r="BO43" i="7"/>
  <c r="BO44" i="7"/>
  <c r="V65" i="7"/>
  <c r="BO65" i="7" s="1"/>
  <c r="V84" i="7"/>
  <c r="BO84" i="7" s="1"/>
  <c r="BP99" i="7"/>
  <c r="BP101" i="7"/>
  <c r="BP106" i="7"/>
  <c r="BP107" i="7"/>
  <c r="BP112" i="7"/>
  <c r="BP113" i="7"/>
  <c r="BP125" i="7"/>
  <c r="BP127" i="7"/>
  <c r="BP141" i="7"/>
  <c r="BP143" i="7"/>
  <c r="BP150" i="7"/>
  <c r="BP160" i="7"/>
  <c r="BQ37" i="11"/>
  <c r="BQ43" i="11"/>
  <c r="P56" i="11"/>
  <c r="R56" i="11" s="1"/>
  <c r="BQ105" i="11"/>
  <c r="AG181" i="11"/>
  <c r="BQ32" i="11"/>
  <c r="BQ75" i="11"/>
  <c r="AG87" i="11"/>
  <c r="BQ87" i="11" s="1"/>
  <c r="P157" i="11"/>
  <c r="R157" i="11" s="1"/>
  <c r="BQ27" i="11"/>
  <c r="BQ54" i="11"/>
  <c r="P65" i="11"/>
  <c r="R65" i="11" s="1"/>
  <c r="AG65" i="11"/>
  <c r="BQ77" i="11"/>
  <c r="AG84" i="11"/>
  <c r="BQ122" i="11"/>
  <c r="BQ130" i="11"/>
  <c r="BQ138" i="11"/>
  <c r="BQ146" i="11"/>
  <c r="BQ177" i="11"/>
  <c r="BQ185" i="11"/>
  <c r="BP66" i="11"/>
  <c r="BQ152" i="11"/>
  <c r="BQ176" i="11"/>
  <c r="AG10" i="11"/>
  <c r="BQ10" i="11" s="1"/>
  <c r="AG9" i="11"/>
  <c r="BQ20" i="11"/>
  <c r="AG11" i="11"/>
  <c r="BQ11" i="11" s="1"/>
  <c r="BQ15" i="11"/>
  <c r="P11" i="11"/>
  <c r="R11" i="11" s="1"/>
  <c r="AG12" i="11"/>
  <c r="BQ12" i="11" s="1"/>
  <c r="P17" i="11"/>
  <c r="R17" i="11" s="1"/>
  <c r="P9" i="11"/>
  <c r="R9" i="11" s="1"/>
  <c r="P13" i="11"/>
  <c r="R13" i="11" s="1"/>
  <c r="BQ16" i="11"/>
  <c r="P77" i="11"/>
  <c r="R77" i="11" s="1"/>
  <c r="P10" i="11"/>
  <c r="R10" i="11" s="1"/>
  <c r="P12" i="11"/>
  <c r="R12" i="11" s="1"/>
  <c r="BQ21" i="11"/>
  <c r="BQ22" i="11"/>
  <c r="BQ24" i="11"/>
  <c r="BQ50" i="11"/>
  <c r="BQ61" i="11"/>
  <c r="BQ69" i="11"/>
  <c r="P85" i="11"/>
  <c r="R85" i="11" s="1"/>
  <c r="BQ137" i="11"/>
  <c r="BQ145" i="11"/>
  <c r="BQ151" i="11"/>
  <c r="BQ165" i="11"/>
  <c r="BQ45" i="11"/>
  <c r="BQ56" i="11"/>
  <c r="BP57" i="11"/>
  <c r="BQ57" i="11"/>
  <c r="BQ59" i="11"/>
  <c r="BP63" i="11"/>
  <c r="BQ63" i="11"/>
  <c r="BQ71" i="11"/>
  <c r="BQ126" i="11"/>
  <c r="BQ134" i="11"/>
  <c r="BQ142" i="11"/>
  <c r="P150" i="11"/>
  <c r="R150" i="11" s="1"/>
  <c r="P153" i="11"/>
  <c r="R153" i="11" s="1"/>
  <c r="AG158" i="11"/>
  <c r="BQ158" i="11" s="1"/>
  <c r="BQ164" i="11"/>
  <c r="BQ173" i="11"/>
  <c r="AG179" i="11"/>
  <c r="BQ179" i="11" s="1"/>
  <c r="P184" i="11"/>
  <c r="R184" i="11" s="1"/>
  <c r="BQ92" i="11"/>
  <c r="P16" i="11"/>
  <c r="R16" i="11" s="1"/>
  <c r="BQ34" i="11"/>
  <c r="BQ38" i="11"/>
  <c r="BQ39" i="11"/>
  <c r="BP42" i="11"/>
  <c r="BQ49" i="11"/>
  <c r="BQ55" i="11"/>
  <c r="P61" i="11"/>
  <c r="R61" i="11" s="1"/>
  <c r="BQ78" i="11"/>
  <c r="BP82" i="11"/>
  <c r="BQ84" i="11"/>
  <c r="BQ117" i="11"/>
  <c r="BQ121" i="11"/>
  <c r="BQ129" i="11"/>
  <c r="BQ150" i="11"/>
  <c r="BQ159" i="11"/>
  <c r="BQ180" i="11"/>
  <c r="BQ18" i="11"/>
  <c r="BQ33" i="11"/>
  <c r="P35" i="11"/>
  <c r="R35" i="11" s="1"/>
  <c r="P42" i="11"/>
  <c r="R42" i="11" s="1"/>
  <c r="W64" i="11"/>
  <c r="BP65" i="11"/>
  <c r="BQ65" i="11"/>
  <c r="BQ66" i="11"/>
  <c r="BQ67" i="11"/>
  <c r="AG82" i="11"/>
  <c r="BQ82" i="11" s="1"/>
  <c r="BQ86" i="11"/>
  <c r="BQ89" i="11"/>
  <c r="BQ96" i="11"/>
  <c r="BQ98" i="11"/>
  <c r="BQ113" i="11"/>
  <c r="BQ116" i="11"/>
  <c r="BQ124" i="11"/>
  <c r="BQ132" i="11"/>
  <c r="BQ140" i="11"/>
  <c r="BQ148" i="11"/>
  <c r="P156" i="11"/>
  <c r="R156" i="11" s="1"/>
  <c r="BQ163" i="11"/>
  <c r="BQ168" i="11"/>
  <c r="BQ169" i="11"/>
  <c r="BQ171" i="11"/>
  <c r="BQ172" i="11"/>
  <c r="W178" i="11"/>
  <c r="P178" i="11" s="1"/>
  <c r="R178" i="11" s="1"/>
  <c r="BQ14" i="11"/>
  <c r="BQ23" i="11"/>
  <c r="BQ28" i="11"/>
  <c r="BQ9" i="11"/>
  <c r="BQ17" i="11"/>
  <c r="BQ25" i="11"/>
  <c r="BQ31" i="11"/>
  <c r="BQ36" i="11"/>
  <c r="W44" i="11"/>
  <c r="AG44" i="11"/>
  <c r="BQ44" i="11" s="1"/>
  <c r="W46" i="11"/>
  <c r="AG46" i="11"/>
  <c r="BQ46" i="11" s="1"/>
  <c r="BQ51" i="11"/>
  <c r="P57" i="11"/>
  <c r="R57" i="11" s="1"/>
  <c r="BQ70" i="11"/>
  <c r="AG160" i="11"/>
  <c r="BQ160" i="11" s="1"/>
  <c r="W160" i="11"/>
  <c r="BP9" i="11"/>
  <c r="BP11" i="11"/>
  <c r="BP13" i="11"/>
  <c r="BP17" i="11"/>
  <c r="BQ30" i="11"/>
  <c r="P33" i="11"/>
  <c r="R33" i="11" s="1"/>
  <c r="BP33" i="11"/>
  <c r="P39" i="11"/>
  <c r="R39" i="11" s="1"/>
  <c r="BP39" i="11"/>
  <c r="BQ41" i="11"/>
  <c r="BP43" i="11"/>
  <c r="P43" i="11"/>
  <c r="R43" i="11" s="1"/>
  <c r="BQ47" i="11"/>
  <c r="BQ53" i="11"/>
  <c r="BP61" i="11"/>
  <c r="W76" i="11"/>
  <c r="BP76" i="11" s="1"/>
  <c r="AG76" i="11"/>
  <c r="BQ76" i="11" s="1"/>
  <c r="BQ125" i="11"/>
  <c r="BQ141" i="11"/>
  <c r="BP156" i="11"/>
  <c r="BP184" i="11"/>
  <c r="BP35" i="11"/>
  <c r="BP38" i="11"/>
  <c r="P38" i="11"/>
  <c r="R38" i="11" s="1"/>
  <c r="BP56" i="11"/>
  <c r="BQ95" i="11"/>
  <c r="BP158" i="11"/>
  <c r="P158" i="11"/>
  <c r="R158" i="11" s="1"/>
  <c r="BP161" i="11"/>
  <c r="P161" i="11"/>
  <c r="R161" i="11" s="1"/>
  <c r="P185" i="11"/>
  <c r="R185" i="11" s="1"/>
  <c r="BP185" i="11"/>
  <c r="BP10" i="11"/>
  <c r="BP12" i="11"/>
  <c r="BP16" i="11"/>
  <c r="BQ19" i="11"/>
  <c r="BQ26" i="11"/>
  <c r="BQ40" i="11"/>
  <c r="W41" i="11"/>
  <c r="BQ42" i="11"/>
  <c r="BQ48" i="11"/>
  <c r="BQ52" i="11"/>
  <c r="P55" i="11"/>
  <c r="R55" i="11" s="1"/>
  <c r="BP55" i="11"/>
  <c r="BQ60" i="11"/>
  <c r="AG62" i="11"/>
  <c r="BQ62" i="11" s="1"/>
  <c r="W62" i="11"/>
  <c r="P63" i="11"/>
  <c r="R63" i="11" s="1"/>
  <c r="BQ73" i="11"/>
  <c r="W74" i="11"/>
  <c r="BP74" i="11" s="1"/>
  <c r="AG74" i="11"/>
  <c r="BQ74" i="11" s="1"/>
  <c r="BP78" i="11"/>
  <c r="P78" i="11"/>
  <c r="R78" i="11" s="1"/>
  <c r="AG81" i="11"/>
  <c r="BQ81" i="11" s="1"/>
  <c r="W81" i="11"/>
  <c r="P81" i="11" s="1"/>
  <c r="R81" i="11" s="1"/>
  <c r="BP91" i="11"/>
  <c r="BQ133" i="11"/>
  <c r="BQ149" i="11"/>
  <c r="BP180" i="11"/>
  <c r="P180" i="11"/>
  <c r="R180" i="11" s="1"/>
  <c r="BQ64" i="11"/>
  <c r="BQ68" i="11"/>
  <c r="BP77" i="11"/>
  <c r="BP84" i="11"/>
  <c r="BP85" i="11"/>
  <c r="P86" i="11"/>
  <c r="R86" i="11" s="1"/>
  <c r="BQ93" i="11"/>
  <c r="BQ101" i="11"/>
  <c r="BQ104" i="11"/>
  <c r="BQ109" i="11"/>
  <c r="BQ111" i="11"/>
  <c r="BQ112" i="11"/>
  <c r="BQ115" i="11"/>
  <c r="BP151" i="11"/>
  <c r="P151" i="11"/>
  <c r="R151" i="11" s="1"/>
  <c r="BP153" i="11"/>
  <c r="BQ178" i="11"/>
  <c r="BQ72" i="11"/>
  <c r="BP81" i="11"/>
  <c r="AG83" i="11"/>
  <c r="BQ83" i="11" s="1"/>
  <c r="W83" i="11"/>
  <c r="P83" i="11" s="1"/>
  <c r="R83" i="11" s="1"/>
  <c r="BP87" i="11"/>
  <c r="P87" i="11"/>
  <c r="R87" i="11" s="1"/>
  <c r="BQ91" i="11"/>
  <c r="BQ97" i="11"/>
  <c r="BQ99" i="11"/>
  <c r="BQ118" i="11"/>
  <c r="BQ120" i="11"/>
  <c r="BQ128" i="11"/>
  <c r="BQ136" i="11"/>
  <c r="BQ144" i="11"/>
  <c r="BQ157" i="11"/>
  <c r="BQ170" i="11"/>
  <c r="BQ184" i="11"/>
  <c r="BQ79" i="11"/>
  <c r="BQ80" i="11"/>
  <c r="P82" i="11"/>
  <c r="R82" i="11" s="1"/>
  <c r="BQ94" i="11"/>
  <c r="BQ102" i="11"/>
  <c r="BQ106" i="11"/>
  <c r="BQ108" i="11"/>
  <c r="BQ114" i="11"/>
  <c r="BQ119" i="11"/>
  <c r="BQ123" i="11"/>
  <c r="BQ127" i="11"/>
  <c r="BQ131" i="11"/>
  <c r="BQ135" i="11"/>
  <c r="BQ139" i="11"/>
  <c r="BQ143" i="11"/>
  <c r="BQ147" i="11"/>
  <c r="BQ153" i="11"/>
  <c r="BQ154" i="11"/>
  <c r="BQ156" i="11"/>
  <c r="BP157" i="11"/>
  <c r="P159" i="11"/>
  <c r="R159" i="11" s="1"/>
  <c r="BP159" i="11"/>
  <c r="BQ161" i="11"/>
  <c r="BQ166" i="11"/>
  <c r="BQ175" i="11"/>
  <c r="BP179" i="11"/>
  <c r="BP181" i="11"/>
  <c r="P181" i="11"/>
  <c r="R181" i="11" s="1"/>
  <c r="BQ182" i="11"/>
  <c r="P84" i="11"/>
  <c r="R84" i="11" s="1"/>
  <c r="BQ85" i="11"/>
  <c r="BP86" i="11"/>
  <c r="W88" i="11"/>
  <c r="AG88" i="11"/>
  <c r="BQ88" i="11" s="1"/>
  <c r="W90" i="11"/>
  <c r="AG90" i="11"/>
  <c r="BQ90" i="11" s="1"/>
  <c r="BQ100" i="11"/>
  <c r="BQ103" i="11"/>
  <c r="BQ107" i="11"/>
  <c r="BQ110" i="11"/>
  <c r="BP150" i="11"/>
  <c r="P152" i="11"/>
  <c r="R152" i="11" s="1"/>
  <c r="BP152" i="11"/>
  <c r="BQ155" i="11"/>
  <c r="BQ167" i="11"/>
  <c r="BQ174" i="11"/>
  <c r="BQ181" i="11"/>
  <c r="BQ183" i="11"/>
  <c r="W42" i="10"/>
  <c r="P42" i="10" s="1"/>
  <c r="R42" i="10" s="1"/>
  <c r="W43" i="10"/>
  <c r="BP43" i="10" s="1"/>
  <c r="W46" i="10"/>
  <c r="P46" i="10" s="1"/>
  <c r="R46" i="10" s="1"/>
  <c r="BP56" i="10"/>
  <c r="BQ61" i="10"/>
  <c r="BP64" i="10"/>
  <c r="AG90" i="10"/>
  <c r="BQ90" i="10" s="1"/>
  <c r="BQ150" i="10"/>
  <c r="BQ161" i="10"/>
  <c r="BQ184" i="10"/>
  <c r="BQ22" i="10"/>
  <c r="BQ27" i="10"/>
  <c r="BQ33" i="10"/>
  <c r="BQ39" i="10"/>
  <c r="P65" i="10"/>
  <c r="R65" i="10" s="1"/>
  <c r="BQ100" i="10"/>
  <c r="BQ104" i="10"/>
  <c r="BQ108" i="10"/>
  <c r="BQ111" i="10"/>
  <c r="BQ115" i="10"/>
  <c r="BQ121" i="10"/>
  <c r="BQ125" i="10"/>
  <c r="BQ129" i="10"/>
  <c r="BQ133" i="10"/>
  <c r="BQ137" i="10"/>
  <c r="BQ141" i="10"/>
  <c r="BQ145" i="10"/>
  <c r="BQ149" i="10"/>
  <c r="BQ152" i="10"/>
  <c r="BQ157" i="10"/>
  <c r="P161" i="10"/>
  <c r="R161" i="10" s="1"/>
  <c r="BQ10" i="10"/>
  <c r="BQ17" i="10"/>
  <c r="P64" i="10"/>
  <c r="R64" i="10" s="1"/>
  <c r="AG65" i="10"/>
  <c r="BQ65" i="10" s="1"/>
  <c r="BQ66" i="10"/>
  <c r="BQ67" i="10"/>
  <c r="AG84" i="10"/>
  <c r="BQ84" i="10" s="1"/>
  <c r="AG88" i="10"/>
  <c r="BQ88" i="10" s="1"/>
  <c r="P157" i="10"/>
  <c r="R157" i="10" s="1"/>
  <c r="BQ48" i="10"/>
  <c r="BQ53" i="10"/>
  <c r="BP65" i="10"/>
  <c r="BQ70" i="10"/>
  <c r="BP88" i="10"/>
  <c r="BP90" i="10"/>
  <c r="BP151" i="10"/>
  <c r="BP161" i="10"/>
  <c r="BQ166" i="10"/>
  <c r="BQ173" i="10"/>
  <c r="AG178" i="10"/>
  <c r="BQ178" i="10" s="1"/>
  <c r="BQ19" i="10"/>
  <c r="BQ23" i="10"/>
  <c r="BQ26" i="10"/>
  <c r="BQ32" i="10"/>
  <c r="BQ36" i="10"/>
  <c r="BQ45" i="10"/>
  <c r="BP55" i="10"/>
  <c r="BQ60" i="10"/>
  <c r="BQ79" i="10"/>
  <c r="BQ80" i="10"/>
  <c r="BQ92" i="10"/>
  <c r="BQ96" i="10"/>
  <c r="BQ97" i="10"/>
  <c r="BQ120" i="10"/>
  <c r="BQ124" i="10"/>
  <c r="BQ128" i="10"/>
  <c r="BQ132" i="10"/>
  <c r="BQ136" i="10"/>
  <c r="BQ140" i="10"/>
  <c r="BQ144" i="10"/>
  <c r="BQ148" i="10"/>
  <c r="BQ154" i="10"/>
  <c r="BQ156" i="10"/>
  <c r="AG160" i="10"/>
  <c r="BQ160" i="10" s="1"/>
  <c r="BQ165" i="10"/>
  <c r="BQ169" i="10"/>
  <c r="BQ175" i="10"/>
  <c r="AG181" i="10"/>
  <c r="BQ181" i="10" s="1"/>
  <c r="BQ18" i="10"/>
  <c r="BQ28" i="10"/>
  <c r="BQ34" i="10"/>
  <c r="BQ40" i="10"/>
  <c r="BQ43" i="10"/>
  <c r="BQ49" i="10"/>
  <c r="BQ52" i="10"/>
  <c r="BQ54" i="10"/>
  <c r="BQ55" i="10"/>
  <c r="AG87" i="10"/>
  <c r="BQ87" i="10" s="1"/>
  <c r="P88" i="10"/>
  <c r="R88" i="10" s="1"/>
  <c r="BQ89" i="10"/>
  <c r="P90" i="10"/>
  <c r="R90" i="10" s="1"/>
  <c r="BQ106" i="10"/>
  <c r="BQ113" i="10"/>
  <c r="BQ117" i="10"/>
  <c r="BQ153" i="10"/>
  <c r="BQ171" i="10"/>
  <c r="AG11" i="10"/>
  <c r="BQ11" i="10" s="1"/>
  <c r="AG12" i="10"/>
  <c r="BQ12" i="10" s="1"/>
  <c r="AG13" i="10"/>
  <c r="BQ13" i="10" s="1"/>
  <c r="AG14" i="10"/>
  <c r="BQ14" i="10" s="1"/>
  <c r="AG15" i="10"/>
  <c r="BQ15" i="10" s="1"/>
  <c r="AG16" i="10"/>
  <c r="BQ16" i="10" s="1"/>
  <c r="BQ24" i="10"/>
  <c r="BQ38" i="10"/>
  <c r="AG44" i="10"/>
  <c r="BQ44" i="10" s="1"/>
  <c r="BQ51" i="10"/>
  <c r="BP61" i="10"/>
  <c r="W62" i="10"/>
  <c r="P62" i="10" s="1"/>
  <c r="R62" i="10" s="1"/>
  <c r="BP63" i="10"/>
  <c r="BQ63" i="10"/>
  <c r="P78" i="10"/>
  <c r="R78" i="10" s="1"/>
  <c r="BP85" i="10"/>
  <c r="BQ94" i="10"/>
  <c r="BQ99" i="10"/>
  <c r="BQ109" i="10"/>
  <c r="BQ122" i="10"/>
  <c r="BQ126" i="10"/>
  <c r="BQ130" i="10"/>
  <c r="BQ134" i="10"/>
  <c r="BQ138" i="10"/>
  <c r="BQ142" i="10"/>
  <c r="BQ146" i="10"/>
  <c r="BQ167" i="10"/>
  <c r="BQ174" i="10"/>
  <c r="BQ177" i="10"/>
  <c r="W179" i="10"/>
  <c r="BP179" i="10" s="1"/>
  <c r="BQ182" i="10"/>
  <c r="BQ29" i="10"/>
  <c r="BQ37" i="10"/>
  <c r="BQ59" i="10"/>
  <c r="BQ9" i="10"/>
  <c r="BQ21" i="10"/>
  <c r="BP33" i="10"/>
  <c r="P33" i="10"/>
  <c r="R33" i="10" s="1"/>
  <c r="BQ58" i="10"/>
  <c r="BQ71" i="10"/>
  <c r="W158" i="10"/>
  <c r="BP158" i="10" s="1"/>
  <c r="AG158" i="10"/>
  <c r="BQ158" i="10" s="1"/>
  <c r="BQ31" i="10"/>
  <c r="AG74" i="10"/>
  <c r="BQ74" i="10" s="1"/>
  <c r="W74" i="10"/>
  <c r="P74" i="10" s="1"/>
  <c r="R74" i="10" s="1"/>
  <c r="BQ75" i="10"/>
  <c r="BQ20" i="10"/>
  <c r="BP38" i="10"/>
  <c r="BQ42" i="10"/>
  <c r="BP44" i="10"/>
  <c r="P44" i="10"/>
  <c r="R44" i="10" s="1"/>
  <c r="BQ47" i="10"/>
  <c r="BQ50" i="10"/>
  <c r="P55" i="10"/>
  <c r="R55" i="10" s="1"/>
  <c r="P56" i="10"/>
  <c r="R56" i="10" s="1"/>
  <c r="BP57" i="10"/>
  <c r="P57" i="10"/>
  <c r="R57" i="10" s="1"/>
  <c r="BQ69" i="10"/>
  <c r="BQ72" i="10"/>
  <c r="BP78" i="10"/>
  <c r="W83" i="10"/>
  <c r="P83" i="10" s="1"/>
  <c r="R83" i="10" s="1"/>
  <c r="AG83" i="10"/>
  <c r="BQ83" i="10" s="1"/>
  <c r="W91" i="10"/>
  <c r="BP91" i="10" s="1"/>
  <c r="AG91" i="10"/>
  <c r="BQ91" i="10" s="1"/>
  <c r="BP74" i="10"/>
  <c r="P156" i="10"/>
  <c r="R156" i="10" s="1"/>
  <c r="BP156" i="10"/>
  <c r="P184" i="10"/>
  <c r="R184" i="10" s="1"/>
  <c r="BP184" i="10"/>
  <c r="W41" i="10"/>
  <c r="AG41" i="10"/>
  <c r="BQ41" i="10" s="1"/>
  <c r="BP11" i="10"/>
  <c r="P11" i="10"/>
  <c r="R11" i="10" s="1"/>
  <c r="BP12" i="10"/>
  <c r="P12" i="10"/>
  <c r="R12" i="10" s="1"/>
  <c r="BP13" i="10"/>
  <c r="P13" i="10"/>
  <c r="R13" i="10" s="1"/>
  <c r="BP14" i="10"/>
  <c r="P14" i="10"/>
  <c r="R14" i="10" s="1"/>
  <c r="BP15" i="10"/>
  <c r="P15" i="10"/>
  <c r="R15" i="10" s="1"/>
  <c r="BP16" i="10"/>
  <c r="P16" i="10"/>
  <c r="R16" i="10" s="1"/>
  <c r="BP17" i="10"/>
  <c r="P17" i="10"/>
  <c r="R17" i="10" s="1"/>
  <c r="BQ25" i="10"/>
  <c r="BQ30" i="10"/>
  <c r="BP35" i="10"/>
  <c r="P35" i="10"/>
  <c r="R35" i="10" s="1"/>
  <c r="BP39" i="10"/>
  <c r="P39" i="10"/>
  <c r="R39" i="10" s="1"/>
  <c r="P76" i="10"/>
  <c r="R76" i="10" s="1"/>
  <c r="BP84" i="10"/>
  <c r="P84" i="10"/>
  <c r="R84" i="10" s="1"/>
  <c r="BQ163" i="10"/>
  <c r="BP180" i="10"/>
  <c r="P180" i="10"/>
  <c r="R180" i="10" s="1"/>
  <c r="BQ185" i="10"/>
  <c r="BQ62" i="10"/>
  <c r="W66" i="10"/>
  <c r="P77" i="10"/>
  <c r="R77" i="10" s="1"/>
  <c r="BP77" i="10"/>
  <c r="BP82" i="10"/>
  <c r="P82" i="10"/>
  <c r="R82" i="10" s="1"/>
  <c r="P87" i="10"/>
  <c r="R87" i="10" s="1"/>
  <c r="BP87" i="10"/>
  <c r="P152" i="10"/>
  <c r="R152" i="10" s="1"/>
  <c r="P160" i="10"/>
  <c r="R160" i="10" s="1"/>
  <c r="BP160" i="10"/>
  <c r="BQ170" i="10"/>
  <c r="BQ179" i="10"/>
  <c r="BQ78" i="10"/>
  <c r="BP86" i="10"/>
  <c r="P86" i="10"/>
  <c r="R86" i="10" s="1"/>
  <c r="BQ46" i="10"/>
  <c r="BQ56" i="10"/>
  <c r="P61" i="10"/>
  <c r="R61" i="10" s="1"/>
  <c r="BQ64" i="10"/>
  <c r="BQ68" i="10"/>
  <c r="BQ76" i="10"/>
  <c r="AG81" i="10"/>
  <c r="BQ81" i="10" s="1"/>
  <c r="BQ86" i="10"/>
  <c r="BQ102" i="10"/>
  <c r="BQ119" i="10"/>
  <c r="BQ123" i="10"/>
  <c r="BQ127" i="10"/>
  <c r="BQ131" i="10"/>
  <c r="BQ135" i="10"/>
  <c r="BQ139" i="10"/>
  <c r="BQ143" i="10"/>
  <c r="BQ147" i="10"/>
  <c r="P153" i="10"/>
  <c r="R153" i="10" s="1"/>
  <c r="BP153" i="10"/>
  <c r="BQ159" i="10"/>
  <c r="P178" i="10"/>
  <c r="R178" i="10" s="1"/>
  <c r="BP178" i="10"/>
  <c r="AG77" i="10"/>
  <c r="BQ77" i="10" s="1"/>
  <c r="AG82" i="10"/>
  <c r="BQ82" i="10" s="1"/>
  <c r="BQ85" i="10"/>
  <c r="BQ93" i="10"/>
  <c r="BQ98" i="10"/>
  <c r="BQ112" i="10"/>
  <c r="BQ118" i="10"/>
  <c r="BP150" i="10"/>
  <c r="BQ151" i="10"/>
  <c r="BP152" i="10"/>
  <c r="BP157" i="10"/>
  <c r="BP159" i="10"/>
  <c r="BQ162" i="10"/>
  <c r="BQ168" i="10"/>
  <c r="BQ176" i="10"/>
  <c r="BP181" i="10"/>
  <c r="P181" i="10"/>
  <c r="R181" i="10" s="1"/>
  <c r="BQ183" i="10"/>
  <c r="BP185" i="10"/>
  <c r="P185" i="10"/>
  <c r="R185" i="10" s="1"/>
  <c r="P81" i="10"/>
  <c r="R81" i="10" s="1"/>
  <c r="BP81" i="10"/>
  <c r="P85" i="10"/>
  <c r="R85" i="10" s="1"/>
  <c r="BQ95" i="10"/>
  <c r="BQ101" i="10"/>
  <c r="BQ103" i="10"/>
  <c r="BQ105" i="10"/>
  <c r="BQ107" i="10"/>
  <c r="BQ110" i="10"/>
  <c r="BQ114" i="10"/>
  <c r="BQ116" i="10"/>
  <c r="P151" i="10"/>
  <c r="R151" i="10" s="1"/>
  <c r="BQ155" i="10"/>
  <c r="BQ164" i="10"/>
  <c r="BQ172" i="10"/>
  <c r="BQ68" i="9"/>
  <c r="BQ72" i="9"/>
  <c r="BQ76" i="9"/>
  <c r="AG77" i="9"/>
  <c r="BQ77" i="9" s="1"/>
  <c r="BQ157" i="9"/>
  <c r="BP86" i="9"/>
  <c r="BQ57" i="9"/>
  <c r="AG82" i="9"/>
  <c r="BQ82" i="9" s="1"/>
  <c r="BQ45" i="9"/>
  <c r="AG46" i="9"/>
  <c r="BQ46" i="9" s="1"/>
  <c r="BP56" i="9"/>
  <c r="AG65" i="9"/>
  <c r="BQ65" i="9" s="1"/>
  <c r="AG66" i="9"/>
  <c r="BQ66" i="9" s="1"/>
  <c r="BQ80" i="9"/>
  <c r="BQ85" i="9"/>
  <c r="AG90" i="9"/>
  <c r="BQ90" i="9" s="1"/>
  <c r="BQ98" i="9"/>
  <c r="BQ121" i="9"/>
  <c r="BQ129" i="9"/>
  <c r="BQ137" i="9"/>
  <c r="BQ145" i="9"/>
  <c r="P160" i="9"/>
  <c r="R160" i="9" s="1"/>
  <c r="BQ34" i="9"/>
  <c r="BQ59" i="9"/>
  <c r="BQ78" i="9"/>
  <c r="BQ84" i="9"/>
  <c r="W87" i="9"/>
  <c r="P87" i="9" s="1"/>
  <c r="R87" i="9" s="1"/>
  <c r="BQ89" i="9"/>
  <c r="BQ94" i="9"/>
  <c r="BQ162" i="9"/>
  <c r="BQ42" i="9"/>
  <c r="P44" i="9"/>
  <c r="R44" i="9" s="1"/>
  <c r="W84" i="9"/>
  <c r="P84" i="9" s="1"/>
  <c r="R84" i="9" s="1"/>
  <c r="P156" i="9"/>
  <c r="R156" i="9" s="1"/>
  <c r="BQ9" i="9"/>
  <c r="P12" i="9"/>
  <c r="R12" i="9" s="1"/>
  <c r="P14" i="9"/>
  <c r="R14" i="9" s="1"/>
  <c r="P16" i="9"/>
  <c r="R16" i="9" s="1"/>
  <c r="BQ18" i="9"/>
  <c r="BQ22" i="9"/>
  <c r="BQ23" i="9"/>
  <c r="BQ28" i="9"/>
  <c r="BQ38" i="9"/>
  <c r="BQ40" i="9"/>
  <c r="AG44" i="9"/>
  <c r="BQ44" i="9" s="1"/>
  <c r="BQ53" i="9"/>
  <c r="P61" i="9"/>
  <c r="R61" i="9" s="1"/>
  <c r="BQ61" i="9"/>
  <c r="BQ75" i="9"/>
  <c r="P78" i="9"/>
  <c r="R78" i="9" s="1"/>
  <c r="BQ97" i="9"/>
  <c r="BQ110" i="9"/>
  <c r="BQ125" i="9"/>
  <c r="BQ133" i="9"/>
  <c r="BQ141" i="9"/>
  <c r="BQ149" i="9"/>
  <c r="P152" i="9"/>
  <c r="R152" i="9" s="1"/>
  <c r="P153" i="9"/>
  <c r="R153" i="9" s="1"/>
  <c r="AG160" i="9"/>
  <c r="BQ160" i="9" s="1"/>
  <c r="BQ169" i="9"/>
  <c r="BQ166" i="9"/>
  <c r="BQ171" i="9"/>
  <c r="BQ176" i="9"/>
  <c r="BQ183" i="9"/>
  <c r="BP185" i="9"/>
  <c r="BQ30" i="9"/>
  <c r="BP33" i="9"/>
  <c r="BQ37" i="9"/>
  <c r="AG62" i="9"/>
  <c r="BQ62" i="9" s="1"/>
  <c r="P85" i="9"/>
  <c r="R85" i="9" s="1"/>
  <c r="AG88" i="9"/>
  <c r="BQ88" i="9" s="1"/>
  <c r="BQ92" i="9"/>
  <c r="BQ108" i="9"/>
  <c r="BQ123" i="9"/>
  <c r="BQ131" i="9"/>
  <c r="BQ139" i="9"/>
  <c r="BQ147" i="9"/>
  <c r="BQ150" i="9"/>
  <c r="BQ151" i="9"/>
  <c r="P159" i="9"/>
  <c r="R159" i="9" s="1"/>
  <c r="BQ178" i="9"/>
  <c r="BQ184" i="9"/>
  <c r="BQ54" i="9"/>
  <c r="BP57" i="9"/>
  <c r="BQ107" i="9"/>
  <c r="BP156" i="9"/>
  <c r="BQ17" i="9"/>
  <c r="BQ19" i="9"/>
  <c r="BQ24" i="9"/>
  <c r="BQ32" i="9"/>
  <c r="BQ35" i="9"/>
  <c r="BQ52" i="9"/>
  <c r="W76" i="9"/>
  <c r="P76" i="9" s="1"/>
  <c r="R76" i="9" s="1"/>
  <c r="BQ95" i="9"/>
  <c r="BQ96" i="9"/>
  <c r="BQ99" i="9"/>
  <c r="BQ120" i="9"/>
  <c r="BQ128" i="9"/>
  <c r="BQ136" i="9"/>
  <c r="BQ144" i="9"/>
  <c r="BQ161" i="9"/>
  <c r="BQ163" i="9"/>
  <c r="BQ180" i="9"/>
  <c r="BQ182" i="9"/>
  <c r="BP11" i="9"/>
  <c r="BP13" i="9"/>
  <c r="BP15" i="9"/>
  <c r="BP17" i="9"/>
  <c r="BQ21" i="9"/>
  <c r="BQ31" i="9"/>
  <c r="BP38" i="9"/>
  <c r="P38" i="9"/>
  <c r="R38" i="9" s="1"/>
  <c r="BP39" i="9"/>
  <c r="P39" i="9"/>
  <c r="R39" i="9" s="1"/>
  <c r="BQ55" i="9"/>
  <c r="P57" i="9"/>
  <c r="R57" i="9" s="1"/>
  <c r="W64" i="9"/>
  <c r="BP64" i="9" s="1"/>
  <c r="AG64" i="9"/>
  <c r="BQ64" i="9" s="1"/>
  <c r="BP77" i="9"/>
  <c r="P90" i="9"/>
  <c r="R90" i="9" s="1"/>
  <c r="BP90" i="9"/>
  <c r="P150" i="9"/>
  <c r="R150" i="9" s="1"/>
  <c r="BP150" i="9"/>
  <c r="BQ10" i="9"/>
  <c r="AG11" i="9"/>
  <c r="BQ11" i="9" s="1"/>
  <c r="AG13" i="9"/>
  <c r="BQ13" i="9" s="1"/>
  <c r="AG15" i="9"/>
  <c r="BQ15" i="9" s="1"/>
  <c r="BQ26" i="9"/>
  <c r="BQ29" i="9"/>
  <c r="BQ33" i="9"/>
  <c r="W42" i="9"/>
  <c r="W43" i="9"/>
  <c r="BQ48" i="9"/>
  <c r="BQ50" i="9"/>
  <c r="BP55" i="9"/>
  <c r="P55" i="9"/>
  <c r="R55" i="9" s="1"/>
  <c r="BQ56" i="9"/>
  <c r="BQ60" i="9"/>
  <c r="BP62" i="9"/>
  <c r="P62" i="9"/>
  <c r="R62" i="9" s="1"/>
  <c r="W81" i="9"/>
  <c r="BP81" i="9" s="1"/>
  <c r="AG81" i="9"/>
  <c r="BQ81" i="9" s="1"/>
  <c r="BQ132" i="9"/>
  <c r="BQ148" i="9"/>
  <c r="P161" i="9"/>
  <c r="R161" i="9" s="1"/>
  <c r="BP161" i="9"/>
  <c r="BQ168" i="9"/>
  <c r="BQ167" i="9"/>
  <c r="BQ172" i="9"/>
  <c r="BQ177" i="9"/>
  <c r="BP184" i="9"/>
  <c r="P184" i="9"/>
  <c r="R184" i="9" s="1"/>
  <c r="BP12" i="9"/>
  <c r="BP14" i="9"/>
  <c r="BP16" i="9"/>
  <c r="P35" i="9"/>
  <c r="R35" i="9" s="1"/>
  <c r="BP35" i="9"/>
  <c r="W41" i="9"/>
  <c r="BP41" i="9" s="1"/>
  <c r="AG41" i="9"/>
  <c r="BQ41" i="9" s="1"/>
  <c r="BP46" i="9"/>
  <c r="P46" i="9"/>
  <c r="R46" i="9" s="1"/>
  <c r="BP152" i="9"/>
  <c r="AG12" i="9"/>
  <c r="BQ12" i="9" s="1"/>
  <c r="AG14" i="9"/>
  <c r="BQ14" i="9" s="1"/>
  <c r="AG16" i="9"/>
  <c r="BQ16" i="9" s="1"/>
  <c r="BQ20" i="9"/>
  <c r="BQ25" i="9"/>
  <c r="P33" i="9"/>
  <c r="R33" i="9" s="1"/>
  <c r="BQ36" i="9"/>
  <c r="BQ39" i="9"/>
  <c r="BQ47" i="9"/>
  <c r="BQ49" i="9"/>
  <c r="BQ51" i="9"/>
  <c r="W63" i="9"/>
  <c r="BP63" i="9" s="1"/>
  <c r="AG63" i="9"/>
  <c r="BQ63" i="9" s="1"/>
  <c r="BP66" i="9"/>
  <c r="P66" i="9"/>
  <c r="R66" i="9" s="1"/>
  <c r="BQ69" i="9"/>
  <c r="BQ73" i="9"/>
  <c r="W74" i="9"/>
  <c r="BP74" i="9" s="1"/>
  <c r="AG74" i="9"/>
  <c r="BQ74" i="9" s="1"/>
  <c r="BP78" i="9"/>
  <c r="BQ79" i="9"/>
  <c r="P86" i="9"/>
  <c r="R86" i="9" s="1"/>
  <c r="BQ104" i="9"/>
  <c r="BQ124" i="9"/>
  <c r="BQ140" i="9"/>
  <c r="BQ185" i="9"/>
  <c r="BQ27" i="9"/>
  <c r="BQ43" i="9"/>
  <c r="BP44" i="9"/>
  <c r="BQ58" i="9"/>
  <c r="BP61" i="9"/>
  <c r="P65" i="9"/>
  <c r="R65" i="9" s="1"/>
  <c r="BP65" i="9"/>
  <c r="BQ67" i="9"/>
  <c r="BQ71" i="9"/>
  <c r="P77" i="9"/>
  <c r="R77" i="9" s="1"/>
  <c r="BP82" i="9"/>
  <c r="P82" i="9"/>
  <c r="R82" i="9" s="1"/>
  <c r="AG83" i="9"/>
  <c r="BQ83" i="9" s="1"/>
  <c r="W83" i="9"/>
  <c r="BP85" i="9"/>
  <c r="BQ86" i="9"/>
  <c r="BQ93" i="9"/>
  <c r="BQ101" i="9"/>
  <c r="BQ116" i="9"/>
  <c r="BQ119" i="9"/>
  <c r="BQ127" i="9"/>
  <c r="BQ135" i="9"/>
  <c r="BQ143" i="9"/>
  <c r="AG158" i="9"/>
  <c r="BQ158" i="9" s="1"/>
  <c r="W158" i="9"/>
  <c r="BQ164" i="9"/>
  <c r="BQ170" i="9"/>
  <c r="BQ173" i="9"/>
  <c r="P56" i="9"/>
  <c r="R56" i="9" s="1"/>
  <c r="BQ70" i="9"/>
  <c r="BQ106" i="9"/>
  <c r="BQ109" i="9"/>
  <c r="BQ112" i="9"/>
  <c r="BQ114" i="9"/>
  <c r="BQ115" i="9"/>
  <c r="BQ153" i="9"/>
  <c r="BP159" i="9"/>
  <c r="BQ165" i="9"/>
  <c r="BQ175" i="9"/>
  <c r="BQ174" i="9"/>
  <c r="P179" i="9"/>
  <c r="R179" i="9" s="1"/>
  <c r="BP179" i="9"/>
  <c r="P185" i="9"/>
  <c r="R185" i="9" s="1"/>
  <c r="BQ87" i="9"/>
  <c r="AG91" i="9"/>
  <c r="BQ91" i="9" s="1"/>
  <c r="W91" i="9"/>
  <c r="BQ102" i="9"/>
  <c r="BQ105" i="9"/>
  <c r="BQ113" i="9"/>
  <c r="BQ117" i="9"/>
  <c r="BQ152" i="9"/>
  <c r="BP153" i="9"/>
  <c r="BQ155" i="9"/>
  <c r="P157" i="9"/>
  <c r="R157" i="9" s="1"/>
  <c r="BP157" i="9"/>
  <c r="BQ159" i="9"/>
  <c r="BP160" i="9"/>
  <c r="BP178" i="9"/>
  <c r="BP180" i="9"/>
  <c r="P88" i="9"/>
  <c r="R88" i="9" s="1"/>
  <c r="BP88" i="9"/>
  <c r="BQ100" i="9"/>
  <c r="BQ103" i="9"/>
  <c r="BQ111" i="9"/>
  <c r="BQ118" i="9"/>
  <c r="BQ122" i="9"/>
  <c r="BQ126" i="9"/>
  <c r="BQ130" i="9"/>
  <c r="BQ134" i="9"/>
  <c r="BQ138" i="9"/>
  <c r="BQ142" i="9"/>
  <c r="BQ146" i="9"/>
  <c r="P151" i="9"/>
  <c r="R151" i="9" s="1"/>
  <c r="BP151" i="9"/>
  <c r="BQ154" i="9"/>
  <c r="BQ156" i="9"/>
  <c r="AG181" i="9"/>
  <c r="BQ181" i="9" s="1"/>
  <c r="W181" i="9"/>
  <c r="BP181" i="9" s="1"/>
  <c r="P180" i="9"/>
  <c r="R180" i="9" s="1"/>
  <c r="BQ119" i="8"/>
  <c r="BQ132" i="8"/>
  <c r="BQ126" i="8"/>
  <c r="BQ135" i="8"/>
  <c r="BQ116" i="8"/>
  <c r="BQ25" i="8"/>
  <c r="BQ32" i="8"/>
  <c r="BQ34" i="8"/>
  <c r="BQ35" i="8"/>
  <c r="BQ80" i="8"/>
  <c r="W81" i="8"/>
  <c r="P81" i="8" s="1"/>
  <c r="R81" i="8" s="1"/>
  <c r="W91" i="8"/>
  <c r="P91" i="8" s="1"/>
  <c r="R91" i="8" s="1"/>
  <c r="BQ93" i="8"/>
  <c r="BQ95" i="8"/>
  <c r="BQ151" i="8"/>
  <c r="P55" i="8"/>
  <c r="R55" i="8" s="1"/>
  <c r="BQ75" i="8"/>
  <c r="BQ78" i="8"/>
  <c r="BQ105" i="8"/>
  <c r="BQ114" i="8"/>
  <c r="BQ140" i="8"/>
  <c r="BQ122" i="8"/>
  <c r="BQ147" i="8"/>
  <c r="BQ146" i="8"/>
  <c r="W46" i="8"/>
  <c r="P46" i="8" s="1"/>
  <c r="R46" i="8" s="1"/>
  <c r="BQ56" i="8"/>
  <c r="BQ61" i="8"/>
  <c r="BQ10" i="8"/>
  <c r="BP156" i="8"/>
  <c r="P156" i="8"/>
  <c r="R156" i="8" s="1"/>
  <c r="P83" i="8"/>
  <c r="R83" i="8" s="1"/>
  <c r="BQ11" i="8"/>
  <c r="P12" i="8"/>
  <c r="R12" i="8" s="1"/>
  <c r="BQ12" i="8"/>
  <c r="BQ13" i="8"/>
  <c r="BQ14" i="8"/>
  <c r="BQ15" i="8"/>
  <c r="BQ16" i="8"/>
  <c r="P17" i="8"/>
  <c r="R17" i="8" s="1"/>
  <c r="BQ17" i="8"/>
  <c r="BQ21" i="8"/>
  <c r="BP33" i="8"/>
  <c r="P35" i="8"/>
  <c r="R35" i="8" s="1"/>
  <c r="BQ36" i="8"/>
  <c r="BQ39" i="8"/>
  <c r="BP43" i="8"/>
  <c r="BQ45" i="8"/>
  <c r="BQ46" i="8"/>
  <c r="BQ54" i="8"/>
  <c r="BQ55" i="8"/>
  <c r="AG63" i="8"/>
  <c r="BQ63" i="8" s="1"/>
  <c r="BQ76" i="8"/>
  <c r="BQ117" i="8"/>
  <c r="BQ131" i="8"/>
  <c r="BQ115" i="8"/>
  <c r="BQ138" i="8"/>
  <c r="BQ137" i="8"/>
  <c r="BQ136" i="8"/>
  <c r="BQ121" i="8"/>
  <c r="BQ143" i="8"/>
  <c r="BQ104" i="8"/>
  <c r="BP152" i="8"/>
  <c r="BQ154" i="8"/>
  <c r="BP185" i="8"/>
  <c r="BQ185" i="8"/>
  <c r="BP11" i="8"/>
  <c r="BP17" i="8"/>
  <c r="BQ19" i="8"/>
  <c r="BQ22" i="8"/>
  <c r="BQ33" i="8"/>
  <c r="BQ37" i="8"/>
  <c r="P38" i="8"/>
  <c r="R38" i="8" s="1"/>
  <c r="BQ42" i="8"/>
  <c r="AG74" i="8"/>
  <c r="BQ74" i="8" s="1"/>
  <c r="P77" i="8"/>
  <c r="R77" i="8" s="1"/>
  <c r="BP78" i="8"/>
  <c r="W82" i="8"/>
  <c r="BQ112" i="8"/>
  <c r="BP151" i="8"/>
  <c r="BQ155" i="8"/>
  <c r="BQ159" i="8"/>
  <c r="W160" i="8"/>
  <c r="P160" i="8" s="1"/>
  <c r="R160" i="8" s="1"/>
  <c r="BQ162" i="8"/>
  <c r="BP184" i="8"/>
  <c r="BQ184" i="8"/>
  <c r="P44" i="8"/>
  <c r="R44" i="8" s="1"/>
  <c r="BP83" i="8"/>
  <c r="BQ175" i="8"/>
  <c r="BQ177" i="8"/>
  <c r="BQ178" i="8"/>
  <c r="AG181" i="8"/>
  <c r="BQ181" i="8" s="1"/>
  <c r="BQ29" i="8"/>
  <c r="BQ40" i="8"/>
  <c r="AG41" i="8"/>
  <c r="BQ41" i="8" s="1"/>
  <c r="P43" i="8"/>
  <c r="R43" i="8" s="1"/>
  <c r="BQ53" i="8"/>
  <c r="BQ57" i="8"/>
  <c r="BQ59" i="8"/>
  <c r="BP61" i="8"/>
  <c r="BP74" i="8"/>
  <c r="BQ86" i="8"/>
  <c r="W87" i="8"/>
  <c r="P87" i="8" s="1"/>
  <c r="R87" i="8" s="1"/>
  <c r="BQ101" i="8"/>
  <c r="BQ107" i="8"/>
  <c r="BQ113" i="8"/>
  <c r="BP157" i="8"/>
  <c r="BQ160" i="8"/>
  <c r="BQ164" i="8"/>
  <c r="BQ166" i="8"/>
  <c r="BQ168" i="8"/>
  <c r="BQ170" i="8"/>
  <c r="BQ172" i="8"/>
  <c r="BQ174" i="8"/>
  <c r="BQ176" i="8"/>
  <c r="BQ182" i="8"/>
  <c r="BQ26" i="8"/>
  <c r="BQ30" i="8"/>
  <c r="BQ23" i="8"/>
  <c r="BQ24" i="8"/>
  <c r="BQ27" i="8"/>
  <c r="BQ28" i="8"/>
  <c r="BQ31" i="8"/>
  <c r="BP38" i="8"/>
  <c r="P41" i="8"/>
  <c r="R41" i="8" s="1"/>
  <c r="AG43" i="8"/>
  <c r="BQ43" i="8" s="1"/>
  <c r="BQ47" i="8"/>
  <c r="BQ51" i="8"/>
  <c r="BP56" i="8"/>
  <c r="P56" i="8"/>
  <c r="R56" i="8" s="1"/>
  <c r="BQ58" i="8"/>
  <c r="BQ60" i="8"/>
  <c r="AG62" i="8"/>
  <c r="BQ62" i="8" s="1"/>
  <c r="P63" i="8"/>
  <c r="R63" i="8" s="1"/>
  <c r="BP63" i="8"/>
  <c r="AG66" i="8"/>
  <c r="BQ66" i="8" s="1"/>
  <c r="BQ69" i="8"/>
  <c r="BQ73" i="8"/>
  <c r="BQ85" i="8"/>
  <c r="BQ96" i="8"/>
  <c r="BP153" i="8"/>
  <c r="P153" i="8"/>
  <c r="R153" i="8" s="1"/>
  <c r="P161" i="8"/>
  <c r="R161" i="8" s="1"/>
  <c r="BP161" i="8"/>
  <c r="AG179" i="8"/>
  <c r="P181" i="8"/>
  <c r="R181" i="8" s="1"/>
  <c r="BP181" i="8"/>
  <c r="P33" i="8"/>
  <c r="R33" i="8" s="1"/>
  <c r="BQ38" i="8"/>
  <c r="BP39" i="8"/>
  <c r="BP41" i="8"/>
  <c r="W42" i="8"/>
  <c r="BQ50" i="8"/>
  <c r="BP55" i="8"/>
  <c r="BP62" i="8"/>
  <c r="P62" i="8"/>
  <c r="R62" i="8" s="1"/>
  <c r="AG65" i="8"/>
  <c r="BQ65" i="8" s="1"/>
  <c r="BP66" i="8"/>
  <c r="P66" i="8"/>
  <c r="R66" i="8" s="1"/>
  <c r="BQ68" i="8"/>
  <c r="BQ72" i="8"/>
  <c r="AG77" i="8"/>
  <c r="BQ77" i="8" s="1"/>
  <c r="BQ79" i="8"/>
  <c r="BQ81" i="8"/>
  <c r="BQ82" i="8"/>
  <c r="AG84" i="8"/>
  <c r="W84" i="8"/>
  <c r="P85" i="8"/>
  <c r="R85" i="8" s="1"/>
  <c r="P88" i="8"/>
  <c r="R88" i="8" s="1"/>
  <c r="BP88" i="8"/>
  <c r="BQ89" i="8"/>
  <c r="BQ92" i="8"/>
  <c r="BQ103" i="8"/>
  <c r="BQ109" i="8"/>
  <c r="BQ133" i="8"/>
  <c r="BQ118" i="8"/>
  <c r="BQ125" i="8"/>
  <c r="BQ128" i="8"/>
  <c r="BQ130" i="8"/>
  <c r="BQ149" i="8"/>
  <c r="BQ120" i="8"/>
  <c r="BQ141" i="8"/>
  <c r="BQ145" i="8"/>
  <c r="P158" i="8"/>
  <c r="R158" i="8" s="1"/>
  <c r="BP178" i="8"/>
  <c r="P178" i="8"/>
  <c r="R178" i="8" s="1"/>
  <c r="BQ180" i="8"/>
  <c r="BQ49" i="8"/>
  <c r="P65" i="8"/>
  <c r="R65" i="8" s="1"/>
  <c r="BP65" i="8"/>
  <c r="BQ67" i="8"/>
  <c r="BQ71" i="8"/>
  <c r="BQ94" i="8"/>
  <c r="P159" i="8"/>
  <c r="R159" i="8" s="1"/>
  <c r="BP159" i="8"/>
  <c r="BP35" i="8"/>
  <c r="BP44" i="8"/>
  <c r="BQ48" i="8"/>
  <c r="BQ52" i="8"/>
  <c r="P57" i="8"/>
  <c r="R57" i="8" s="1"/>
  <c r="BP57" i="8"/>
  <c r="BP64" i="8"/>
  <c r="P64" i="8"/>
  <c r="R64" i="8" s="1"/>
  <c r="BQ70" i="8"/>
  <c r="P74" i="8"/>
  <c r="R74" i="8" s="1"/>
  <c r="BP77" i="8"/>
  <c r="P86" i="8"/>
  <c r="R86" i="8" s="1"/>
  <c r="BP86" i="8"/>
  <c r="BQ87" i="8"/>
  <c r="P90" i="8"/>
  <c r="R90" i="8" s="1"/>
  <c r="BP90" i="8"/>
  <c r="BQ102" i="8"/>
  <c r="BQ97" i="8"/>
  <c r="BQ99" i="8"/>
  <c r="BQ100" i="8"/>
  <c r="BQ110" i="8"/>
  <c r="BQ139" i="8"/>
  <c r="BQ124" i="8"/>
  <c r="BQ127" i="8"/>
  <c r="BQ129" i="8"/>
  <c r="BQ134" i="8"/>
  <c r="BQ142" i="8"/>
  <c r="BQ123" i="8"/>
  <c r="BQ148" i="8"/>
  <c r="BQ144" i="8"/>
  <c r="P150" i="8"/>
  <c r="R150" i="8" s="1"/>
  <c r="BP150" i="8"/>
  <c r="BP180" i="8"/>
  <c r="AG88" i="8"/>
  <c r="BQ88" i="8" s="1"/>
  <c r="AG90" i="8"/>
  <c r="BQ90" i="8" s="1"/>
  <c r="BQ106" i="8"/>
  <c r="BQ111" i="8"/>
  <c r="BQ108" i="8"/>
  <c r="BQ152" i="8"/>
  <c r="P157" i="8"/>
  <c r="R157" i="8" s="1"/>
  <c r="P179" i="8"/>
  <c r="R179" i="8" s="1"/>
  <c r="BQ84" i="8"/>
  <c r="BP85" i="8"/>
  <c r="BQ98" i="8"/>
  <c r="P152" i="8"/>
  <c r="R152" i="8" s="1"/>
  <c r="BQ157" i="8"/>
  <c r="BP158" i="8"/>
  <c r="BQ163" i="8"/>
  <c r="BQ179" i="8"/>
  <c r="BO11" i="7"/>
  <c r="BO17" i="7"/>
  <c r="BP23" i="7"/>
  <c r="BP29" i="7"/>
  <c r="BP30" i="7"/>
  <c r="BP33" i="7"/>
  <c r="BO38" i="7"/>
  <c r="AF43" i="7"/>
  <c r="BP43" i="7" s="1"/>
  <c r="BP48" i="7"/>
  <c r="BP52" i="7"/>
  <c r="BO55" i="7"/>
  <c r="BP55" i="7"/>
  <c r="BP57" i="7"/>
  <c r="BP61" i="7"/>
  <c r="BP70" i="7"/>
  <c r="BP76" i="7"/>
  <c r="BP77" i="7"/>
  <c r="BP78" i="7"/>
  <c r="AF87" i="7"/>
  <c r="BP87" i="7" s="1"/>
  <c r="BP110" i="7"/>
  <c r="BP129" i="7"/>
  <c r="BP145" i="7"/>
  <c r="AF156" i="7"/>
  <c r="BP156" i="7" s="1"/>
  <c r="AF159" i="7"/>
  <c r="BP159" i="7" s="1"/>
  <c r="AF161" i="7"/>
  <c r="BP161" i="7" s="1"/>
  <c r="V16" i="7"/>
  <c r="BP18" i="7"/>
  <c r="BP21" i="7"/>
  <c r="BP27" i="7"/>
  <c r="BP32" i="7"/>
  <c r="V39" i="7"/>
  <c r="BO41" i="7"/>
  <c r="BP51" i="7"/>
  <c r="BP59" i="7"/>
  <c r="BP63" i="7"/>
  <c r="BP64" i="7"/>
  <c r="BP67" i="7"/>
  <c r="BP71" i="7"/>
  <c r="BO81" i="7"/>
  <c r="BO88" i="7"/>
  <c r="BP88" i="7"/>
  <c r="BO90" i="7"/>
  <c r="BP92" i="7"/>
  <c r="BP93" i="7"/>
  <c r="BP95" i="7"/>
  <c r="BP98" i="7"/>
  <c r="BP105" i="7"/>
  <c r="BP108" i="7"/>
  <c r="BP114" i="7"/>
  <c r="BP132" i="7"/>
  <c r="BP148" i="7"/>
  <c r="BP155" i="7"/>
  <c r="AF157" i="7"/>
  <c r="BP157" i="7" s="1"/>
  <c r="BP49" i="7"/>
  <c r="BP84" i="7"/>
  <c r="BO178" i="7"/>
  <c r="V12" i="7"/>
  <c r="BO12" i="7" s="1"/>
  <c r="V13" i="7"/>
  <c r="BO13" i="7" s="1"/>
  <c r="BP20" i="7"/>
  <c r="BP42" i="7"/>
  <c r="BP44" i="7"/>
  <c r="BP47" i="7"/>
  <c r="BP62" i="7"/>
  <c r="BP68" i="7"/>
  <c r="BP72" i="7"/>
  <c r="AF81" i="7"/>
  <c r="BP81" i="7" s="1"/>
  <c r="BP91" i="7"/>
  <c r="BP97" i="7"/>
  <c r="BP109" i="7"/>
  <c r="BP124" i="7"/>
  <c r="BP133" i="7"/>
  <c r="BP140" i="7"/>
  <c r="BP149" i="7"/>
  <c r="BO185" i="7"/>
  <c r="BP12" i="7"/>
  <c r="BP13" i="7"/>
  <c r="BO35" i="7"/>
  <c r="BO61" i="7"/>
  <c r="BP11" i="7"/>
  <c r="BP31" i="7"/>
  <c r="BO46" i="7"/>
  <c r="BP50" i="7"/>
  <c r="BP58" i="7"/>
  <c r="BP100" i="7"/>
  <c r="BP16" i="7"/>
  <c r="BP14" i="7"/>
  <c r="BP15" i="7"/>
  <c r="BP22" i="7"/>
  <c r="BP26" i="7"/>
  <c r="BP28" i="7"/>
  <c r="BO33" i="7"/>
  <c r="BP36" i="7"/>
  <c r="BP37" i="7"/>
  <c r="BP123" i="7"/>
  <c r="BP131" i="7"/>
  <c r="BP139" i="7"/>
  <c r="BP147" i="7"/>
  <c r="BO64" i="7"/>
  <c r="V85" i="7"/>
  <c r="BO85" i="7" s="1"/>
  <c r="AF85" i="7"/>
  <c r="BP85" i="7" s="1"/>
  <c r="BP144" i="7"/>
  <c r="BO153" i="7"/>
  <c r="BO63" i="7"/>
  <c r="BO86" i="7"/>
  <c r="BP104" i="7"/>
  <c r="BP138" i="7"/>
  <c r="BO157" i="7"/>
  <c r="BP164" i="7"/>
  <c r="BP168" i="7"/>
  <c r="BP172" i="7"/>
  <c r="BP176" i="7"/>
  <c r="AF35" i="7"/>
  <c r="BP35" i="7" s="1"/>
  <c r="AF46" i="7"/>
  <c r="BP46" i="7" s="1"/>
  <c r="BP60" i="7"/>
  <c r="BO62" i="7"/>
  <c r="BO77" i="7"/>
  <c r="BP79" i="7"/>
  <c r="BP80" i="7"/>
  <c r="AF82" i="7"/>
  <c r="BP82" i="7" s="1"/>
  <c r="V82" i="7"/>
  <c r="BO87" i="7"/>
  <c r="BP94" i="7"/>
  <c r="BP117" i="7"/>
  <c r="BP120" i="7"/>
  <c r="BP121" i="7"/>
  <c r="BP136" i="7"/>
  <c r="BP137" i="7"/>
  <c r="BO150" i="7"/>
  <c r="BP151" i="7"/>
  <c r="BP152" i="7"/>
  <c r="BP154" i="7"/>
  <c r="BP165" i="7"/>
  <c r="BP169" i="7"/>
  <c r="BP173" i="7"/>
  <c r="BP177" i="7"/>
  <c r="BP183" i="7"/>
  <c r="BP54" i="7"/>
  <c r="BO66" i="7"/>
  <c r="V74" i="7"/>
  <c r="AF74" i="7"/>
  <c r="BP74" i="7" s="1"/>
  <c r="BP75" i="7"/>
  <c r="BP128" i="7"/>
  <c r="BO152" i="7"/>
  <c r="BO159" i="7"/>
  <c r="BP53" i="7"/>
  <c r="BO56" i="7"/>
  <c r="BP65" i="7"/>
  <c r="BP122" i="7"/>
  <c r="AF56" i="7"/>
  <c r="BP56" i="7" s="1"/>
  <c r="BO76" i="7"/>
  <c r="BO78" i="7"/>
  <c r="V83" i="7"/>
  <c r="AF83" i="7"/>
  <c r="BP83" i="7" s="1"/>
  <c r="BP86" i="7"/>
  <c r="BP89" i="7"/>
  <c r="BO91" i="7"/>
  <c r="BP96" i="7"/>
  <c r="BP115" i="7"/>
  <c r="BP119" i="7"/>
  <c r="BP130" i="7"/>
  <c r="BP135" i="7"/>
  <c r="BP146" i="7"/>
  <c r="BP153" i="7"/>
  <c r="BP158" i="7"/>
  <c r="BO160" i="7"/>
  <c r="BO161" i="7"/>
  <c r="BP163" i="7"/>
  <c r="V181" i="7"/>
  <c r="BO181" i="7" s="1"/>
  <c r="AF181" i="7"/>
  <c r="BP181" i="7" s="1"/>
  <c r="BP103" i="7"/>
  <c r="BP111" i="7"/>
  <c r="BP118" i="7"/>
  <c r="BP126" i="7"/>
  <c r="BP134" i="7"/>
  <c r="BP142" i="7"/>
  <c r="BO156" i="7"/>
  <c r="V158" i="7"/>
  <c r="BP167" i="7"/>
  <c r="BP171" i="7"/>
  <c r="BP175" i="7"/>
  <c r="BO180" i="7"/>
  <c r="BP102" i="7"/>
  <c r="BP116" i="7"/>
  <c r="BP166" i="7"/>
  <c r="BP170" i="7"/>
  <c r="BP174" i="7"/>
  <c r="BP178" i="7"/>
  <c r="BO179" i="7"/>
  <c r="BO184" i="7"/>
  <c r="AC55" i="6"/>
  <c r="AA63" i="6"/>
  <c r="AA33" i="6"/>
  <c r="AA184" i="6"/>
  <c r="AA82" i="6"/>
  <c r="AA91" i="6"/>
  <c r="AA81" i="6"/>
  <c r="AA39" i="6"/>
  <c r="AA179" i="6"/>
  <c r="AA178" i="6"/>
  <c r="AA161" i="6"/>
  <c r="AA157" i="6"/>
  <c r="AA41" i="6"/>
  <c r="AA61" i="6"/>
  <c r="AA56" i="6"/>
  <c r="AA156" i="6"/>
  <c r="AA38" i="6"/>
  <c r="AA90" i="6"/>
  <c r="AA151" i="6"/>
  <c r="AA83" i="6"/>
  <c r="AA78" i="6"/>
  <c r="AA150" i="6"/>
  <c r="AA85" i="6"/>
  <c r="AA152" i="6"/>
  <c r="AA87" i="6"/>
  <c r="AA86" i="6"/>
  <c r="AA74" i="6"/>
  <c r="AA64" i="6"/>
  <c r="AA159" i="6"/>
  <c r="AA158" i="6"/>
  <c r="AA88" i="6"/>
  <c r="AA180" i="6"/>
  <c r="AA84" i="6"/>
  <c r="AA43" i="6"/>
  <c r="AA42" i="6"/>
  <c r="AA65" i="6"/>
  <c r="AA17" i="6"/>
  <c r="AA62" i="6"/>
  <c r="AA66" i="6"/>
  <c r="AA76" i="6"/>
  <c r="AA46" i="6"/>
  <c r="AA44" i="6"/>
  <c r="AA181" i="6"/>
  <c r="AA160" i="6"/>
  <c r="AA185" i="6"/>
  <c r="AA153" i="6"/>
  <c r="AA35" i="6"/>
  <c r="AA57" i="6"/>
  <c r="AA77" i="6"/>
  <c r="AA55" i="6"/>
  <c r="Y63" i="6"/>
  <c r="Y33" i="6"/>
  <c r="Y184" i="6"/>
  <c r="Y82" i="6"/>
  <c r="Y91" i="6"/>
  <c r="Y81" i="6"/>
  <c r="Y39" i="6"/>
  <c r="Y179" i="6"/>
  <c r="Y178" i="6"/>
  <c r="Y161" i="6"/>
  <c r="Y157" i="6"/>
  <c r="Y41" i="6"/>
  <c r="Y61" i="6"/>
  <c r="Y56" i="6"/>
  <c r="Y156" i="6"/>
  <c r="Y38" i="6"/>
  <c r="Y90" i="6"/>
  <c r="Y151" i="6"/>
  <c r="Y83" i="6"/>
  <c r="Y78" i="6"/>
  <c r="Y150" i="6"/>
  <c r="Y85" i="6"/>
  <c r="Y152" i="6"/>
  <c r="Y87" i="6"/>
  <c r="Y86" i="6"/>
  <c r="Y74" i="6"/>
  <c r="Y64" i="6"/>
  <c r="Y159" i="6"/>
  <c r="Y158" i="6"/>
  <c r="Y88" i="6"/>
  <c r="Y180" i="6"/>
  <c r="Y84" i="6"/>
  <c r="Y43" i="6"/>
  <c r="Y42" i="6"/>
  <c r="Y65" i="6"/>
  <c r="Y17" i="6"/>
  <c r="Y62" i="6"/>
  <c r="Y66" i="6"/>
  <c r="Y76" i="6"/>
  <c r="Y46" i="6"/>
  <c r="Y44" i="6"/>
  <c r="Y181" i="6"/>
  <c r="Y160" i="6"/>
  <c r="Y185" i="6"/>
  <c r="Y153" i="6"/>
  <c r="Y35" i="6"/>
  <c r="Y57" i="6"/>
  <c r="Y77" i="6"/>
  <c r="Y55" i="6"/>
  <c r="AG186" i="6"/>
  <c r="BW63" i="6"/>
  <c r="BX63" i="6" s="1"/>
  <c r="BU63" i="6"/>
  <c r="AP63" i="6"/>
  <c r="AL63" i="6" s="1"/>
  <c r="AN63" i="6"/>
  <c r="AJ63" i="6"/>
  <c r="AH63" i="6"/>
  <c r="AG63" i="6"/>
  <c r="AF63" i="6"/>
  <c r="AE63" i="6"/>
  <c r="AC63" i="6"/>
  <c r="X63" i="6"/>
  <c r="W63" i="6"/>
  <c r="V63" i="6" s="1"/>
  <c r="U63" i="6"/>
  <c r="S63" i="6"/>
  <c r="BW33" i="6"/>
  <c r="BX33" i="6" s="1"/>
  <c r="BU33" i="6"/>
  <c r="AP33" i="6"/>
  <c r="AN33" i="6"/>
  <c r="AL33" i="6"/>
  <c r="AJ33" i="6"/>
  <c r="AH33" i="6"/>
  <c r="AG33" i="6"/>
  <c r="AF33" i="6"/>
  <c r="AE33" i="6"/>
  <c r="AC33" i="6"/>
  <c r="X33" i="6"/>
  <c r="W33" i="6"/>
  <c r="V33" i="6" s="1"/>
  <c r="U33" i="6"/>
  <c r="S33" i="6"/>
  <c r="BU183" i="6"/>
  <c r="AP183" i="6"/>
  <c r="AN183" i="6"/>
  <c r="AL183" i="6"/>
  <c r="AJ183" i="6"/>
  <c r="AG183" i="6"/>
  <c r="AE183" i="6"/>
  <c r="W183" i="6"/>
  <c r="AF183" i="6" s="1"/>
  <c r="S183" i="6"/>
  <c r="BU182" i="6"/>
  <c r="AP182" i="6"/>
  <c r="AN182" i="6"/>
  <c r="AL182" i="6"/>
  <c r="AJ182" i="6"/>
  <c r="AG182" i="6"/>
  <c r="AE182" i="6"/>
  <c r="W182" i="6"/>
  <c r="AF182" i="6" s="1"/>
  <c r="S182" i="6"/>
  <c r="BW184" i="6"/>
  <c r="BX184" i="6" s="1"/>
  <c r="BU184" i="6"/>
  <c r="AP184" i="6"/>
  <c r="AN184" i="6"/>
  <c r="AL184" i="6"/>
  <c r="AG184" i="6"/>
  <c r="AE184" i="6"/>
  <c r="AC184" i="6"/>
  <c r="X184" i="6"/>
  <c r="W184" i="6"/>
  <c r="V184" i="6" s="1"/>
  <c r="U184" i="6"/>
  <c r="S184" i="6"/>
  <c r="BW82" i="6"/>
  <c r="BX82" i="6" s="1"/>
  <c r="BU82" i="6"/>
  <c r="AP82" i="6"/>
  <c r="AN82" i="6"/>
  <c r="AL82" i="6"/>
  <c r="AG82" i="6"/>
  <c r="AF82" i="6"/>
  <c r="AE82" i="6"/>
  <c r="AC82" i="6"/>
  <c r="X82" i="6"/>
  <c r="W82" i="6"/>
  <c r="V82" i="6" s="1"/>
  <c r="U82" i="6"/>
  <c r="S82" i="6"/>
  <c r="BW91" i="6"/>
  <c r="BX91" i="6" s="1"/>
  <c r="BU91" i="6"/>
  <c r="AP91" i="6"/>
  <c r="AN91" i="6"/>
  <c r="AL91" i="6"/>
  <c r="AJ91" i="6"/>
  <c r="AG91" i="6"/>
  <c r="AE91" i="6"/>
  <c r="AC91" i="6"/>
  <c r="X91" i="6"/>
  <c r="W91" i="6"/>
  <c r="AF91" i="6" s="1"/>
  <c r="U91" i="6"/>
  <c r="S91" i="6"/>
  <c r="BW81" i="6"/>
  <c r="BX81" i="6" s="1"/>
  <c r="BU81" i="6"/>
  <c r="AP81" i="6"/>
  <c r="AN81" i="6"/>
  <c r="AL81" i="6"/>
  <c r="AJ81" i="6"/>
  <c r="AG81" i="6"/>
  <c r="AE81" i="6"/>
  <c r="AC81" i="6"/>
  <c r="X81" i="6"/>
  <c r="W81" i="6"/>
  <c r="AF81" i="6" s="1"/>
  <c r="U81" i="6"/>
  <c r="S81" i="6"/>
  <c r="CY177" i="6"/>
  <c r="AP177" i="6"/>
  <c r="AN177" i="6"/>
  <c r="AL177" i="6"/>
  <c r="AJ177" i="6"/>
  <c r="AH177" i="6"/>
  <c r="AG177" i="6"/>
  <c r="AE177" i="6"/>
  <c r="W177" i="6"/>
  <c r="AF177" i="6" s="1"/>
  <c r="S177" i="6"/>
  <c r="CY176" i="6"/>
  <c r="AP176" i="6"/>
  <c r="AN176" i="6"/>
  <c r="AL176" i="6"/>
  <c r="AJ176" i="6"/>
  <c r="AH176" i="6"/>
  <c r="AG176" i="6"/>
  <c r="AE176" i="6"/>
  <c r="W176" i="6"/>
  <c r="AF176" i="6" s="1"/>
  <c r="S176" i="6"/>
  <c r="CY175" i="6"/>
  <c r="AP175" i="6"/>
  <c r="AN175" i="6"/>
  <c r="AL175" i="6"/>
  <c r="AJ175" i="6"/>
  <c r="AH175" i="6"/>
  <c r="AG175" i="6"/>
  <c r="AE175" i="6"/>
  <c r="W175" i="6"/>
  <c r="AF175" i="6" s="1"/>
  <c r="S175" i="6"/>
  <c r="CY174" i="6"/>
  <c r="AP174" i="6"/>
  <c r="AN174" i="6"/>
  <c r="AL174" i="6"/>
  <c r="AJ174" i="6"/>
  <c r="AH174" i="6"/>
  <c r="AG174" i="6"/>
  <c r="AE174" i="6"/>
  <c r="W174" i="6"/>
  <c r="AF174" i="6" s="1"/>
  <c r="S174" i="6"/>
  <c r="CY173" i="6"/>
  <c r="AP173" i="6"/>
  <c r="AN173" i="6"/>
  <c r="AL173" i="6"/>
  <c r="AJ173" i="6"/>
  <c r="AH173" i="6"/>
  <c r="AG173" i="6"/>
  <c r="AE173" i="6"/>
  <c r="W173" i="6"/>
  <c r="AF173" i="6" s="1"/>
  <c r="S173" i="6"/>
  <c r="CY172" i="6"/>
  <c r="AP172" i="6"/>
  <c r="AN172" i="6"/>
  <c r="AL172" i="6"/>
  <c r="AJ172" i="6"/>
  <c r="AH172" i="6"/>
  <c r="AG172" i="6"/>
  <c r="AE172" i="6"/>
  <c r="W172" i="6"/>
  <c r="AF172" i="6" s="1"/>
  <c r="S172" i="6"/>
  <c r="CY171" i="6"/>
  <c r="AP171" i="6"/>
  <c r="AN171" i="6"/>
  <c r="AL171" i="6"/>
  <c r="AJ171" i="6"/>
  <c r="AH171" i="6"/>
  <c r="AG171" i="6"/>
  <c r="AE171" i="6"/>
  <c r="W171" i="6"/>
  <c r="AF171" i="6" s="1"/>
  <c r="S171" i="6"/>
  <c r="CY170" i="6"/>
  <c r="AP170" i="6"/>
  <c r="AN170" i="6"/>
  <c r="AL170" i="6"/>
  <c r="AJ170" i="6"/>
  <c r="AH170" i="6"/>
  <c r="AG170" i="6"/>
  <c r="AE170" i="6"/>
  <c r="W170" i="6"/>
  <c r="AF170" i="6" s="1"/>
  <c r="S170" i="6"/>
  <c r="CY169" i="6"/>
  <c r="AP169" i="6"/>
  <c r="AN169" i="6"/>
  <c r="AL169" i="6"/>
  <c r="AJ169" i="6"/>
  <c r="AH169" i="6"/>
  <c r="AG169" i="6"/>
  <c r="AE169" i="6"/>
  <c r="W169" i="6"/>
  <c r="AF169" i="6" s="1"/>
  <c r="S169" i="6"/>
  <c r="CY168" i="6"/>
  <c r="AP168" i="6"/>
  <c r="AN168" i="6"/>
  <c r="AL168" i="6"/>
  <c r="AJ168" i="6"/>
  <c r="AH168" i="6"/>
  <c r="AG168" i="6"/>
  <c r="AE168" i="6"/>
  <c r="W168" i="6"/>
  <c r="AF168" i="6" s="1"/>
  <c r="S168" i="6"/>
  <c r="CY167" i="6"/>
  <c r="AP167" i="6"/>
  <c r="AN167" i="6"/>
  <c r="AL167" i="6"/>
  <c r="AJ167" i="6"/>
  <c r="AH167" i="6"/>
  <c r="AG167" i="6"/>
  <c r="AE167" i="6"/>
  <c r="W167" i="6"/>
  <c r="AF167" i="6" s="1"/>
  <c r="S167" i="6"/>
  <c r="CY166" i="6"/>
  <c r="AP166" i="6"/>
  <c r="AN166" i="6"/>
  <c r="AL166" i="6"/>
  <c r="AJ166" i="6"/>
  <c r="AH166" i="6"/>
  <c r="AG166" i="6"/>
  <c r="AE166" i="6"/>
  <c r="W166" i="6"/>
  <c r="AF166" i="6" s="1"/>
  <c r="S166" i="6"/>
  <c r="CY165" i="6"/>
  <c r="AP165" i="6"/>
  <c r="AN165" i="6"/>
  <c r="AL165" i="6"/>
  <c r="AJ165" i="6"/>
  <c r="AH165" i="6"/>
  <c r="AG165" i="6"/>
  <c r="AE165" i="6"/>
  <c r="W165" i="6"/>
  <c r="AF165" i="6" s="1"/>
  <c r="S165" i="6"/>
  <c r="CY164" i="6"/>
  <c r="AP164" i="6"/>
  <c r="AN164" i="6"/>
  <c r="AL164" i="6"/>
  <c r="AJ164" i="6"/>
  <c r="AH164" i="6"/>
  <c r="AG164" i="6"/>
  <c r="AE164" i="6"/>
  <c r="W164" i="6"/>
  <c r="AF164" i="6" s="1"/>
  <c r="S164" i="6"/>
  <c r="AP163" i="6"/>
  <c r="AN163" i="6"/>
  <c r="AL163" i="6"/>
  <c r="AJ163" i="6"/>
  <c r="AH163" i="6"/>
  <c r="AG163" i="6"/>
  <c r="AE163" i="6"/>
  <c r="W163" i="6"/>
  <c r="AF163" i="6" s="1"/>
  <c r="S163" i="6"/>
  <c r="AP162" i="6"/>
  <c r="AN162" i="6"/>
  <c r="AL162" i="6"/>
  <c r="AJ162" i="6"/>
  <c r="AH162" i="6"/>
  <c r="AG162" i="6"/>
  <c r="AE162" i="6"/>
  <c r="W162" i="6"/>
  <c r="AF162" i="6" s="1"/>
  <c r="S162" i="6"/>
  <c r="BW39" i="6"/>
  <c r="BX39" i="6" s="1"/>
  <c r="BU39" i="6"/>
  <c r="AP39" i="6"/>
  <c r="AN39" i="6"/>
  <c r="AL39" i="6"/>
  <c r="AJ39" i="6"/>
  <c r="AG39" i="6"/>
  <c r="AF39" i="6"/>
  <c r="AE39" i="6"/>
  <c r="AC39" i="6"/>
  <c r="X39" i="6"/>
  <c r="W39" i="6"/>
  <c r="V39" i="6" s="1"/>
  <c r="U39" i="6"/>
  <c r="S39" i="6"/>
  <c r="BW179" i="6"/>
  <c r="BX179" i="6" s="1"/>
  <c r="BU179" i="6"/>
  <c r="AP179" i="6"/>
  <c r="AN179" i="6"/>
  <c r="AL179" i="6"/>
  <c r="AH179" i="6"/>
  <c r="AG179" i="6"/>
  <c r="AE179" i="6"/>
  <c r="AC179" i="6"/>
  <c r="X179" i="6"/>
  <c r="W179" i="6"/>
  <c r="AF179" i="6" s="1"/>
  <c r="U179" i="6"/>
  <c r="S179" i="6"/>
  <c r="BW178" i="6"/>
  <c r="BX178" i="6" s="1"/>
  <c r="BU178" i="6"/>
  <c r="AP178" i="6"/>
  <c r="AN178" i="6"/>
  <c r="AL178" i="6"/>
  <c r="AH178" i="6"/>
  <c r="AG178" i="6"/>
  <c r="AF178" i="6"/>
  <c r="AE178" i="6"/>
  <c r="AC178" i="6"/>
  <c r="X178" i="6"/>
  <c r="W178" i="6"/>
  <c r="V178" i="6" s="1"/>
  <c r="U178" i="6"/>
  <c r="S178" i="6"/>
  <c r="BW161" i="6"/>
  <c r="BX161" i="6" s="1"/>
  <c r="BU161" i="6"/>
  <c r="AP161" i="6"/>
  <c r="AN161" i="6"/>
  <c r="AL161" i="6"/>
  <c r="AH161" i="6"/>
  <c r="AG161" i="6"/>
  <c r="AE161" i="6"/>
  <c r="AC161" i="6"/>
  <c r="X161" i="6"/>
  <c r="W161" i="6"/>
  <c r="V161" i="6" s="1"/>
  <c r="U161" i="6"/>
  <c r="S161" i="6"/>
  <c r="BW157" i="6"/>
  <c r="BX157" i="6" s="1"/>
  <c r="BU157" i="6"/>
  <c r="AP157" i="6"/>
  <c r="AN157" i="6"/>
  <c r="AL157" i="6"/>
  <c r="AH157" i="6"/>
  <c r="AG157" i="6"/>
  <c r="AF157" i="6"/>
  <c r="AE157" i="6"/>
  <c r="AC157" i="6"/>
  <c r="X157" i="6"/>
  <c r="W157" i="6"/>
  <c r="V157" i="6" s="1"/>
  <c r="U157" i="6"/>
  <c r="S157" i="6"/>
  <c r="BW41" i="6"/>
  <c r="BX41" i="6" s="1"/>
  <c r="BU41" i="6"/>
  <c r="AP41" i="6"/>
  <c r="AN41" i="6"/>
  <c r="AL41" i="6"/>
  <c r="AH41" i="6"/>
  <c r="AG41" i="6"/>
  <c r="AF41" i="6"/>
  <c r="AE41" i="6"/>
  <c r="AC41" i="6"/>
  <c r="X41" i="6"/>
  <c r="W41" i="6"/>
  <c r="V41" i="6" s="1"/>
  <c r="U41" i="6"/>
  <c r="S41" i="6"/>
  <c r="BU155" i="6"/>
  <c r="AP155" i="6"/>
  <c r="AN155" i="6"/>
  <c r="AL155" i="6"/>
  <c r="AJ155" i="6"/>
  <c r="AH155" i="6"/>
  <c r="AG155" i="6"/>
  <c r="AE155" i="6"/>
  <c r="W155" i="6"/>
  <c r="AF155" i="6" s="1"/>
  <c r="S155" i="6"/>
  <c r="BU154" i="6"/>
  <c r="AP154" i="6"/>
  <c r="AN154" i="6"/>
  <c r="AL154" i="6"/>
  <c r="AJ154" i="6"/>
  <c r="AG154" i="6"/>
  <c r="AE154" i="6"/>
  <c r="W154" i="6"/>
  <c r="AF154" i="6" s="1"/>
  <c r="S154" i="6"/>
  <c r="BW61" i="6"/>
  <c r="BX61" i="6" s="1"/>
  <c r="BU61" i="6"/>
  <c r="AP61" i="6"/>
  <c r="AN61" i="6"/>
  <c r="AL61" i="6"/>
  <c r="AH61" i="6"/>
  <c r="AG61" i="6"/>
  <c r="AF61" i="6"/>
  <c r="AE61" i="6"/>
  <c r="AC61" i="6"/>
  <c r="X61" i="6"/>
  <c r="W61" i="6"/>
  <c r="V61" i="6" s="1"/>
  <c r="U61" i="6"/>
  <c r="S61" i="6"/>
  <c r="BW56" i="6"/>
  <c r="BX56" i="6" s="1"/>
  <c r="BU56" i="6"/>
  <c r="AP56" i="6"/>
  <c r="AN56" i="6"/>
  <c r="AL56" i="6"/>
  <c r="AH56" i="6"/>
  <c r="AG56" i="6"/>
  <c r="AF56" i="6"/>
  <c r="AE56" i="6"/>
  <c r="AC56" i="6"/>
  <c r="X56" i="6"/>
  <c r="W56" i="6"/>
  <c r="V56" i="6" s="1"/>
  <c r="U56" i="6"/>
  <c r="S56" i="6"/>
  <c r="BW156" i="6"/>
  <c r="BX156" i="6" s="1"/>
  <c r="BU156" i="6"/>
  <c r="AP156" i="6"/>
  <c r="AN156" i="6"/>
  <c r="AL156" i="6"/>
  <c r="AH156" i="6"/>
  <c r="AG156" i="6"/>
  <c r="AF156" i="6"/>
  <c r="AE156" i="6"/>
  <c r="AC156" i="6"/>
  <c r="X156" i="6"/>
  <c r="W156" i="6"/>
  <c r="V156" i="6" s="1"/>
  <c r="U156" i="6"/>
  <c r="S156" i="6"/>
  <c r="BW38" i="6"/>
  <c r="BX38" i="6" s="1"/>
  <c r="BU38" i="6"/>
  <c r="AP38" i="6"/>
  <c r="AN38" i="6"/>
  <c r="AL38" i="6"/>
  <c r="AH38" i="6"/>
  <c r="AG38" i="6"/>
  <c r="AF38" i="6"/>
  <c r="AE38" i="6"/>
  <c r="AC38" i="6"/>
  <c r="X38" i="6"/>
  <c r="W38" i="6"/>
  <c r="V38" i="6" s="1"/>
  <c r="U38" i="6"/>
  <c r="S38" i="6"/>
  <c r="AP149" i="6"/>
  <c r="AN149" i="6"/>
  <c r="AL149" i="6"/>
  <c r="AJ149" i="6"/>
  <c r="AH149" i="6"/>
  <c r="AG149" i="6"/>
  <c r="AE149" i="6"/>
  <c r="AC149" i="6"/>
  <c r="AA149" i="6"/>
  <c r="W149" i="6"/>
  <c r="AF149" i="6" s="1"/>
  <c r="S149" i="6"/>
  <c r="AP148" i="6"/>
  <c r="AN148" i="6"/>
  <c r="AL148" i="6"/>
  <c r="AJ148" i="6"/>
  <c r="AH148" i="6"/>
  <c r="AG148" i="6"/>
  <c r="AE148" i="6"/>
  <c r="AC148" i="6"/>
  <c r="AA148" i="6"/>
  <c r="W148" i="6"/>
  <c r="AF148" i="6" s="1"/>
  <c r="S148" i="6"/>
  <c r="AP147" i="6"/>
  <c r="AN147" i="6"/>
  <c r="AL147" i="6"/>
  <c r="AJ147" i="6"/>
  <c r="AH147" i="6"/>
  <c r="AG147" i="6"/>
  <c r="AE147" i="6"/>
  <c r="AC147" i="6"/>
  <c r="AA147" i="6"/>
  <c r="W147" i="6"/>
  <c r="AF147" i="6" s="1"/>
  <c r="S147" i="6"/>
  <c r="AP146" i="6"/>
  <c r="AN146" i="6"/>
  <c r="AL146" i="6"/>
  <c r="AJ146" i="6"/>
  <c r="AH146" i="6"/>
  <c r="AG146" i="6"/>
  <c r="AE146" i="6"/>
  <c r="AC146" i="6"/>
  <c r="AA146" i="6"/>
  <c r="W146" i="6"/>
  <c r="AF146" i="6" s="1"/>
  <c r="S146" i="6"/>
  <c r="AP145" i="6"/>
  <c r="AN145" i="6"/>
  <c r="AL145" i="6"/>
  <c r="AJ145" i="6"/>
  <c r="AH145" i="6"/>
  <c r="AG145" i="6"/>
  <c r="AE145" i="6"/>
  <c r="AC145" i="6"/>
  <c r="AA145" i="6"/>
  <c r="W145" i="6"/>
  <c r="AF145" i="6" s="1"/>
  <c r="S145" i="6"/>
  <c r="AP144" i="6"/>
  <c r="AN144" i="6"/>
  <c r="AL144" i="6"/>
  <c r="AJ144" i="6"/>
  <c r="AH144" i="6"/>
  <c r="AG144" i="6"/>
  <c r="AE144" i="6"/>
  <c r="AC144" i="6"/>
  <c r="AA144" i="6"/>
  <c r="W144" i="6"/>
  <c r="AF144" i="6" s="1"/>
  <c r="S144" i="6"/>
  <c r="AP143" i="6"/>
  <c r="AN143" i="6"/>
  <c r="AL143" i="6"/>
  <c r="AJ143" i="6"/>
  <c r="AH143" i="6"/>
  <c r="AG143" i="6"/>
  <c r="AE143" i="6"/>
  <c r="AC143" i="6"/>
  <c r="AA143" i="6"/>
  <c r="W143" i="6"/>
  <c r="AF143" i="6" s="1"/>
  <c r="S143" i="6"/>
  <c r="AP142" i="6"/>
  <c r="AN142" i="6"/>
  <c r="AL142" i="6"/>
  <c r="AJ142" i="6"/>
  <c r="AH142" i="6"/>
  <c r="AG142" i="6"/>
  <c r="AE142" i="6"/>
  <c r="AC142" i="6"/>
  <c r="AA142" i="6"/>
  <c r="W142" i="6"/>
  <c r="AF142" i="6" s="1"/>
  <c r="S142" i="6"/>
  <c r="AP141" i="6"/>
  <c r="AN141" i="6"/>
  <c r="AL141" i="6"/>
  <c r="AJ141" i="6"/>
  <c r="AH141" i="6"/>
  <c r="AG141" i="6"/>
  <c r="AE141" i="6"/>
  <c r="AC141" i="6"/>
  <c r="AA141" i="6"/>
  <c r="W141" i="6"/>
  <c r="AF141" i="6" s="1"/>
  <c r="S141" i="6"/>
  <c r="AP140" i="6"/>
  <c r="AN140" i="6"/>
  <c r="AL140" i="6"/>
  <c r="AJ140" i="6"/>
  <c r="AH140" i="6"/>
  <c r="AG140" i="6"/>
  <c r="AE140" i="6"/>
  <c r="AC140" i="6"/>
  <c r="AA140" i="6"/>
  <c r="W140" i="6"/>
  <c r="AF140" i="6" s="1"/>
  <c r="S140" i="6"/>
  <c r="AP139" i="6"/>
  <c r="AN139" i="6"/>
  <c r="AL139" i="6"/>
  <c r="AJ139" i="6"/>
  <c r="AH139" i="6"/>
  <c r="AG139" i="6"/>
  <c r="AE139" i="6"/>
  <c r="AC139" i="6"/>
  <c r="AA139" i="6"/>
  <c r="W139" i="6"/>
  <c r="AF139" i="6" s="1"/>
  <c r="S139" i="6"/>
  <c r="AP138" i="6"/>
  <c r="AN138" i="6"/>
  <c r="AL138" i="6"/>
  <c r="AJ138" i="6"/>
  <c r="AH138" i="6"/>
  <c r="AG138" i="6"/>
  <c r="AE138" i="6"/>
  <c r="AC138" i="6"/>
  <c r="AA138" i="6"/>
  <c r="W138" i="6"/>
  <c r="AF138" i="6" s="1"/>
  <c r="S138" i="6"/>
  <c r="AP137" i="6"/>
  <c r="AN137" i="6"/>
  <c r="AL137" i="6"/>
  <c r="AJ137" i="6"/>
  <c r="AH137" i="6"/>
  <c r="AG137" i="6"/>
  <c r="AE137" i="6"/>
  <c r="AC137" i="6"/>
  <c r="AA137" i="6"/>
  <c r="W137" i="6"/>
  <c r="AF137" i="6" s="1"/>
  <c r="S137" i="6"/>
  <c r="AP136" i="6"/>
  <c r="AN136" i="6"/>
  <c r="AL136" i="6"/>
  <c r="AJ136" i="6"/>
  <c r="AH136" i="6"/>
  <c r="AG136" i="6"/>
  <c r="AE136" i="6"/>
  <c r="AC136" i="6"/>
  <c r="AA136" i="6"/>
  <c r="W136" i="6"/>
  <c r="AF136" i="6" s="1"/>
  <c r="S136" i="6"/>
  <c r="AP135" i="6"/>
  <c r="AN135" i="6"/>
  <c r="AL135" i="6"/>
  <c r="AJ135" i="6"/>
  <c r="AH135" i="6"/>
  <c r="AG135" i="6"/>
  <c r="AE135" i="6"/>
  <c r="AC135" i="6"/>
  <c r="AA135" i="6"/>
  <c r="W135" i="6"/>
  <c r="AF135" i="6" s="1"/>
  <c r="S135" i="6"/>
  <c r="AP134" i="6"/>
  <c r="AN134" i="6"/>
  <c r="AL134" i="6"/>
  <c r="AJ134" i="6"/>
  <c r="AH134" i="6"/>
  <c r="AG134" i="6"/>
  <c r="AE134" i="6"/>
  <c r="AC134" i="6"/>
  <c r="AA134" i="6"/>
  <c r="W134" i="6"/>
  <c r="AF134" i="6" s="1"/>
  <c r="S134" i="6"/>
  <c r="AP133" i="6"/>
  <c r="AN133" i="6"/>
  <c r="AL133" i="6"/>
  <c r="AJ133" i="6"/>
  <c r="AH133" i="6"/>
  <c r="AG133" i="6"/>
  <c r="AE133" i="6"/>
  <c r="AC133" i="6"/>
  <c r="AA133" i="6"/>
  <c r="W133" i="6"/>
  <c r="AF133" i="6" s="1"/>
  <c r="S133" i="6"/>
  <c r="AP132" i="6"/>
  <c r="AN132" i="6"/>
  <c r="AL132" i="6"/>
  <c r="AJ132" i="6"/>
  <c r="AH132" i="6"/>
  <c r="AG132" i="6"/>
  <c r="AE132" i="6"/>
  <c r="AC132" i="6"/>
  <c r="AA132" i="6"/>
  <c r="W132" i="6"/>
  <c r="AF132" i="6" s="1"/>
  <c r="S132" i="6"/>
  <c r="AP131" i="6"/>
  <c r="AN131" i="6"/>
  <c r="AL131" i="6"/>
  <c r="AJ131" i="6"/>
  <c r="AH131" i="6"/>
  <c r="AG131" i="6"/>
  <c r="AE131" i="6"/>
  <c r="AC131" i="6"/>
  <c r="AA131" i="6"/>
  <c r="W131" i="6"/>
  <c r="AF131" i="6" s="1"/>
  <c r="S131" i="6"/>
  <c r="AP130" i="6"/>
  <c r="AN130" i="6"/>
  <c r="AL130" i="6"/>
  <c r="AJ130" i="6"/>
  <c r="AH130" i="6"/>
  <c r="AG130" i="6"/>
  <c r="AE130" i="6"/>
  <c r="AC130" i="6"/>
  <c r="AA130" i="6"/>
  <c r="W130" i="6"/>
  <c r="AF130" i="6" s="1"/>
  <c r="S130" i="6"/>
  <c r="AP129" i="6"/>
  <c r="AN129" i="6"/>
  <c r="AL129" i="6"/>
  <c r="AJ129" i="6"/>
  <c r="AH129" i="6"/>
  <c r="AG129" i="6"/>
  <c r="AE129" i="6"/>
  <c r="AC129" i="6"/>
  <c r="AA129" i="6"/>
  <c r="W129" i="6"/>
  <c r="AF129" i="6" s="1"/>
  <c r="S129" i="6"/>
  <c r="AP128" i="6"/>
  <c r="AN128" i="6"/>
  <c r="AL128" i="6"/>
  <c r="AJ128" i="6"/>
  <c r="AH128" i="6"/>
  <c r="AG128" i="6"/>
  <c r="AE128" i="6"/>
  <c r="AC128" i="6"/>
  <c r="AA128" i="6"/>
  <c r="W128" i="6"/>
  <c r="AF128" i="6" s="1"/>
  <c r="S128" i="6"/>
  <c r="AP127" i="6"/>
  <c r="AN127" i="6"/>
  <c r="AL127" i="6"/>
  <c r="AJ127" i="6"/>
  <c r="AH127" i="6"/>
  <c r="AG127" i="6"/>
  <c r="AE127" i="6"/>
  <c r="AC127" i="6"/>
  <c r="AA127" i="6"/>
  <c r="W127" i="6"/>
  <c r="AF127" i="6" s="1"/>
  <c r="S127" i="6"/>
  <c r="AP126" i="6"/>
  <c r="AN126" i="6"/>
  <c r="AL126" i="6"/>
  <c r="AJ126" i="6"/>
  <c r="AH126" i="6"/>
  <c r="AG126" i="6"/>
  <c r="AE126" i="6"/>
  <c r="AC126" i="6"/>
  <c r="AA126" i="6"/>
  <c r="W126" i="6"/>
  <c r="AF126" i="6" s="1"/>
  <c r="S126" i="6"/>
  <c r="AP125" i="6"/>
  <c r="AN125" i="6"/>
  <c r="AL125" i="6"/>
  <c r="AJ125" i="6"/>
  <c r="AH125" i="6"/>
  <c r="AG125" i="6"/>
  <c r="AE125" i="6"/>
  <c r="AC125" i="6"/>
  <c r="AA125" i="6"/>
  <c r="W125" i="6"/>
  <c r="AF125" i="6" s="1"/>
  <c r="S125" i="6"/>
  <c r="AP124" i="6"/>
  <c r="AN124" i="6"/>
  <c r="AL124" i="6"/>
  <c r="AJ124" i="6"/>
  <c r="AH124" i="6"/>
  <c r="AG124" i="6"/>
  <c r="AE124" i="6"/>
  <c r="AC124" i="6"/>
  <c r="AA124" i="6"/>
  <c r="W124" i="6"/>
  <c r="AF124" i="6" s="1"/>
  <c r="S124" i="6"/>
  <c r="AP123" i="6"/>
  <c r="AN123" i="6"/>
  <c r="AL123" i="6"/>
  <c r="AJ123" i="6"/>
  <c r="AH123" i="6"/>
  <c r="AG123" i="6"/>
  <c r="AE123" i="6"/>
  <c r="AC123" i="6"/>
  <c r="AA123" i="6"/>
  <c r="W123" i="6"/>
  <c r="AF123" i="6" s="1"/>
  <c r="S123" i="6"/>
  <c r="AP122" i="6"/>
  <c r="AN122" i="6"/>
  <c r="AL122" i="6"/>
  <c r="AJ122" i="6"/>
  <c r="AH122" i="6"/>
  <c r="AG122" i="6"/>
  <c r="AE122" i="6"/>
  <c r="AC122" i="6"/>
  <c r="AA122" i="6"/>
  <c r="W122" i="6"/>
  <c r="AF122" i="6" s="1"/>
  <c r="S122" i="6"/>
  <c r="AP121" i="6"/>
  <c r="AN121" i="6"/>
  <c r="AL121" i="6"/>
  <c r="AJ121" i="6"/>
  <c r="AH121" i="6"/>
  <c r="AG121" i="6"/>
  <c r="AE121" i="6"/>
  <c r="AC121" i="6"/>
  <c r="AA121" i="6"/>
  <c r="W121" i="6"/>
  <c r="AF121" i="6" s="1"/>
  <c r="S121" i="6"/>
  <c r="AP120" i="6"/>
  <c r="AN120" i="6"/>
  <c r="AL120" i="6"/>
  <c r="AJ120" i="6"/>
  <c r="AH120" i="6"/>
  <c r="AG120" i="6"/>
  <c r="AE120" i="6"/>
  <c r="AC120" i="6"/>
  <c r="AA120" i="6"/>
  <c r="W120" i="6"/>
  <c r="AF120" i="6" s="1"/>
  <c r="S120" i="6"/>
  <c r="AP119" i="6"/>
  <c r="AN119" i="6"/>
  <c r="AL119" i="6"/>
  <c r="AJ119" i="6"/>
  <c r="AH119" i="6"/>
  <c r="AG119" i="6"/>
  <c r="AE119" i="6"/>
  <c r="AC119" i="6"/>
  <c r="AA119" i="6"/>
  <c r="W119" i="6"/>
  <c r="AF119" i="6" s="1"/>
  <c r="S119" i="6"/>
  <c r="AP118" i="6"/>
  <c r="AN118" i="6"/>
  <c r="AL118" i="6"/>
  <c r="AJ118" i="6"/>
  <c r="AH118" i="6"/>
  <c r="AG118" i="6"/>
  <c r="AE118" i="6"/>
  <c r="W118" i="6"/>
  <c r="AF118" i="6" s="1"/>
  <c r="S118" i="6"/>
  <c r="AP117" i="6"/>
  <c r="AN117" i="6"/>
  <c r="AL117" i="6"/>
  <c r="AJ117" i="6"/>
  <c r="AH117" i="6"/>
  <c r="AG117" i="6"/>
  <c r="AE117" i="6"/>
  <c r="AC117" i="6"/>
  <c r="AA117" i="6"/>
  <c r="W117" i="6"/>
  <c r="AF117" i="6" s="1"/>
  <c r="S117" i="6"/>
  <c r="AP116" i="6"/>
  <c r="AN116" i="6"/>
  <c r="AL116" i="6"/>
  <c r="AJ116" i="6"/>
  <c r="AH116" i="6"/>
  <c r="AG116" i="6"/>
  <c r="AE116" i="6"/>
  <c r="AC116" i="6"/>
  <c r="AA116" i="6"/>
  <c r="W116" i="6"/>
  <c r="AF116" i="6" s="1"/>
  <c r="S116" i="6"/>
  <c r="AP115" i="6"/>
  <c r="AN115" i="6"/>
  <c r="AL115" i="6"/>
  <c r="AJ115" i="6"/>
  <c r="AH115" i="6"/>
  <c r="AG115" i="6"/>
  <c r="AE115" i="6"/>
  <c r="AC115" i="6"/>
  <c r="AA115" i="6"/>
  <c r="W115" i="6"/>
  <c r="AF115" i="6" s="1"/>
  <c r="S115" i="6"/>
  <c r="AP114" i="6"/>
  <c r="AN114" i="6"/>
  <c r="AL114" i="6"/>
  <c r="AJ114" i="6"/>
  <c r="AH114" i="6"/>
  <c r="AG114" i="6"/>
  <c r="AE114" i="6"/>
  <c r="AC114" i="6"/>
  <c r="AA114" i="6"/>
  <c r="W114" i="6"/>
  <c r="AF114" i="6" s="1"/>
  <c r="S114" i="6"/>
  <c r="AP113" i="6"/>
  <c r="AN113" i="6"/>
  <c r="AL113" i="6"/>
  <c r="AJ113" i="6"/>
  <c r="AH113" i="6"/>
  <c r="AG113" i="6"/>
  <c r="AE113" i="6"/>
  <c r="AC113" i="6"/>
  <c r="AA113" i="6"/>
  <c r="W113" i="6"/>
  <c r="AF113" i="6" s="1"/>
  <c r="S113" i="6"/>
  <c r="CY112" i="6"/>
  <c r="W112" i="6" s="1"/>
  <c r="AF112" i="6" s="1"/>
  <c r="AP112" i="6"/>
  <c r="AN112" i="6"/>
  <c r="AL112" i="6"/>
  <c r="AJ112" i="6"/>
  <c r="AH112" i="6"/>
  <c r="AG112" i="6"/>
  <c r="AE112" i="6"/>
  <c r="S112" i="6"/>
  <c r="AP111" i="6"/>
  <c r="AN111" i="6"/>
  <c r="AL111" i="6"/>
  <c r="AJ111" i="6"/>
  <c r="AH111" i="6"/>
  <c r="AG111" i="6"/>
  <c r="AE111" i="6"/>
  <c r="AC111" i="6"/>
  <c r="AA111" i="6"/>
  <c r="W111" i="6"/>
  <c r="AF111" i="6" s="1"/>
  <c r="S111" i="6"/>
  <c r="AP110" i="6"/>
  <c r="AN110" i="6"/>
  <c r="AL110" i="6"/>
  <c r="AJ110" i="6"/>
  <c r="AH110" i="6"/>
  <c r="AG110" i="6"/>
  <c r="AE110" i="6"/>
  <c r="AC110" i="6"/>
  <c r="AA110" i="6"/>
  <c r="W110" i="6"/>
  <c r="AF110" i="6" s="1"/>
  <c r="S110" i="6"/>
  <c r="AP109" i="6"/>
  <c r="AN109" i="6"/>
  <c r="AL109" i="6"/>
  <c r="AJ109" i="6"/>
  <c r="AH109" i="6"/>
  <c r="AG109" i="6"/>
  <c r="AE109" i="6"/>
  <c r="W109" i="6"/>
  <c r="AF109" i="6" s="1"/>
  <c r="S109" i="6"/>
  <c r="CY108" i="6"/>
  <c r="W108" i="6" s="1"/>
  <c r="AF108" i="6" s="1"/>
  <c r="AP108" i="6"/>
  <c r="AN108" i="6"/>
  <c r="AL108" i="6"/>
  <c r="AJ108" i="6"/>
  <c r="AH108" i="6"/>
  <c r="AG108" i="6"/>
  <c r="AE108" i="6"/>
  <c r="S108" i="6"/>
  <c r="CY107" i="6"/>
  <c r="W107" i="6" s="1"/>
  <c r="AF107" i="6" s="1"/>
  <c r="AP107" i="6"/>
  <c r="AN107" i="6"/>
  <c r="AL107" i="6"/>
  <c r="AJ107" i="6"/>
  <c r="AH107" i="6"/>
  <c r="AG107" i="6"/>
  <c r="AE107" i="6"/>
  <c r="S107" i="6"/>
  <c r="AP106" i="6"/>
  <c r="AN106" i="6"/>
  <c r="AL106" i="6"/>
  <c r="AJ106" i="6"/>
  <c r="AH106" i="6"/>
  <c r="AG106" i="6"/>
  <c r="AE106" i="6"/>
  <c r="AC106" i="6"/>
  <c r="AA106" i="6"/>
  <c r="W106" i="6"/>
  <c r="AF106" i="6" s="1"/>
  <c r="S106" i="6"/>
  <c r="CY105" i="6"/>
  <c r="AP105" i="6"/>
  <c r="AN105" i="6"/>
  <c r="AL105" i="6"/>
  <c r="AJ105" i="6"/>
  <c r="AH105" i="6"/>
  <c r="AG105" i="6"/>
  <c r="AE105" i="6"/>
  <c r="W105" i="6"/>
  <c r="AF105" i="6" s="1"/>
  <c r="S105" i="6"/>
  <c r="AP104" i="6"/>
  <c r="AN104" i="6"/>
  <c r="AL104" i="6"/>
  <c r="AJ104" i="6"/>
  <c r="AH104" i="6"/>
  <c r="AG104" i="6"/>
  <c r="AE104" i="6"/>
  <c r="AC104" i="6"/>
  <c r="AA104" i="6"/>
  <c r="W104" i="6"/>
  <c r="AF104" i="6" s="1"/>
  <c r="S104" i="6"/>
  <c r="CY103" i="6"/>
  <c r="AP103" i="6"/>
  <c r="AN103" i="6"/>
  <c r="AL103" i="6"/>
  <c r="AJ103" i="6"/>
  <c r="AH103" i="6"/>
  <c r="AG103" i="6"/>
  <c r="AE103" i="6"/>
  <c r="W103" i="6"/>
  <c r="AF103" i="6" s="1"/>
  <c r="S103" i="6"/>
  <c r="BU102" i="6"/>
  <c r="AP102" i="6"/>
  <c r="AN102" i="6"/>
  <c r="AL102" i="6"/>
  <c r="AJ102" i="6"/>
  <c r="AH102" i="6"/>
  <c r="AG102" i="6"/>
  <c r="AE102" i="6"/>
  <c r="AC102" i="6"/>
  <c r="AA102" i="6"/>
  <c r="W102" i="6"/>
  <c r="AF102" i="6" s="1"/>
  <c r="S102" i="6"/>
  <c r="BU101" i="6"/>
  <c r="AP101" i="6"/>
  <c r="AN101" i="6"/>
  <c r="AL101" i="6"/>
  <c r="AJ101" i="6"/>
  <c r="AH101" i="6"/>
  <c r="AG101" i="6"/>
  <c r="AE101" i="6"/>
  <c r="AC101" i="6"/>
  <c r="AA101" i="6"/>
  <c r="W101" i="6"/>
  <c r="AF101" i="6" s="1"/>
  <c r="S101" i="6"/>
  <c r="AP100" i="6"/>
  <c r="AN100" i="6"/>
  <c r="AL100" i="6"/>
  <c r="AJ100" i="6"/>
  <c r="AH100" i="6"/>
  <c r="AG100" i="6"/>
  <c r="AE100" i="6"/>
  <c r="AC100" i="6"/>
  <c r="AA100" i="6"/>
  <c r="Y100" i="6"/>
  <c r="W100" i="6"/>
  <c r="AF100" i="6" s="1"/>
  <c r="S100" i="6"/>
  <c r="CY99" i="6"/>
  <c r="W99" i="6" s="1"/>
  <c r="AF99" i="6" s="1"/>
  <c r="AP99" i="6"/>
  <c r="AN99" i="6"/>
  <c r="AL99" i="6"/>
  <c r="AJ99" i="6"/>
  <c r="AH99" i="6"/>
  <c r="AG99" i="6"/>
  <c r="AE99" i="6"/>
  <c r="S99" i="6"/>
  <c r="CY98" i="6"/>
  <c r="W98" i="6" s="1"/>
  <c r="AF98" i="6" s="1"/>
  <c r="AP98" i="6"/>
  <c r="AN98" i="6"/>
  <c r="AL98" i="6"/>
  <c r="AJ98" i="6"/>
  <c r="AH98" i="6"/>
  <c r="AG98" i="6"/>
  <c r="AE98" i="6"/>
  <c r="S98" i="6"/>
  <c r="CY97" i="6"/>
  <c r="W97" i="6" s="1"/>
  <c r="AF97" i="6" s="1"/>
  <c r="AP97" i="6"/>
  <c r="AN97" i="6"/>
  <c r="AL97" i="6"/>
  <c r="AJ97" i="6"/>
  <c r="AH97" i="6"/>
  <c r="AG97" i="6"/>
  <c r="AE97" i="6"/>
  <c r="S97" i="6"/>
  <c r="AP96" i="6"/>
  <c r="AN96" i="6"/>
  <c r="AL96" i="6"/>
  <c r="AJ96" i="6"/>
  <c r="AH96" i="6"/>
  <c r="AG96" i="6"/>
  <c r="AE96" i="6"/>
  <c r="AC96" i="6"/>
  <c r="AA96" i="6"/>
  <c r="Y96" i="6"/>
  <c r="W96" i="6"/>
  <c r="AF96" i="6" s="1"/>
  <c r="S96" i="6"/>
  <c r="AP95" i="6"/>
  <c r="AN95" i="6"/>
  <c r="AL95" i="6"/>
  <c r="AJ95" i="6"/>
  <c r="AH95" i="6"/>
  <c r="AG95" i="6"/>
  <c r="AE95" i="6"/>
  <c r="AC95" i="6"/>
  <c r="AA95" i="6"/>
  <c r="Y95" i="6"/>
  <c r="W95" i="6"/>
  <c r="AF95" i="6" s="1"/>
  <c r="S95" i="6"/>
  <c r="AP94" i="6"/>
  <c r="AN94" i="6"/>
  <c r="AL94" i="6"/>
  <c r="AJ94" i="6"/>
  <c r="AH94" i="6"/>
  <c r="AG94" i="6"/>
  <c r="AE94" i="6"/>
  <c r="AC94" i="6"/>
  <c r="AA94" i="6"/>
  <c r="Y94" i="6"/>
  <c r="W94" i="6"/>
  <c r="AF94" i="6" s="1"/>
  <c r="S94" i="6"/>
  <c r="AP93" i="6"/>
  <c r="AN93" i="6"/>
  <c r="AL93" i="6"/>
  <c r="AJ93" i="6"/>
  <c r="AH93" i="6"/>
  <c r="AG93" i="6"/>
  <c r="AE93" i="6"/>
  <c r="AC93" i="6"/>
  <c r="AA93" i="6"/>
  <c r="Y93" i="6"/>
  <c r="W93" i="6"/>
  <c r="AF93" i="6" s="1"/>
  <c r="S93" i="6"/>
  <c r="AP92" i="6"/>
  <c r="AN92" i="6"/>
  <c r="AL92" i="6"/>
  <c r="AJ92" i="6"/>
  <c r="AH92" i="6"/>
  <c r="AG92" i="6"/>
  <c r="AE92" i="6"/>
  <c r="AC92" i="6"/>
  <c r="AA92" i="6"/>
  <c r="Y92" i="6"/>
  <c r="W92" i="6"/>
  <c r="AF92" i="6" s="1"/>
  <c r="S92" i="6"/>
  <c r="BW90" i="6"/>
  <c r="BX90" i="6" s="1"/>
  <c r="BU90" i="6"/>
  <c r="AP90" i="6"/>
  <c r="AN90" i="6"/>
  <c r="AL90" i="6"/>
  <c r="AJ90" i="6"/>
  <c r="AG90" i="6"/>
  <c r="AE90" i="6"/>
  <c r="AC90" i="6"/>
  <c r="X90" i="6"/>
  <c r="W90" i="6"/>
  <c r="V90" i="6" s="1"/>
  <c r="U90" i="6"/>
  <c r="S90" i="6"/>
  <c r="BW151" i="6"/>
  <c r="BX151" i="6" s="1"/>
  <c r="BU151" i="6"/>
  <c r="AP151" i="6"/>
  <c r="AN151" i="6"/>
  <c r="AL151" i="6"/>
  <c r="AJ151" i="6"/>
  <c r="AG151" i="6"/>
  <c r="AE151" i="6"/>
  <c r="AC151" i="6"/>
  <c r="X151" i="6"/>
  <c r="W151" i="6"/>
  <c r="AF151" i="6" s="1"/>
  <c r="U151" i="6"/>
  <c r="S151" i="6"/>
  <c r="BU89" i="6"/>
  <c r="AP89" i="6"/>
  <c r="AN89" i="6"/>
  <c r="AL89" i="6"/>
  <c r="AJ89" i="6"/>
  <c r="AG89" i="6"/>
  <c r="AE89" i="6"/>
  <c r="W89" i="6"/>
  <c r="AF89" i="6" s="1"/>
  <c r="S89" i="6"/>
  <c r="BW83" i="6"/>
  <c r="BX83" i="6" s="1"/>
  <c r="BU83" i="6"/>
  <c r="AP83" i="6"/>
  <c r="AN83" i="6"/>
  <c r="AL83" i="6"/>
  <c r="AJ83" i="6"/>
  <c r="AG83" i="6"/>
  <c r="AE83" i="6"/>
  <c r="AC83" i="6"/>
  <c r="X83" i="6"/>
  <c r="W83" i="6"/>
  <c r="AF83" i="6" s="1"/>
  <c r="U83" i="6"/>
  <c r="S83" i="6"/>
  <c r="BW78" i="6"/>
  <c r="BX78" i="6" s="1"/>
  <c r="BU78" i="6"/>
  <c r="AP78" i="6"/>
  <c r="AN78" i="6"/>
  <c r="AL78" i="6"/>
  <c r="AH78" i="6"/>
  <c r="AG78" i="6"/>
  <c r="AE78" i="6"/>
  <c r="AC78" i="6"/>
  <c r="X78" i="6"/>
  <c r="W78" i="6"/>
  <c r="U78" i="6"/>
  <c r="S78" i="6"/>
  <c r="BW150" i="6"/>
  <c r="BX150" i="6" s="1"/>
  <c r="BU150" i="6"/>
  <c r="AP150" i="6"/>
  <c r="AN150" i="6"/>
  <c r="AL150" i="6"/>
  <c r="AH150" i="6"/>
  <c r="AG150" i="6"/>
  <c r="AF150" i="6"/>
  <c r="AE150" i="6"/>
  <c r="AC150" i="6"/>
  <c r="X150" i="6"/>
  <c r="W150" i="6"/>
  <c r="V150" i="6" s="1"/>
  <c r="U150" i="6"/>
  <c r="S150" i="6"/>
  <c r="BW85" i="6"/>
  <c r="BX85" i="6" s="1"/>
  <c r="BU85" i="6"/>
  <c r="AP85" i="6"/>
  <c r="AN85" i="6"/>
  <c r="AL85" i="6"/>
  <c r="AH85" i="6"/>
  <c r="AG85" i="6"/>
  <c r="AF85" i="6"/>
  <c r="AE85" i="6"/>
  <c r="AC85" i="6"/>
  <c r="X85" i="6"/>
  <c r="W85" i="6"/>
  <c r="V85" i="6" s="1"/>
  <c r="U85" i="6"/>
  <c r="S85" i="6"/>
  <c r="BW152" i="6"/>
  <c r="BX152" i="6" s="1"/>
  <c r="BU152" i="6"/>
  <c r="AP152" i="6"/>
  <c r="AN152" i="6"/>
  <c r="AL152" i="6"/>
  <c r="AJ152" i="6"/>
  <c r="AH152" i="6"/>
  <c r="AG152" i="6"/>
  <c r="AE152" i="6"/>
  <c r="AC152" i="6"/>
  <c r="X152" i="6"/>
  <c r="W152" i="6"/>
  <c r="U152" i="6"/>
  <c r="S152" i="6"/>
  <c r="BW87" i="6"/>
  <c r="BX87" i="6" s="1"/>
  <c r="BU87" i="6"/>
  <c r="AP87" i="6"/>
  <c r="AN87" i="6"/>
  <c r="AL87" i="6"/>
  <c r="AJ87" i="6"/>
  <c r="AH87" i="6"/>
  <c r="AG87" i="6"/>
  <c r="AE87" i="6"/>
  <c r="AC87" i="6"/>
  <c r="X87" i="6"/>
  <c r="W87" i="6"/>
  <c r="V87" i="6" s="1"/>
  <c r="U87" i="6"/>
  <c r="S87" i="6"/>
  <c r="BW86" i="6"/>
  <c r="BX86" i="6" s="1"/>
  <c r="BU86" i="6"/>
  <c r="AP86" i="6"/>
  <c r="AN86" i="6"/>
  <c r="AL86" i="6"/>
  <c r="AJ86" i="6"/>
  <c r="AH86" i="6"/>
  <c r="AG86" i="6"/>
  <c r="AE86" i="6"/>
  <c r="AC86" i="6"/>
  <c r="X86" i="6"/>
  <c r="W86" i="6"/>
  <c r="AF86" i="6" s="1"/>
  <c r="U86" i="6"/>
  <c r="S86" i="6"/>
  <c r="BW74" i="6"/>
  <c r="BX74" i="6" s="1"/>
  <c r="BU74" i="6"/>
  <c r="AP74" i="6"/>
  <c r="AN74" i="6"/>
  <c r="AL74" i="6"/>
  <c r="AJ74" i="6"/>
  <c r="AH74" i="6"/>
  <c r="AG74" i="6"/>
  <c r="AE74" i="6"/>
  <c r="AC74" i="6"/>
  <c r="X74" i="6"/>
  <c r="W74" i="6"/>
  <c r="V74" i="6" s="1"/>
  <c r="U74" i="6"/>
  <c r="S74" i="6"/>
  <c r="AP80" i="6"/>
  <c r="AN80" i="6"/>
  <c r="AL80" i="6"/>
  <c r="AJ80" i="6"/>
  <c r="AH80" i="6"/>
  <c r="AG80" i="6"/>
  <c r="AE80" i="6"/>
  <c r="AC80" i="6"/>
  <c r="AA80" i="6"/>
  <c r="W80" i="6"/>
  <c r="AF80" i="6" s="1"/>
  <c r="S80" i="6"/>
  <c r="AP79" i="6"/>
  <c r="AN79" i="6"/>
  <c r="AL79" i="6"/>
  <c r="AJ79" i="6"/>
  <c r="AH79" i="6"/>
  <c r="AG79" i="6"/>
  <c r="AE79" i="6"/>
  <c r="AC79" i="6"/>
  <c r="AA79" i="6"/>
  <c r="W79" i="6"/>
  <c r="AF79" i="6" s="1"/>
  <c r="S79" i="6"/>
  <c r="BW64" i="6"/>
  <c r="BX64" i="6" s="1"/>
  <c r="BU64" i="6"/>
  <c r="AP64" i="6"/>
  <c r="AN64" i="6"/>
  <c r="AL64" i="6"/>
  <c r="AJ64" i="6"/>
  <c r="AG64" i="6"/>
  <c r="AF64" i="6"/>
  <c r="AE64" i="6"/>
  <c r="AC64" i="6"/>
  <c r="X64" i="6"/>
  <c r="W64" i="6"/>
  <c r="V64" i="6" s="1"/>
  <c r="U64" i="6"/>
  <c r="S64" i="6"/>
  <c r="BW159" i="6"/>
  <c r="BX159" i="6" s="1"/>
  <c r="BU159" i="6"/>
  <c r="AP159" i="6"/>
  <c r="AN159" i="6"/>
  <c r="AL159" i="6"/>
  <c r="AJ159" i="6"/>
  <c r="AG159" i="6"/>
  <c r="AE159" i="6"/>
  <c r="AC159" i="6"/>
  <c r="X159" i="6"/>
  <c r="W159" i="6"/>
  <c r="V159" i="6" s="1"/>
  <c r="U159" i="6"/>
  <c r="S159" i="6"/>
  <c r="BW158" i="6"/>
  <c r="BX158" i="6" s="1"/>
  <c r="BU158" i="6"/>
  <c r="AP158" i="6"/>
  <c r="AN158" i="6"/>
  <c r="AL158" i="6"/>
  <c r="AJ158" i="6"/>
  <c r="AG158" i="6"/>
  <c r="AE158" i="6"/>
  <c r="AC158" i="6"/>
  <c r="X158" i="6"/>
  <c r="W158" i="6"/>
  <c r="AF158" i="6" s="1"/>
  <c r="U158" i="6"/>
  <c r="S158" i="6"/>
  <c r="CY75" i="6"/>
  <c r="AP75" i="6"/>
  <c r="AN75" i="6"/>
  <c r="AL75" i="6"/>
  <c r="AJ75" i="6"/>
  <c r="AH75" i="6"/>
  <c r="AG75" i="6"/>
  <c r="AE75" i="6"/>
  <c r="W75" i="6"/>
  <c r="AF75" i="6" s="1"/>
  <c r="S75" i="6"/>
  <c r="BW88" i="6"/>
  <c r="BX88" i="6" s="1"/>
  <c r="BU88" i="6"/>
  <c r="AP88" i="6"/>
  <c r="AN88" i="6"/>
  <c r="AL88" i="6"/>
  <c r="AJ88" i="6"/>
  <c r="AG88" i="6"/>
  <c r="AE88" i="6"/>
  <c r="AC88" i="6"/>
  <c r="X88" i="6"/>
  <c r="W88" i="6"/>
  <c r="V88" i="6" s="1"/>
  <c r="U88" i="6"/>
  <c r="S88" i="6"/>
  <c r="CY73" i="6"/>
  <c r="W73" i="6" s="1"/>
  <c r="AF73" i="6" s="1"/>
  <c r="AP73" i="6"/>
  <c r="AN73" i="6"/>
  <c r="AL73" i="6"/>
  <c r="AJ73" i="6"/>
  <c r="AH73" i="6"/>
  <c r="AG73" i="6"/>
  <c r="AE73" i="6"/>
  <c r="S73" i="6"/>
  <c r="CY72" i="6"/>
  <c r="AP72" i="6"/>
  <c r="AN72" i="6"/>
  <c r="AL72" i="6"/>
  <c r="AJ72" i="6"/>
  <c r="AH72" i="6"/>
  <c r="AG72" i="6"/>
  <c r="AE72" i="6"/>
  <c r="W72" i="6"/>
  <c r="AF72" i="6" s="1"/>
  <c r="S72" i="6"/>
  <c r="CY71" i="6"/>
  <c r="W71" i="6" s="1"/>
  <c r="AF71" i="6" s="1"/>
  <c r="AP71" i="6"/>
  <c r="AN71" i="6"/>
  <c r="AL71" i="6"/>
  <c r="AJ71" i="6"/>
  <c r="AH71" i="6"/>
  <c r="AG71" i="6"/>
  <c r="AE71" i="6"/>
  <c r="S71" i="6"/>
  <c r="CY70" i="6"/>
  <c r="AP70" i="6"/>
  <c r="AN70" i="6"/>
  <c r="AL70" i="6"/>
  <c r="AJ70" i="6"/>
  <c r="AH70" i="6"/>
  <c r="AG70" i="6"/>
  <c r="AE70" i="6"/>
  <c r="W70" i="6"/>
  <c r="AF70" i="6" s="1"/>
  <c r="S70" i="6"/>
  <c r="CY69" i="6"/>
  <c r="W69" i="6" s="1"/>
  <c r="AF69" i="6" s="1"/>
  <c r="AP69" i="6"/>
  <c r="AN69" i="6"/>
  <c r="AL69" i="6"/>
  <c r="AJ69" i="6"/>
  <c r="AH69" i="6"/>
  <c r="AG69" i="6"/>
  <c r="AE69" i="6"/>
  <c r="S69" i="6"/>
  <c r="CY68" i="6"/>
  <c r="AP68" i="6"/>
  <c r="AN68" i="6"/>
  <c r="AL68" i="6"/>
  <c r="AJ68" i="6"/>
  <c r="AH68" i="6"/>
  <c r="AG68" i="6"/>
  <c r="AE68" i="6"/>
  <c r="W68" i="6"/>
  <c r="AF68" i="6" s="1"/>
  <c r="S68" i="6"/>
  <c r="CY67" i="6"/>
  <c r="W67" i="6" s="1"/>
  <c r="AF67" i="6" s="1"/>
  <c r="AP67" i="6"/>
  <c r="AN67" i="6"/>
  <c r="AL67" i="6"/>
  <c r="AJ67" i="6"/>
  <c r="AH67" i="6"/>
  <c r="AG67" i="6"/>
  <c r="AE67" i="6"/>
  <c r="S67" i="6"/>
  <c r="BW180" i="6"/>
  <c r="BX180" i="6" s="1"/>
  <c r="BU180" i="6"/>
  <c r="AP180" i="6"/>
  <c r="AN180" i="6"/>
  <c r="AL180" i="6"/>
  <c r="AG180" i="6"/>
  <c r="AE180" i="6"/>
  <c r="AC180" i="6"/>
  <c r="X180" i="6"/>
  <c r="W180" i="6"/>
  <c r="V180" i="6" s="1"/>
  <c r="U180" i="6"/>
  <c r="S180" i="6"/>
  <c r="BW84" i="6"/>
  <c r="BX84" i="6" s="1"/>
  <c r="BU84" i="6"/>
  <c r="AP84" i="6"/>
  <c r="AN84" i="6"/>
  <c r="AL84" i="6"/>
  <c r="AJ84" i="6"/>
  <c r="AH84" i="6"/>
  <c r="AG84" i="6"/>
  <c r="AE84" i="6"/>
  <c r="AC84" i="6"/>
  <c r="X84" i="6"/>
  <c r="W84" i="6"/>
  <c r="V84" i="6" s="1"/>
  <c r="U84" i="6"/>
  <c r="S84" i="6"/>
  <c r="BW43" i="6"/>
  <c r="BX43" i="6" s="1"/>
  <c r="BU43" i="6"/>
  <c r="AP43" i="6"/>
  <c r="AN43" i="6"/>
  <c r="AL43" i="6"/>
  <c r="AJ43" i="6"/>
  <c r="AH43" i="6"/>
  <c r="AG43" i="6"/>
  <c r="AE43" i="6"/>
  <c r="AC43" i="6"/>
  <c r="X43" i="6"/>
  <c r="W43" i="6"/>
  <c r="V43" i="6" s="1"/>
  <c r="U43" i="6"/>
  <c r="S43" i="6"/>
  <c r="BW42" i="6"/>
  <c r="BX42" i="6" s="1"/>
  <c r="BU42" i="6"/>
  <c r="AP42" i="6"/>
  <c r="AN42" i="6"/>
  <c r="AL42" i="6"/>
  <c r="AJ42" i="6"/>
  <c r="AH42" i="6"/>
  <c r="AG42" i="6"/>
  <c r="AE42" i="6"/>
  <c r="AC42" i="6"/>
  <c r="X42" i="6"/>
  <c r="W42" i="6"/>
  <c r="V42" i="6" s="1"/>
  <c r="U42" i="6"/>
  <c r="S42" i="6"/>
  <c r="BW65" i="6"/>
  <c r="BX65" i="6" s="1"/>
  <c r="BU65" i="6"/>
  <c r="AP65" i="6"/>
  <c r="AN65" i="6"/>
  <c r="AL65" i="6"/>
  <c r="AJ65" i="6"/>
  <c r="AH65" i="6"/>
  <c r="AG65" i="6"/>
  <c r="AE65" i="6"/>
  <c r="AC65" i="6"/>
  <c r="X65" i="6"/>
  <c r="W65" i="6"/>
  <c r="V65" i="6" s="1"/>
  <c r="U65" i="6"/>
  <c r="S65" i="6"/>
  <c r="BW17" i="6"/>
  <c r="BX17" i="6" s="1"/>
  <c r="BU17" i="6"/>
  <c r="AP17" i="6"/>
  <c r="AN17" i="6"/>
  <c r="AL17" i="6"/>
  <c r="AJ17" i="6"/>
  <c r="AG17" i="6"/>
  <c r="AF17" i="6"/>
  <c r="AE17" i="6"/>
  <c r="AC17" i="6"/>
  <c r="X17" i="6"/>
  <c r="W17" i="6"/>
  <c r="V17" i="6" s="1"/>
  <c r="U17" i="6"/>
  <c r="S17" i="6"/>
  <c r="AP60" i="6"/>
  <c r="AN60" i="6"/>
  <c r="AL60" i="6"/>
  <c r="AJ60" i="6"/>
  <c r="AH60" i="6"/>
  <c r="AG60" i="6"/>
  <c r="AE60" i="6"/>
  <c r="AC60" i="6"/>
  <c r="AA60" i="6"/>
  <c r="W60" i="6"/>
  <c r="AF60" i="6" s="1"/>
  <c r="S60" i="6"/>
  <c r="AP59" i="6"/>
  <c r="AN59" i="6"/>
  <c r="AL59" i="6"/>
  <c r="AJ59" i="6"/>
  <c r="AH59" i="6"/>
  <c r="AG59" i="6"/>
  <c r="AE59" i="6"/>
  <c r="AC59" i="6"/>
  <c r="AA59" i="6"/>
  <c r="W59" i="6"/>
  <c r="AF59" i="6" s="1"/>
  <c r="S59" i="6"/>
  <c r="AP58" i="6"/>
  <c r="AN58" i="6"/>
  <c r="AL58" i="6"/>
  <c r="AJ58" i="6"/>
  <c r="AH58" i="6"/>
  <c r="AG58" i="6"/>
  <c r="AE58" i="6"/>
  <c r="AC58" i="6"/>
  <c r="AA58" i="6"/>
  <c r="W58" i="6"/>
  <c r="AF58" i="6" s="1"/>
  <c r="S58" i="6"/>
  <c r="BW62" i="6"/>
  <c r="BX62" i="6" s="1"/>
  <c r="BU62" i="6"/>
  <c r="AP62" i="6"/>
  <c r="AN62" i="6"/>
  <c r="AL62" i="6"/>
  <c r="AJ62" i="6"/>
  <c r="AH62" i="6"/>
  <c r="AG62" i="6"/>
  <c r="AF62" i="6"/>
  <c r="AE62" i="6"/>
  <c r="AC62" i="6"/>
  <c r="X62" i="6"/>
  <c r="W62" i="6"/>
  <c r="V62" i="6" s="1"/>
  <c r="U62" i="6"/>
  <c r="S62" i="6"/>
  <c r="BW66" i="6"/>
  <c r="BX66" i="6" s="1"/>
  <c r="BU66" i="6"/>
  <c r="AP66" i="6"/>
  <c r="AN66" i="6"/>
  <c r="AL66" i="6"/>
  <c r="AJ66" i="6"/>
  <c r="AH66" i="6"/>
  <c r="AG66" i="6"/>
  <c r="AF66" i="6"/>
  <c r="AE66" i="6"/>
  <c r="AC66" i="6"/>
  <c r="X66" i="6"/>
  <c r="W66" i="6"/>
  <c r="V66" i="6" s="1"/>
  <c r="U66" i="6"/>
  <c r="S66" i="6"/>
  <c r="BW76" i="6"/>
  <c r="BX76" i="6" s="1"/>
  <c r="BU76" i="6"/>
  <c r="AP76" i="6"/>
  <c r="AN76" i="6"/>
  <c r="AL76" i="6"/>
  <c r="AH76" i="6"/>
  <c r="AG76" i="6"/>
  <c r="AF76" i="6"/>
  <c r="AE76" i="6"/>
  <c r="AC76" i="6"/>
  <c r="X76" i="6"/>
  <c r="W76" i="6"/>
  <c r="V76" i="6" s="1"/>
  <c r="U76" i="6"/>
  <c r="S76" i="6"/>
  <c r="CN54" i="6"/>
  <c r="W54" i="6" s="1"/>
  <c r="AF54" i="6" s="1"/>
  <c r="AP54" i="6"/>
  <c r="AN54" i="6"/>
  <c r="AL54" i="6"/>
  <c r="AJ54" i="6"/>
  <c r="AH54" i="6"/>
  <c r="AG54" i="6"/>
  <c r="AE54" i="6"/>
  <c r="S54" i="6"/>
  <c r="CN53" i="6"/>
  <c r="AP53" i="6"/>
  <c r="AN53" i="6"/>
  <c r="AL53" i="6"/>
  <c r="AJ53" i="6"/>
  <c r="AH53" i="6"/>
  <c r="AG53" i="6"/>
  <c r="AE53" i="6"/>
  <c r="W53" i="6"/>
  <c r="AF53" i="6" s="1"/>
  <c r="S53" i="6"/>
  <c r="AP52" i="6"/>
  <c r="AN52" i="6"/>
  <c r="AL52" i="6"/>
  <c r="AJ52" i="6"/>
  <c r="AH52" i="6"/>
  <c r="AG52" i="6"/>
  <c r="AE52" i="6"/>
  <c r="W52" i="6"/>
  <c r="AF52" i="6" s="1"/>
  <c r="S52" i="6"/>
  <c r="CN51" i="6"/>
  <c r="AP51" i="6"/>
  <c r="AN51" i="6"/>
  <c r="AL51" i="6"/>
  <c r="AJ51" i="6"/>
  <c r="AH51" i="6"/>
  <c r="AG51" i="6"/>
  <c r="AE51" i="6"/>
  <c r="W51" i="6"/>
  <c r="AF51" i="6" s="1"/>
  <c r="S51" i="6"/>
  <c r="CY50" i="6"/>
  <c r="AP50" i="6"/>
  <c r="AN50" i="6"/>
  <c r="AL50" i="6"/>
  <c r="AJ50" i="6"/>
  <c r="AH50" i="6"/>
  <c r="AG50" i="6"/>
  <c r="AE50" i="6"/>
  <c r="W50" i="6"/>
  <c r="AF50" i="6" s="1"/>
  <c r="S50" i="6"/>
  <c r="CN49" i="6"/>
  <c r="AP49" i="6"/>
  <c r="AN49" i="6"/>
  <c r="AL49" i="6"/>
  <c r="AJ49" i="6"/>
  <c r="AH49" i="6"/>
  <c r="AG49" i="6"/>
  <c r="AE49" i="6"/>
  <c r="W49" i="6"/>
  <c r="AF49" i="6" s="1"/>
  <c r="S49" i="6"/>
  <c r="CN48" i="6"/>
  <c r="AP48" i="6"/>
  <c r="AN48" i="6"/>
  <c r="AL48" i="6"/>
  <c r="AJ48" i="6"/>
  <c r="AH48" i="6"/>
  <c r="AG48" i="6"/>
  <c r="AE48" i="6"/>
  <c r="W48" i="6"/>
  <c r="AF48" i="6" s="1"/>
  <c r="S48" i="6"/>
  <c r="CN47" i="6"/>
  <c r="AP47" i="6"/>
  <c r="AN47" i="6"/>
  <c r="AL47" i="6"/>
  <c r="AJ47" i="6"/>
  <c r="AH47" i="6"/>
  <c r="AG47" i="6"/>
  <c r="AE47" i="6"/>
  <c r="W47" i="6"/>
  <c r="AF47" i="6" s="1"/>
  <c r="S47" i="6"/>
  <c r="BW46" i="6"/>
  <c r="BX46" i="6" s="1"/>
  <c r="BU46" i="6"/>
  <c r="AP46" i="6"/>
  <c r="AN46" i="6"/>
  <c r="AL46" i="6"/>
  <c r="AJ46" i="6"/>
  <c r="AG46" i="6"/>
  <c r="AE46" i="6"/>
  <c r="AC46" i="6"/>
  <c r="X46" i="6"/>
  <c r="W46" i="6"/>
  <c r="AF46" i="6" s="1"/>
  <c r="U46" i="6"/>
  <c r="S46" i="6"/>
  <c r="BU45" i="6"/>
  <c r="AP45" i="6"/>
  <c r="AN45" i="6"/>
  <c r="AL45" i="6"/>
  <c r="AJ45" i="6"/>
  <c r="AG45" i="6"/>
  <c r="AE45" i="6"/>
  <c r="W45" i="6"/>
  <c r="AF45" i="6" s="1"/>
  <c r="S45" i="6"/>
  <c r="BW44" i="6"/>
  <c r="BX44" i="6" s="1"/>
  <c r="BU44" i="6"/>
  <c r="AP44" i="6"/>
  <c r="AN44" i="6"/>
  <c r="AL44" i="6"/>
  <c r="AJ44" i="6"/>
  <c r="AG44" i="6"/>
  <c r="AE44" i="6"/>
  <c r="AC44" i="6"/>
  <c r="X44" i="6"/>
  <c r="W44" i="6"/>
  <c r="AF44" i="6" s="1"/>
  <c r="U44" i="6"/>
  <c r="S44" i="6"/>
  <c r="BW181" i="6"/>
  <c r="BX181" i="6" s="1"/>
  <c r="BU181" i="6"/>
  <c r="AP181" i="6"/>
  <c r="AN181" i="6"/>
  <c r="AL181" i="6"/>
  <c r="AH181" i="6"/>
  <c r="AG181" i="6"/>
  <c r="AE181" i="6"/>
  <c r="AC181" i="6"/>
  <c r="X181" i="6"/>
  <c r="W181" i="6"/>
  <c r="V181" i="6" s="1"/>
  <c r="U181" i="6"/>
  <c r="S181" i="6"/>
  <c r="BW160" i="6"/>
  <c r="BX160" i="6" s="1"/>
  <c r="BU160" i="6"/>
  <c r="AP160" i="6"/>
  <c r="AN160" i="6"/>
  <c r="AL160" i="6"/>
  <c r="AH160" i="6"/>
  <c r="AG160" i="6"/>
  <c r="AE160" i="6"/>
  <c r="AC160" i="6"/>
  <c r="X160" i="6"/>
  <c r="W160" i="6"/>
  <c r="AF160" i="6" s="1"/>
  <c r="U160" i="6"/>
  <c r="S160" i="6"/>
  <c r="BX185" i="6"/>
  <c r="BU185" i="6"/>
  <c r="AP185" i="6"/>
  <c r="AN185" i="6"/>
  <c r="AL185" i="6"/>
  <c r="AH185" i="6"/>
  <c r="AG185" i="6"/>
  <c r="AE185" i="6"/>
  <c r="AC185" i="6"/>
  <c r="X185" i="6"/>
  <c r="W185" i="6"/>
  <c r="V185" i="6" s="1"/>
  <c r="U185" i="6"/>
  <c r="S185" i="6"/>
  <c r="BU40" i="6"/>
  <c r="AP40" i="6"/>
  <c r="AN40" i="6"/>
  <c r="AL40" i="6"/>
  <c r="AJ40" i="6"/>
  <c r="AH40" i="6"/>
  <c r="AG40" i="6"/>
  <c r="AE40" i="6"/>
  <c r="W40" i="6"/>
  <c r="AF40" i="6" s="1"/>
  <c r="S40" i="6"/>
  <c r="BW153" i="6"/>
  <c r="BX153" i="6" s="1"/>
  <c r="BU153" i="6"/>
  <c r="AP153" i="6"/>
  <c r="AN153" i="6"/>
  <c r="AL153" i="6"/>
  <c r="AH153" i="6"/>
  <c r="AG153" i="6"/>
  <c r="AF153" i="6"/>
  <c r="AE153" i="6"/>
  <c r="AC153" i="6"/>
  <c r="X153" i="6"/>
  <c r="W153" i="6"/>
  <c r="V153" i="6" s="1"/>
  <c r="U153" i="6"/>
  <c r="S153" i="6"/>
  <c r="BW35" i="6"/>
  <c r="BX35" i="6" s="1"/>
  <c r="BU35" i="6"/>
  <c r="AP35" i="6"/>
  <c r="AN35" i="6"/>
  <c r="AL35" i="6"/>
  <c r="AJ35" i="6"/>
  <c r="AG35" i="6"/>
  <c r="AF35" i="6"/>
  <c r="AE35" i="6"/>
  <c r="AC35" i="6"/>
  <c r="X35" i="6"/>
  <c r="W35" i="6"/>
  <c r="V35" i="6" s="1"/>
  <c r="U35" i="6"/>
  <c r="S35" i="6"/>
  <c r="AP37" i="6"/>
  <c r="AN37" i="6"/>
  <c r="AL37" i="6"/>
  <c r="AJ37" i="6"/>
  <c r="AH37" i="6"/>
  <c r="AG37" i="6"/>
  <c r="AE37" i="6"/>
  <c r="AC37" i="6"/>
  <c r="AA37" i="6"/>
  <c r="W37" i="6"/>
  <c r="AF37" i="6" s="1"/>
  <c r="S37" i="6"/>
  <c r="CY36" i="6"/>
  <c r="W36" i="6" s="1"/>
  <c r="AF36" i="6" s="1"/>
  <c r="AP36" i="6"/>
  <c r="AN36" i="6"/>
  <c r="AL36" i="6"/>
  <c r="AJ36" i="6"/>
  <c r="AH36" i="6"/>
  <c r="AG36" i="6"/>
  <c r="AE36" i="6"/>
  <c r="S36" i="6"/>
  <c r="BW57" i="6"/>
  <c r="BX57" i="6" s="1"/>
  <c r="BU57" i="6"/>
  <c r="AP57" i="6"/>
  <c r="AN57" i="6"/>
  <c r="AL57" i="6"/>
  <c r="AH57" i="6"/>
  <c r="AG57" i="6"/>
  <c r="AF57" i="6"/>
  <c r="AE57" i="6"/>
  <c r="AC57" i="6"/>
  <c r="X57" i="6"/>
  <c r="W57" i="6"/>
  <c r="V57" i="6" s="1"/>
  <c r="U57" i="6"/>
  <c r="S57" i="6"/>
  <c r="BU34" i="6"/>
  <c r="AP34" i="6"/>
  <c r="AN34" i="6"/>
  <c r="AL34" i="6"/>
  <c r="AJ34" i="6"/>
  <c r="AG34" i="6"/>
  <c r="AE34" i="6"/>
  <c r="W34" i="6"/>
  <c r="AF34" i="6" s="1"/>
  <c r="S34" i="6"/>
  <c r="BW77" i="6"/>
  <c r="BX77" i="6" s="1"/>
  <c r="BU77" i="6"/>
  <c r="AP77" i="6"/>
  <c r="AN77" i="6"/>
  <c r="AL77" i="6"/>
  <c r="AH77" i="6"/>
  <c r="AG77" i="6"/>
  <c r="AF77" i="6"/>
  <c r="AE77" i="6"/>
  <c r="AC77" i="6"/>
  <c r="X77" i="6"/>
  <c r="W77" i="6"/>
  <c r="V77" i="6" s="1"/>
  <c r="U77" i="6"/>
  <c r="S77" i="6"/>
  <c r="AP32" i="6"/>
  <c r="AN32" i="6"/>
  <c r="AL32" i="6"/>
  <c r="AJ32" i="6"/>
  <c r="AH32" i="6"/>
  <c r="AG32" i="6"/>
  <c r="AF32" i="6"/>
  <c r="AE32" i="6"/>
  <c r="AC32" i="6"/>
  <c r="AA32" i="6"/>
  <c r="W32" i="6"/>
  <c r="S32" i="6"/>
  <c r="CN31" i="6"/>
  <c r="AP31" i="6"/>
  <c r="AN31" i="6"/>
  <c r="AL31" i="6"/>
  <c r="AJ31" i="6"/>
  <c r="AH31" i="6"/>
  <c r="AG31" i="6"/>
  <c r="AE31" i="6"/>
  <c r="W31" i="6"/>
  <c r="AF31" i="6" s="1"/>
  <c r="S31" i="6"/>
  <c r="CN30" i="6"/>
  <c r="AP30" i="6"/>
  <c r="AN30" i="6"/>
  <c r="AL30" i="6"/>
  <c r="AJ30" i="6"/>
  <c r="AH30" i="6"/>
  <c r="AG30" i="6"/>
  <c r="AE30" i="6"/>
  <c r="W30" i="6"/>
  <c r="AF30" i="6" s="1"/>
  <c r="S30" i="6"/>
  <c r="AP29" i="6"/>
  <c r="AN29" i="6"/>
  <c r="AL29" i="6"/>
  <c r="AJ29" i="6"/>
  <c r="AH29" i="6"/>
  <c r="AG29" i="6"/>
  <c r="AE29" i="6"/>
  <c r="AC29" i="6"/>
  <c r="AA29" i="6"/>
  <c r="W29" i="6"/>
  <c r="AF29" i="6" s="1"/>
  <c r="U29" i="6"/>
  <c r="S29" i="6"/>
  <c r="CN28" i="6"/>
  <c r="AP28" i="6"/>
  <c r="AN28" i="6"/>
  <c r="AL28" i="6"/>
  <c r="AJ28" i="6"/>
  <c r="AH28" i="6"/>
  <c r="AG28" i="6"/>
  <c r="AE28" i="6"/>
  <c r="W28" i="6"/>
  <c r="AF28" i="6" s="1"/>
  <c r="S28" i="6"/>
  <c r="AP27" i="6"/>
  <c r="AN27" i="6"/>
  <c r="AL27" i="6"/>
  <c r="AJ27" i="6"/>
  <c r="AH27" i="6"/>
  <c r="AG27" i="6"/>
  <c r="AE27" i="6"/>
  <c r="W27" i="6"/>
  <c r="AF27" i="6" s="1"/>
  <c r="S27" i="6"/>
  <c r="CN26" i="6"/>
  <c r="W26" i="6" s="1"/>
  <c r="AF26" i="6" s="1"/>
  <c r="AP26" i="6"/>
  <c r="AN26" i="6"/>
  <c r="AL26" i="6"/>
  <c r="AJ26" i="6"/>
  <c r="AH26" i="6"/>
  <c r="AG26" i="6"/>
  <c r="AE26" i="6"/>
  <c r="S26" i="6"/>
  <c r="AP25" i="6"/>
  <c r="AN25" i="6"/>
  <c r="AL25" i="6"/>
  <c r="AJ25" i="6"/>
  <c r="AH25" i="6"/>
  <c r="AG25" i="6"/>
  <c r="AF25" i="6"/>
  <c r="AE25" i="6"/>
  <c r="AC25" i="6"/>
  <c r="AA25" i="6"/>
  <c r="W25" i="6"/>
  <c r="S25" i="6"/>
  <c r="CN24" i="6"/>
  <c r="AP24" i="6"/>
  <c r="AN24" i="6"/>
  <c r="AL24" i="6"/>
  <c r="AJ24" i="6"/>
  <c r="AH24" i="6"/>
  <c r="AG24" i="6"/>
  <c r="AE24" i="6"/>
  <c r="W24" i="6"/>
  <c r="AF24" i="6" s="1"/>
  <c r="S24" i="6"/>
  <c r="CN23" i="6"/>
  <c r="AP23" i="6"/>
  <c r="AN23" i="6"/>
  <c r="AL23" i="6"/>
  <c r="AJ23" i="6"/>
  <c r="AH23" i="6"/>
  <c r="AG23" i="6"/>
  <c r="AE23" i="6"/>
  <c r="W23" i="6"/>
  <c r="AF23" i="6" s="1"/>
  <c r="S23" i="6"/>
  <c r="AP22" i="6"/>
  <c r="AN22" i="6"/>
  <c r="AL22" i="6"/>
  <c r="AJ22" i="6"/>
  <c r="AH22" i="6"/>
  <c r="AG22" i="6"/>
  <c r="AE22" i="6"/>
  <c r="AC22" i="6"/>
  <c r="AA22" i="6"/>
  <c r="W22" i="6"/>
  <c r="AF22" i="6" s="1"/>
  <c r="S22" i="6"/>
  <c r="CN21" i="6"/>
  <c r="W21" i="6" s="1"/>
  <c r="AF21" i="6" s="1"/>
  <c r="BU21" i="6"/>
  <c r="AP21" i="6"/>
  <c r="AN21" i="6"/>
  <c r="AL21" i="6"/>
  <c r="AJ21" i="6"/>
  <c r="AH21" i="6"/>
  <c r="AG21" i="6"/>
  <c r="AE21" i="6"/>
  <c r="S21" i="6"/>
  <c r="BU20" i="6"/>
  <c r="AP20" i="6"/>
  <c r="AN20" i="6"/>
  <c r="AL20" i="6"/>
  <c r="AH20" i="6"/>
  <c r="AG20" i="6"/>
  <c r="AE20" i="6"/>
  <c r="W20" i="6"/>
  <c r="AF20" i="6" s="1"/>
  <c r="S20" i="6"/>
  <c r="BU19" i="6"/>
  <c r="AP19" i="6"/>
  <c r="AN19" i="6"/>
  <c r="AL19" i="6"/>
  <c r="AJ19" i="6"/>
  <c r="AG19" i="6"/>
  <c r="AE19" i="6"/>
  <c r="W19" i="6"/>
  <c r="AF19" i="6" s="1"/>
  <c r="S19" i="6"/>
  <c r="BU18" i="6"/>
  <c r="AP18" i="6"/>
  <c r="AN18" i="6"/>
  <c r="AL18" i="6"/>
  <c r="AJ18" i="6"/>
  <c r="AG18" i="6"/>
  <c r="AF18" i="6"/>
  <c r="AE18" i="6"/>
  <c r="W18" i="6"/>
  <c r="S18" i="6"/>
  <c r="BW55" i="6"/>
  <c r="BX55" i="6" s="1"/>
  <c r="BU55" i="6"/>
  <c r="AP55" i="6"/>
  <c r="AN55" i="6"/>
  <c r="AL55" i="6"/>
  <c r="AH55" i="6"/>
  <c r="AG55" i="6"/>
  <c r="AF55" i="6"/>
  <c r="AE55" i="6"/>
  <c r="X55" i="6"/>
  <c r="W55" i="6"/>
  <c r="V55" i="6" s="1"/>
  <c r="U55" i="6"/>
  <c r="S55" i="6"/>
  <c r="BW16" i="6"/>
  <c r="AP16" i="6"/>
  <c r="AN16" i="6"/>
  <c r="AL16" i="6"/>
  <c r="AJ16" i="6"/>
  <c r="AH16" i="6"/>
  <c r="AG16" i="6"/>
  <c r="AE16" i="6"/>
  <c r="AC16" i="6"/>
  <c r="AA16" i="6"/>
  <c r="Y16" i="6"/>
  <c r="W16" i="6"/>
  <c r="U16" i="6"/>
  <c r="S16" i="6"/>
  <c r="BW15" i="6"/>
  <c r="AP15" i="6"/>
  <c r="AN15" i="6"/>
  <c r="AL15" i="6"/>
  <c r="AJ15" i="6"/>
  <c r="AH15" i="6"/>
  <c r="AG15" i="6"/>
  <c r="AE15" i="6"/>
  <c r="AC15" i="6"/>
  <c r="AA15" i="6"/>
  <c r="Y15" i="6"/>
  <c r="W15" i="6"/>
  <c r="AF15" i="6" s="1"/>
  <c r="U15" i="6"/>
  <c r="S15" i="6"/>
  <c r="BW14" i="6"/>
  <c r="AP14" i="6"/>
  <c r="AN14" i="6"/>
  <c r="AL14" i="6"/>
  <c r="AJ14" i="6"/>
  <c r="AH14" i="6"/>
  <c r="AG14" i="6"/>
  <c r="AE14" i="6"/>
  <c r="AC14" i="6"/>
  <c r="AA14" i="6"/>
  <c r="Y14" i="6"/>
  <c r="W14" i="6"/>
  <c r="V14" i="6" s="1"/>
  <c r="U14" i="6"/>
  <c r="S14" i="6"/>
  <c r="BW13" i="6"/>
  <c r="AP13" i="6"/>
  <c r="AN13" i="6"/>
  <c r="AL13" i="6"/>
  <c r="AJ13" i="6"/>
  <c r="AH13" i="6"/>
  <c r="AG13" i="6"/>
  <c r="AE13" i="6"/>
  <c r="AC13" i="6"/>
  <c r="AA13" i="6"/>
  <c r="Y13" i="6"/>
  <c r="W13" i="6"/>
  <c r="V13" i="6" s="1"/>
  <c r="U13" i="6"/>
  <c r="S13" i="6"/>
  <c r="BW12" i="6"/>
  <c r="AP12" i="6"/>
  <c r="AN12" i="6"/>
  <c r="AL12" i="6"/>
  <c r="AJ12" i="6"/>
  <c r="AH12" i="6"/>
  <c r="AG12" i="6"/>
  <c r="AE12" i="6"/>
  <c r="AC12" i="6"/>
  <c r="AA12" i="6"/>
  <c r="Y12" i="6"/>
  <c r="W12" i="6"/>
  <c r="V12" i="6" s="1"/>
  <c r="U12" i="6"/>
  <c r="S12" i="6"/>
  <c r="BW11" i="6"/>
  <c r="AP11" i="6"/>
  <c r="AN11" i="6"/>
  <c r="AL11" i="6"/>
  <c r="AJ11" i="6"/>
  <c r="AH11" i="6"/>
  <c r="AG11" i="6"/>
  <c r="AE11" i="6"/>
  <c r="AC11" i="6"/>
  <c r="AA11" i="6"/>
  <c r="Y11" i="6"/>
  <c r="W11" i="6"/>
  <c r="V11" i="6" s="1"/>
  <c r="U11" i="6"/>
  <c r="S11" i="6"/>
  <c r="AP10" i="6"/>
  <c r="AN10" i="6"/>
  <c r="AL10" i="6"/>
  <c r="AJ10" i="6"/>
  <c r="AH10" i="6"/>
  <c r="AG10" i="6"/>
  <c r="AF10" i="6"/>
  <c r="AE10" i="6"/>
  <c r="AC10" i="6"/>
  <c r="AA10" i="6"/>
  <c r="U10" i="6"/>
  <c r="S10" i="6"/>
  <c r="BU9" i="6"/>
  <c r="AP9" i="6"/>
  <c r="AN9" i="6"/>
  <c r="AL9" i="6"/>
  <c r="AJ9" i="6"/>
  <c r="AH9" i="6"/>
  <c r="AG9" i="6"/>
  <c r="AE9" i="6"/>
  <c r="AC9" i="6"/>
  <c r="AA9" i="6"/>
  <c r="W9" i="6"/>
  <c r="AF9" i="6" s="1"/>
  <c r="U9" i="6"/>
  <c r="S9" i="6"/>
  <c r="P43" i="10" l="1"/>
  <c r="R43" i="10" s="1"/>
  <c r="BP46" i="10"/>
  <c r="P76" i="11"/>
  <c r="R76" i="11" s="1"/>
  <c r="BP42" i="10"/>
  <c r="P81" i="9"/>
  <c r="R81" i="9" s="1"/>
  <c r="BP87" i="9"/>
  <c r="P64" i="9"/>
  <c r="R64" i="9" s="1"/>
  <c r="P76" i="8"/>
  <c r="R76" i="8" s="1"/>
  <c r="BP81" i="8"/>
  <c r="P14" i="8"/>
  <c r="R14" i="8" s="1"/>
  <c r="P16" i="8"/>
  <c r="R16" i="8" s="1"/>
  <c r="BP15" i="8"/>
  <c r="BP13" i="8"/>
  <c r="BP46" i="8"/>
  <c r="BO16" i="7"/>
  <c r="BP15" i="6"/>
  <c r="AF11" i="6"/>
  <c r="BP11" i="6" s="1"/>
  <c r="AF12" i="6"/>
  <c r="BP12" i="6" s="1"/>
  <c r="AF13" i="6"/>
  <c r="BP13" i="6" s="1"/>
  <c r="V15" i="6"/>
  <c r="BO15" i="6" s="1"/>
  <c r="V86" i="6"/>
  <c r="V83" i="6"/>
  <c r="V91" i="6"/>
  <c r="BP178" i="11"/>
  <c r="P74" i="11"/>
  <c r="R74" i="11" s="1"/>
  <c r="BP64" i="11"/>
  <c r="P64" i="11"/>
  <c r="R64" i="11" s="1"/>
  <c r="P62" i="11"/>
  <c r="R62" i="11" s="1"/>
  <c r="BP62" i="11"/>
  <c r="BP41" i="11"/>
  <c r="P41" i="11"/>
  <c r="R41" i="11" s="1"/>
  <c r="P90" i="11"/>
  <c r="R90" i="11" s="1"/>
  <c r="BP90" i="11"/>
  <c r="BP160" i="11"/>
  <c r="P160" i="11"/>
  <c r="R160" i="11" s="1"/>
  <c r="P44" i="11"/>
  <c r="R44" i="11" s="1"/>
  <c r="BP44" i="11"/>
  <c r="BP83" i="11"/>
  <c r="P88" i="11"/>
  <c r="R88" i="11" s="1"/>
  <c r="BP88" i="11"/>
  <c r="P46" i="11"/>
  <c r="R46" i="11" s="1"/>
  <c r="BP46" i="11"/>
  <c r="BP62" i="10"/>
  <c r="P179" i="10"/>
  <c r="R179" i="10" s="1"/>
  <c r="P158" i="10"/>
  <c r="R158" i="10" s="1"/>
  <c r="BP83" i="10"/>
  <c r="P91" i="10"/>
  <c r="R91" i="10" s="1"/>
  <c r="P41" i="10"/>
  <c r="R41" i="10" s="1"/>
  <c r="BP41" i="10"/>
  <c r="P66" i="10"/>
  <c r="R66" i="10" s="1"/>
  <c r="BP66" i="10"/>
  <c r="BP84" i="9"/>
  <c r="BP76" i="9"/>
  <c r="P181" i="9"/>
  <c r="R181" i="9" s="1"/>
  <c r="P74" i="9"/>
  <c r="R74" i="9" s="1"/>
  <c r="P91" i="9"/>
  <c r="R91" i="9" s="1"/>
  <c r="BP91" i="9"/>
  <c r="P63" i="9"/>
  <c r="R63" i="9" s="1"/>
  <c r="BP43" i="9"/>
  <c r="P43" i="9"/>
  <c r="R43" i="9" s="1"/>
  <c r="P41" i="9"/>
  <c r="R41" i="9" s="1"/>
  <c r="BP42" i="9"/>
  <c r="P42" i="9"/>
  <c r="R42" i="9" s="1"/>
  <c r="P158" i="9"/>
  <c r="R158" i="9" s="1"/>
  <c r="BP158" i="9"/>
  <c r="P83" i="9"/>
  <c r="R83" i="9" s="1"/>
  <c r="BP83" i="9"/>
  <c r="BP87" i="8"/>
  <c r="BP91" i="8"/>
  <c r="BP82" i="8"/>
  <c r="P82" i="8"/>
  <c r="R82" i="8" s="1"/>
  <c r="BP160" i="8"/>
  <c r="BP42" i="8"/>
  <c r="P42" i="8"/>
  <c r="R42" i="8" s="1"/>
  <c r="P84" i="8"/>
  <c r="R84" i="8" s="1"/>
  <c r="BP84" i="8"/>
  <c r="BO39" i="7"/>
  <c r="BO83" i="7"/>
  <c r="BO74" i="7"/>
  <c r="BO158" i="7"/>
  <c r="BO82" i="7"/>
  <c r="V160" i="6"/>
  <c r="BP64" i="6"/>
  <c r="BP86" i="6"/>
  <c r="BP21" i="6"/>
  <c r="BP25" i="6"/>
  <c r="BP33" i="6"/>
  <c r="V158" i="6"/>
  <c r="BO158" i="6" s="1"/>
  <c r="V151" i="6"/>
  <c r="BO151" i="6" s="1"/>
  <c r="AF43" i="6"/>
  <c r="BP43" i="6" s="1"/>
  <c r="AF159" i="6"/>
  <c r="BP159" i="6" s="1"/>
  <c r="AF184" i="6"/>
  <c r="BP184" i="6" s="1"/>
  <c r="BP45" i="6"/>
  <c r="BP92" i="6"/>
  <c r="AF161" i="6"/>
  <c r="BP161" i="6" s="1"/>
  <c r="BP77" i="6"/>
  <c r="BP62" i="6"/>
  <c r="AF88" i="6"/>
  <c r="BP88" i="6" s="1"/>
  <c r="BP82" i="6"/>
  <c r="BP17" i="6"/>
  <c r="BP150" i="6"/>
  <c r="BP96" i="6"/>
  <c r="BP103" i="6"/>
  <c r="BO153" i="6"/>
  <c r="AF181" i="6"/>
  <c r="BP181" i="6" s="1"/>
  <c r="V46" i="6"/>
  <c r="BO46" i="6" s="1"/>
  <c r="AF84" i="6"/>
  <c r="BP84" i="6" s="1"/>
  <c r="BP85" i="6"/>
  <c r="BP164" i="6"/>
  <c r="BP166" i="6"/>
  <c r="BP168" i="6"/>
  <c r="BP170" i="6"/>
  <c r="BP172" i="6"/>
  <c r="V81" i="6"/>
  <c r="BO81" i="6" s="1"/>
  <c r="BO185" i="6"/>
  <c r="BP9" i="6"/>
  <c r="BP10" i="6"/>
  <c r="BO14" i="6"/>
  <c r="AF16" i="6"/>
  <c r="BP16" i="6" s="1"/>
  <c r="V16" i="6"/>
  <c r="BP55" i="6"/>
  <c r="BP18" i="6"/>
  <c r="BP23" i="6"/>
  <c r="BP29" i="6"/>
  <c r="BP57" i="6"/>
  <c r="BP35" i="6"/>
  <c r="BP40" i="6"/>
  <c r="BP160" i="6"/>
  <c r="BP47" i="6"/>
  <c r="BP49" i="6"/>
  <c r="BP51" i="6"/>
  <c r="BP54" i="6"/>
  <c r="BP75" i="6"/>
  <c r="BO64" i="6"/>
  <c r="AF74" i="6"/>
  <c r="BP74" i="6" s="1"/>
  <c r="AF87" i="6"/>
  <c r="BP87" i="6" s="1"/>
  <c r="BP107" i="6"/>
  <c r="BP122" i="6"/>
  <c r="BP130" i="6"/>
  <c r="BP138" i="6"/>
  <c r="BP146" i="6"/>
  <c r="BO178" i="6"/>
  <c r="BP91" i="6"/>
  <c r="BP63" i="6"/>
  <c r="BO11" i="6"/>
  <c r="BO12" i="6"/>
  <c r="BO13" i="6"/>
  <c r="AF14" i="6"/>
  <c r="BP14" i="6" s="1"/>
  <c r="BO55" i="6"/>
  <c r="BP20" i="6"/>
  <c r="BP27" i="6"/>
  <c r="BO77" i="6"/>
  <c r="BP34" i="6"/>
  <c r="BP153" i="6"/>
  <c r="BP76" i="6"/>
  <c r="BO66" i="6"/>
  <c r="BP66" i="6"/>
  <c r="BP59" i="6"/>
  <c r="BO17" i="6"/>
  <c r="BO88" i="6"/>
  <c r="BP158" i="6"/>
  <c r="BP80" i="6"/>
  <c r="BO150" i="6"/>
  <c r="BO83" i="6"/>
  <c r="AF90" i="6"/>
  <c r="BP90" i="6" s="1"/>
  <c r="BP99" i="6"/>
  <c r="BP106" i="6"/>
  <c r="BP115" i="6"/>
  <c r="BO38" i="6"/>
  <c r="BP156" i="6"/>
  <c r="BP56" i="6"/>
  <c r="BP178" i="6"/>
  <c r="V179" i="6"/>
  <c r="BO33" i="6"/>
  <c r="BP174" i="6"/>
  <c r="BP176" i="6"/>
  <c r="BP26" i="6"/>
  <c r="BP28" i="6"/>
  <c r="BP31" i="6"/>
  <c r="BP32" i="6"/>
  <c r="BO57" i="6"/>
  <c r="V44" i="6"/>
  <c r="BO44" i="6" s="1"/>
  <c r="BP53" i="6"/>
  <c r="BP89" i="6"/>
  <c r="BP94" i="6"/>
  <c r="BP97" i="6"/>
  <c r="BP104" i="6"/>
  <c r="BP116" i="6"/>
  <c r="BP119" i="6"/>
  <c r="BP127" i="6"/>
  <c r="BP135" i="6"/>
  <c r="BP143" i="6"/>
  <c r="BP179" i="6"/>
  <c r="BP39" i="6"/>
  <c r="BP19" i="6"/>
  <c r="BP30" i="6"/>
  <c r="BP44" i="6"/>
  <c r="BP24" i="6"/>
  <c r="BP36" i="6"/>
  <c r="BP37" i="6"/>
  <c r="BO35" i="6"/>
  <c r="BO181" i="6"/>
  <c r="BP46" i="6"/>
  <c r="BP48" i="6"/>
  <c r="BP50" i="6"/>
  <c r="BP52" i="6"/>
  <c r="BP22" i="6"/>
  <c r="BO84" i="6"/>
  <c r="BP67" i="6"/>
  <c r="BP71" i="6"/>
  <c r="BP93" i="6"/>
  <c r="BO161" i="6"/>
  <c r="BP58" i="6"/>
  <c r="AF42" i="6"/>
  <c r="BP42" i="6" s="1"/>
  <c r="BO43" i="6"/>
  <c r="BP70" i="6"/>
  <c r="BO159" i="6"/>
  <c r="BO87" i="6"/>
  <c r="BP95" i="6"/>
  <c r="BP100" i="6"/>
  <c r="BP102" i="6"/>
  <c r="BP105" i="6"/>
  <c r="BP110" i="6"/>
  <c r="BP111" i="6"/>
  <c r="BP112" i="6"/>
  <c r="BP114" i="6"/>
  <c r="BP118" i="6"/>
  <c r="BP125" i="6"/>
  <c r="BP126" i="6"/>
  <c r="BP133" i="6"/>
  <c r="BP134" i="6"/>
  <c r="BP141" i="6"/>
  <c r="BP142" i="6"/>
  <c r="BP149" i="6"/>
  <c r="BO61" i="6"/>
  <c r="BP163" i="6"/>
  <c r="BP165" i="6"/>
  <c r="BP167" i="6"/>
  <c r="BP169" i="6"/>
  <c r="BP171" i="6"/>
  <c r="BP173" i="6"/>
  <c r="BP175" i="6"/>
  <c r="BP177" i="6"/>
  <c r="BO82" i="6"/>
  <c r="AF185" i="6"/>
  <c r="BP185" i="6" s="1"/>
  <c r="BP60" i="6"/>
  <c r="AF65" i="6"/>
  <c r="BP65" i="6" s="1"/>
  <c r="BO42" i="6"/>
  <c r="AF180" i="6"/>
  <c r="BP180" i="6" s="1"/>
  <c r="BP69" i="6"/>
  <c r="BP73" i="6"/>
  <c r="AF152" i="6"/>
  <c r="BP152" i="6" s="1"/>
  <c r="V152" i="6"/>
  <c r="AF78" i="6"/>
  <c r="BP78" i="6" s="1"/>
  <c r="V78" i="6"/>
  <c r="BP123" i="6"/>
  <c r="BP131" i="6"/>
  <c r="BP139" i="6"/>
  <c r="BP147" i="6"/>
  <c r="BP157" i="6"/>
  <c r="BP81" i="6"/>
  <c r="BO76" i="6"/>
  <c r="BO62" i="6"/>
  <c r="BO65" i="6"/>
  <c r="BO180" i="6"/>
  <c r="BP68" i="6"/>
  <c r="BP72" i="6"/>
  <c r="BP79" i="6"/>
  <c r="BO74" i="6"/>
  <c r="BP98" i="6"/>
  <c r="BP108" i="6"/>
  <c r="BP121" i="6"/>
  <c r="BP129" i="6"/>
  <c r="BP137" i="6"/>
  <c r="BP145" i="6"/>
  <c r="BO56" i="6"/>
  <c r="BO41" i="6"/>
  <c r="BP162" i="6"/>
  <c r="BO63" i="6"/>
  <c r="BO90" i="6"/>
  <c r="BP101" i="6"/>
  <c r="BP38" i="6"/>
  <c r="BP61" i="6"/>
  <c r="BP154" i="6"/>
  <c r="BP41" i="6"/>
  <c r="BO157" i="6"/>
  <c r="BO184" i="6"/>
  <c r="BP182" i="6"/>
  <c r="BO85" i="6"/>
  <c r="BP83" i="6"/>
  <c r="BP151" i="6"/>
  <c r="BP109" i="6"/>
  <c r="BP113" i="6"/>
  <c r="BP117" i="6"/>
  <c r="BP120" i="6"/>
  <c r="BP124" i="6"/>
  <c r="BP128" i="6"/>
  <c r="BP132" i="6"/>
  <c r="BP136" i="6"/>
  <c r="BP140" i="6"/>
  <c r="BP144" i="6"/>
  <c r="BP148" i="6"/>
  <c r="BO156" i="6"/>
  <c r="BP155" i="6"/>
  <c r="BO39" i="6"/>
  <c r="BP183" i="6"/>
  <c r="BV102" i="3"/>
  <c r="BV101" i="3"/>
  <c r="BV21" i="3"/>
  <c r="BV9" i="3"/>
  <c r="BO91" i="6" l="1"/>
  <c r="BO16" i="6"/>
  <c r="BO86" i="6"/>
  <c r="BO160" i="6"/>
  <c r="BO179" i="6"/>
  <c r="BO152" i="6"/>
  <c r="BO78" i="6"/>
  <c r="BV38" i="3"/>
  <c r="BV184" i="3"/>
  <c r="BV185" i="3"/>
  <c r="BV182" i="3"/>
  <c r="BV39" i="3"/>
  <c r="BV161" i="3"/>
  <c r="BV154" i="3"/>
  <c r="BV62" i="3"/>
  <c r="BV84" i="3"/>
  <c r="BV160" i="3"/>
  <c r="BV158" i="3"/>
  <c r="BV81" i="3"/>
  <c r="BV153" i="3"/>
  <c r="BV88" i="3"/>
  <c r="BV87" i="3"/>
  <c r="BV82" i="3"/>
  <c r="BV159" i="3"/>
  <c r="BV40" i="3"/>
  <c r="BV157" i="3"/>
  <c r="BV156" i="3"/>
  <c r="BV155" i="3"/>
  <c r="BV150" i="3"/>
  <c r="BV179" i="3"/>
  <c r="BV151" i="3"/>
  <c r="BV183" i="3"/>
  <c r="BV89" i="3"/>
  <c r="BV178" i="3"/>
  <c r="BV152" i="3"/>
  <c r="BV78" i="3"/>
  <c r="BV77" i="3"/>
  <c r="BV74" i="3"/>
  <c r="BV20" i="3"/>
  <c r="BV181" i="3"/>
  <c r="BV61" i="3"/>
  <c r="BV57" i="3"/>
  <c r="BV76" i="3"/>
  <c r="BV41" i="3"/>
  <c r="BV90" i="3"/>
  <c r="BV55" i="3"/>
  <c r="BV45" i="3"/>
  <c r="BV85" i="3"/>
  <c r="BV91" i="3"/>
  <c r="BV86" i="3"/>
  <c r="BV180" i="3"/>
  <c r="BV56" i="3"/>
  <c r="BV42" i="3"/>
  <c r="BV34" i="3"/>
  <c r="BV66" i="3"/>
  <c r="BV43" i="3"/>
  <c r="BV65" i="3"/>
  <c r="BV63" i="3"/>
  <c r="BV64" i="3"/>
  <c r="BV44" i="3"/>
  <c r="BV35" i="3"/>
  <c r="BV46" i="3"/>
  <c r="BV33" i="3"/>
  <c r="BV83" i="3"/>
  <c r="BV19" i="3"/>
  <c r="BV18" i="3"/>
  <c r="BY39" i="3" l="1"/>
  <c r="BY82" i="3"/>
  <c r="BY160" i="3"/>
  <c r="BY159" i="3"/>
  <c r="BY158" i="3"/>
  <c r="BY76" i="3"/>
  <c r="BY180" i="3"/>
  <c r="BY157" i="3"/>
  <c r="BY156" i="3"/>
  <c r="BY183" i="3"/>
  <c r="BY89" i="3"/>
  <c r="BY56" i="3"/>
  <c r="BY40" i="3"/>
  <c r="BY155" i="3"/>
  <c r="BY33" i="3"/>
  <c r="BY83" i="3"/>
  <c r="BY161" i="3"/>
  <c r="BY84" i="3"/>
  <c r="BY150" i="3"/>
  <c r="BY42" i="3"/>
  <c r="BY153" i="3"/>
  <c r="BY154" i="3"/>
  <c r="BY88" i="3"/>
  <c r="BY87" i="3"/>
  <c r="BY78" i="3"/>
  <c r="BY77" i="3"/>
  <c r="BY74" i="3"/>
  <c r="BY151" i="3"/>
  <c r="BY35" i="3"/>
  <c r="BY20" i="3"/>
  <c r="BY185" i="3"/>
  <c r="BY62" i="3"/>
  <c r="BY90" i="3"/>
  <c r="BY38" i="3"/>
  <c r="BY43" i="3"/>
  <c r="BY181" i="3"/>
  <c r="BY16" i="3"/>
  <c r="BY15" i="3"/>
  <c r="BY14" i="3"/>
  <c r="BY13" i="3"/>
  <c r="BY12" i="3"/>
  <c r="BY11" i="3"/>
  <c r="BY55" i="3"/>
  <c r="BY45" i="3"/>
  <c r="BY57" i="3"/>
  <c r="BY85" i="3"/>
  <c r="BY65" i="3"/>
  <c r="BY91" i="3"/>
  <c r="BY86" i="3"/>
  <c r="BY63" i="3"/>
  <c r="BY179" i="3"/>
  <c r="BY66" i="3"/>
  <c r="BY64" i="3"/>
  <c r="BY44" i="3"/>
  <c r="BY61" i="3"/>
  <c r="AK184" i="3" l="1"/>
  <c r="AK178" i="3"/>
  <c r="AK182" i="3"/>
  <c r="AK41" i="3"/>
  <c r="AK81" i="3"/>
  <c r="AK152" i="3"/>
  <c r="AK46" i="3"/>
  <c r="AK34" i="3"/>
  <c r="AK18" i="3"/>
  <c r="AK17" i="3"/>
  <c r="AG17" i="3"/>
  <c r="V179" i="3"/>
  <c r="AK78" i="3"/>
  <c r="AK77" i="3"/>
  <c r="AK161" i="3"/>
  <c r="AK88" i="3"/>
  <c r="AK87" i="3"/>
  <c r="AK91" i="3"/>
  <c r="AK66" i="3"/>
  <c r="AK154" i="3"/>
  <c r="AK55" i="3"/>
  <c r="AK90" i="3"/>
  <c r="AK74" i="3"/>
  <c r="AK64" i="3"/>
  <c r="AK45" i="3"/>
  <c r="AK63" i="3"/>
  <c r="AK44" i="3"/>
  <c r="AK86" i="3"/>
  <c r="AK84" i="3"/>
  <c r="AK39" i="3"/>
  <c r="AK85" i="3"/>
  <c r="AK62" i="3"/>
  <c r="AK38" i="3"/>
  <c r="AK185" i="3"/>
  <c r="AK65" i="3"/>
  <c r="AK82" i="3"/>
  <c r="AK61" i="3"/>
  <c r="AK179" i="3"/>
  <c r="AD78" i="3"/>
  <c r="AD77" i="3"/>
  <c r="AD161" i="3"/>
  <c r="AD88" i="3"/>
  <c r="AD87" i="3"/>
  <c r="AD91" i="3"/>
  <c r="AD66" i="3"/>
  <c r="AD154" i="3"/>
  <c r="AD55" i="3"/>
  <c r="AD90" i="3"/>
  <c r="AD74" i="3"/>
  <c r="AD64" i="3"/>
  <c r="AD45" i="3"/>
  <c r="AD63" i="3"/>
  <c r="AD44" i="3"/>
  <c r="AD86" i="3"/>
  <c r="AD84" i="3"/>
  <c r="AD39" i="3"/>
  <c r="AD85" i="3"/>
  <c r="AD62" i="3"/>
  <c r="AD38" i="3"/>
  <c r="AD185" i="3"/>
  <c r="AD65" i="3"/>
  <c r="AD82" i="3"/>
  <c r="AD61" i="3"/>
  <c r="AD179" i="3"/>
  <c r="Z78" i="3"/>
  <c r="Z77" i="3"/>
  <c r="Z161" i="3"/>
  <c r="Z88" i="3"/>
  <c r="Z87" i="3"/>
  <c r="Z91" i="3"/>
  <c r="Z66" i="3"/>
  <c r="Z154" i="3"/>
  <c r="Z55" i="3"/>
  <c r="Z90" i="3"/>
  <c r="Z74" i="3"/>
  <c r="Z64" i="3"/>
  <c r="Z45" i="3"/>
  <c r="Z63" i="3"/>
  <c r="Z44" i="3"/>
  <c r="Z86" i="3"/>
  <c r="Z84" i="3"/>
  <c r="Z39" i="3"/>
  <c r="Z85" i="3"/>
  <c r="Z62" i="3"/>
  <c r="Z38" i="3"/>
  <c r="Z185" i="3"/>
  <c r="Z65" i="3"/>
  <c r="Z82" i="3"/>
  <c r="Z61" i="3"/>
  <c r="Z179" i="3"/>
  <c r="X111" i="3"/>
  <c r="AG111" i="3" s="1"/>
  <c r="AO32" i="3"/>
  <c r="AO25" i="3"/>
  <c r="AG32" i="3"/>
  <c r="AG25" i="3"/>
  <c r="AO114" i="3"/>
  <c r="AO96" i="3"/>
  <c r="AO134" i="3"/>
  <c r="AO119" i="3"/>
  <c r="AO145" i="3"/>
  <c r="AO148" i="3"/>
  <c r="AO135" i="3"/>
  <c r="AK119" i="3"/>
  <c r="AK145" i="3"/>
  <c r="AK148" i="3"/>
  <c r="AK135" i="3"/>
  <c r="AK114" i="3"/>
  <c r="AK96" i="3"/>
  <c r="AK134" i="3"/>
  <c r="AK32" i="3"/>
  <c r="AK25" i="3"/>
  <c r="AG180" i="3"/>
  <c r="X92" i="3"/>
  <c r="AG92" i="3" s="1"/>
  <c r="AO144" i="3"/>
  <c r="AO143" i="3"/>
  <c r="AO147" i="3"/>
  <c r="AO146" i="3"/>
  <c r="AO136" i="3"/>
  <c r="AO142" i="3"/>
  <c r="AO129" i="3"/>
  <c r="AO133" i="3"/>
  <c r="AO137" i="3"/>
  <c r="AO127" i="3"/>
  <c r="AO132" i="3"/>
  <c r="AO116" i="3"/>
  <c r="AO121" i="3"/>
  <c r="AO130" i="3"/>
  <c r="AO128" i="3"/>
  <c r="AO126" i="3"/>
  <c r="AO124" i="3"/>
  <c r="AO123" i="3"/>
  <c r="AO122" i="3"/>
  <c r="AO120" i="3"/>
  <c r="AO140" i="3"/>
  <c r="AO139" i="3"/>
  <c r="AO141" i="3"/>
  <c r="AO37" i="3"/>
  <c r="AO138" i="3"/>
  <c r="AO60" i="3"/>
  <c r="AO80" i="3"/>
  <c r="AO113" i="3"/>
  <c r="AO115" i="3"/>
  <c r="AO131" i="3"/>
  <c r="AO59" i="3"/>
  <c r="AO125" i="3"/>
  <c r="AO58" i="3"/>
  <c r="AO117" i="3"/>
  <c r="AO79" i="3"/>
  <c r="AO110" i="3"/>
  <c r="AO104" i="3"/>
  <c r="AO111" i="3"/>
  <c r="AO102" i="3"/>
  <c r="AO149" i="3"/>
  <c r="AO106" i="3"/>
  <c r="AO101" i="3"/>
  <c r="AO100" i="3"/>
  <c r="AO95" i="3"/>
  <c r="AO94" i="3"/>
  <c r="AO93" i="3"/>
  <c r="AO92" i="3"/>
  <c r="AK144" i="3"/>
  <c r="AK143" i="3"/>
  <c r="AK147" i="3"/>
  <c r="AK146" i="3"/>
  <c r="AK136" i="3"/>
  <c r="AK142" i="3"/>
  <c r="AK129" i="3"/>
  <c r="AK133" i="3"/>
  <c r="AK137" i="3"/>
  <c r="AK127" i="3"/>
  <c r="AK132" i="3"/>
  <c r="AK116" i="3"/>
  <c r="AK121" i="3"/>
  <c r="AK130" i="3"/>
  <c r="AK128" i="3"/>
  <c r="AK126" i="3"/>
  <c r="AK124" i="3"/>
  <c r="AK123" i="3"/>
  <c r="AK122" i="3"/>
  <c r="AK120" i="3"/>
  <c r="AK140" i="3"/>
  <c r="AK139" i="3"/>
  <c r="AK141" i="3"/>
  <c r="AK37" i="3"/>
  <c r="AK138" i="3"/>
  <c r="AK60" i="3"/>
  <c r="AK80" i="3"/>
  <c r="AK113" i="3"/>
  <c r="AK115" i="3"/>
  <c r="AK131" i="3"/>
  <c r="AK59" i="3"/>
  <c r="AK125" i="3"/>
  <c r="AK58" i="3"/>
  <c r="AK117" i="3"/>
  <c r="AK79" i="3"/>
  <c r="AK110" i="3"/>
  <c r="AK104" i="3"/>
  <c r="AK111" i="3"/>
  <c r="AK102" i="3"/>
  <c r="AK149" i="3"/>
  <c r="AK106" i="3"/>
  <c r="AK101" i="3"/>
  <c r="AK100" i="3"/>
  <c r="AK95" i="3"/>
  <c r="AK94" i="3"/>
  <c r="AK93" i="3"/>
  <c r="AK92" i="3"/>
  <c r="AK177" i="3"/>
  <c r="AK75" i="3"/>
  <c r="AK176" i="3"/>
  <c r="AK171" i="3"/>
  <c r="AK175" i="3"/>
  <c r="AK174" i="3"/>
  <c r="AK173" i="3"/>
  <c r="AK172" i="3"/>
  <c r="AK170" i="3"/>
  <c r="AK107" i="3"/>
  <c r="AK118" i="3"/>
  <c r="AK164" i="3"/>
  <c r="AK165" i="3"/>
  <c r="AK73" i="3"/>
  <c r="AK72" i="3"/>
  <c r="AK112" i="3"/>
  <c r="AK68" i="3"/>
  <c r="AK108" i="3"/>
  <c r="AK109" i="3"/>
  <c r="AK52" i="3"/>
  <c r="AK169" i="3"/>
  <c r="AK168" i="3"/>
  <c r="AK167" i="3"/>
  <c r="AK166" i="3"/>
  <c r="AK27" i="3"/>
  <c r="AK70" i="3"/>
  <c r="AK67" i="3"/>
  <c r="AK105" i="3"/>
  <c r="AK103" i="3"/>
  <c r="AK71" i="3"/>
  <c r="AK69" i="3"/>
  <c r="AK99" i="3"/>
  <c r="AK163" i="3"/>
  <c r="AK36" i="3"/>
  <c r="AK50" i="3"/>
  <c r="AK97" i="3"/>
  <c r="AK98" i="3"/>
  <c r="AK162" i="3"/>
  <c r="AK54" i="3"/>
  <c r="AK53" i="3"/>
  <c r="AK51" i="3"/>
  <c r="AK28" i="3"/>
  <c r="AK26" i="3"/>
  <c r="AK31" i="3"/>
  <c r="AK49" i="3"/>
  <c r="AK30" i="3"/>
  <c r="AK48" i="3"/>
  <c r="AK47" i="3"/>
  <c r="AK24" i="3"/>
  <c r="AK23" i="3"/>
  <c r="AO54" i="3"/>
  <c r="AO53" i="3"/>
  <c r="AO51" i="3"/>
  <c r="AO28" i="3"/>
  <c r="AO26" i="3"/>
  <c r="AO31" i="3"/>
  <c r="AO49" i="3"/>
  <c r="AO30" i="3"/>
  <c r="AO48" i="3"/>
  <c r="AO47" i="3"/>
  <c r="AO24" i="3"/>
  <c r="AO23" i="3"/>
  <c r="AO21" i="3"/>
  <c r="AQ54" i="3"/>
  <c r="AQ53" i="3"/>
  <c r="AQ51" i="3"/>
  <c r="AQ28" i="3"/>
  <c r="AQ26" i="3"/>
  <c r="AQ31" i="3"/>
  <c r="AQ49" i="3"/>
  <c r="AQ30" i="3"/>
  <c r="AQ48" i="3"/>
  <c r="AQ47" i="3"/>
  <c r="AQ24" i="3"/>
  <c r="AQ23" i="3"/>
  <c r="AQ21" i="3"/>
  <c r="AK21" i="3"/>
  <c r="AF21" i="3"/>
  <c r="AF9" i="3"/>
  <c r="Z16" i="3"/>
  <c r="Z15" i="3"/>
  <c r="Z14" i="3"/>
  <c r="Z13" i="3"/>
  <c r="Z12" i="3"/>
  <c r="Z11" i="3"/>
  <c r="AB16" i="3"/>
  <c r="AB15" i="3"/>
  <c r="AB14" i="3"/>
  <c r="AB13" i="3"/>
  <c r="AB12" i="3"/>
  <c r="AB11" i="3"/>
  <c r="AD16" i="3"/>
  <c r="AD15" i="3"/>
  <c r="AD14" i="3"/>
  <c r="AD13" i="3"/>
  <c r="AD12" i="3"/>
  <c r="AD11" i="3"/>
  <c r="AQ10" i="3"/>
  <c r="AQ16" i="3"/>
  <c r="AQ15" i="3"/>
  <c r="AQ14" i="3"/>
  <c r="AQ13" i="3"/>
  <c r="AQ12" i="3"/>
  <c r="AQ11" i="3"/>
  <c r="AQ9" i="3"/>
  <c r="AQ29" i="3"/>
  <c r="AQ22" i="3"/>
  <c r="AO10" i="3"/>
  <c r="AO16" i="3"/>
  <c r="AO15" i="3"/>
  <c r="AO14" i="3"/>
  <c r="AO13" i="3"/>
  <c r="AO12" i="3"/>
  <c r="AO11" i="3"/>
  <c r="AO9" i="3"/>
  <c r="AO29" i="3"/>
  <c r="AO22" i="3"/>
  <c r="AK10" i="3"/>
  <c r="AK16" i="3"/>
  <c r="AK15" i="3"/>
  <c r="AK14" i="3"/>
  <c r="AK13" i="3"/>
  <c r="AK12" i="3"/>
  <c r="AK11" i="3"/>
  <c r="AK9" i="3"/>
  <c r="AK29" i="3"/>
  <c r="AK22" i="3"/>
  <c r="AF14" i="3"/>
  <c r="AG10" i="3" l="1"/>
  <c r="X29" i="3"/>
  <c r="AG29" i="3" s="1"/>
  <c r="X9" i="3"/>
  <c r="AG9" i="3" s="1"/>
  <c r="X22" i="3"/>
  <c r="AG22" i="3" s="1"/>
  <c r="X11" i="3"/>
  <c r="AG11" i="3" s="1"/>
  <c r="X16" i="3"/>
  <c r="W16" i="3" s="1"/>
  <c r="X12" i="3"/>
  <c r="AG12" i="3" s="1"/>
  <c r="X15" i="3"/>
  <c r="W15" i="3" s="1"/>
  <c r="X14" i="3"/>
  <c r="X13" i="3"/>
  <c r="W13" i="3" l="1"/>
  <c r="AG13" i="3"/>
  <c r="AG16" i="3"/>
  <c r="W11" i="3"/>
  <c r="W14" i="3"/>
  <c r="AG14" i="3"/>
  <c r="W12" i="3"/>
  <c r="AG15" i="3"/>
  <c r="CO31" i="3"/>
  <c r="CO30" i="3"/>
  <c r="CO26" i="3"/>
  <c r="CO28" i="3"/>
  <c r="CO24" i="3"/>
  <c r="CO23" i="3"/>
  <c r="CO21" i="3"/>
  <c r="CO51" i="3"/>
  <c r="CO54" i="3"/>
  <c r="CO53" i="3"/>
  <c r="CO48" i="3"/>
  <c r="CO47" i="3"/>
  <c r="CO49" i="3"/>
  <c r="CZ97" i="3" l="1"/>
  <c r="CZ73" i="3"/>
  <c r="CZ167" i="3"/>
  <c r="CZ168" i="3"/>
  <c r="CZ105" i="3"/>
  <c r="CZ72" i="3"/>
  <c r="CZ177" i="3"/>
  <c r="CZ174" i="3"/>
  <c r="CZ175" i="3"/>
  <c r="CZ103" i="3"/>
  <c r="CZ166" i="3"/>
  <c r="CZ99" i="3"/>
  <c r="CZ75" i="3"/>
  <c r="CZ176" i="3"/>
  <c r="CZ171" i="3"/>
  <c r="CZ69" i="3"/>
  <c r="CZ165" i="3"/>
  <c r="CZ173" i="3"/>
  <c r="CZ169" i="3"/>
  <c r="CZ67" i="3"/>
  <c r="CZ68" i="3"/>
  <c r="CZ107" i="3"/>
  <c r="CZ172" i="3"/>
  <c r="CZ164" i="3"/>
  <c r="CZ108" i="3"/>
  <c r="CZ98" i="3"/>
  <c r="CZ70" i="3"/>
  <c r="CZ50" i="3"/>
  <c r="CZ71" i="3"/>
  <c r="CZ36" i="3"/>
  <c r="CZ112" i="3"/>
  <c r="CZ170" i="3"/>
  <c r="X163" i="3" l="1"/>
  <c r="AG163" i="3" s="1"/>
  <c r="X109" i="3"/>
  <c r="AG109" i="3" s="1"/>
  <c r="X162" i="3"/>
  <c r="AG162" i="3" s="1"/>
  <c r="X49" i="3" l="1"/>
  <c r="AQ148" i="3"/>
  <c r="AQ145" i="3"/>
  <c r="AQ135" i="3"/>
  <c r="AQ134" i="3"/>
  <c r="AQ32" i="3"/>
  <c r="AQ144" i="3"/>
  <c r="AQ143" i="3"/>
  <c r="AQ147" i="3"/>
  <c r="AQ146" i="3"/>
  <c r="AQ119" i="3"/>
  <c r="AQ136" i="3"/>
  <c r="AQ142" i="3"/>
  <c r="AQ114" i="3"/>
  <c r="AQ129" i="3"/>
  <c r="AQ133" i="3"/>
  <c r="AQ137" i="3"/>
  <c r="AQ127" i="3"/>
  <c r="AQ132" i="3"/>
  <c r="AQ116" i="3"/>
  <c r="AQ121" i="3"/>
  <c r="AQ130" i="3"/>
  <c r="AQ128" i="3"/>
  <c r="AQ126" i="3"/>
  <c r="AQ124" i="3"/>
  <c r="AQ123" i="3"/>
  <c r="AQ122" i="3"/>
  <c r="AQ120" i="3"/>
  <c r="AQ140" i="3"/>
  <c r="AQ139" i="3"/>
  <c r="AQ141" i="3"/>
  <c r="AQ37" i="3"/>
  <c r="AQ138" i="3"/>
  <c r="AQ60" i="3"/>
  <c r="AQ80" i="3"/>
  <c r="AQ113" i="3"/>
  <c r="AQ115" i="3"/>
  <c r="AQ131" i="3"/>
  <c r="AQ59" i="3"/>
  <c r="AQ125" i="3"/>
  <c r="AQ58" i="3"/>
  <c r="AQ117" i="3"/>
  <c r="AQ79" i="3"/>
  <c r="AQ110" i="3"/>
  <c r="AQ25" i="3"/>
  <c r="AQ104" i="3"/>
  <c r="AQ111" i="3"/>
  <c r="AQ102" i="3"/>
  <c r="AQ149" i="3"/>
  <c r="AQ96" i="3"/>
  <c r="AQ106" i="3"/>
  <c r="AQ101" i="3"/>
  <c r="AQ100" i="3"/>
  <c r="AQ95" i="3"/>
  <c r="AQ94" i="3"/>
  <c r="AQ92" i="3"/>
  <c r="V10" i="3"/>
  <c r="V9" i="3"/>
  <c r="V29" i="3"/>
  <c r="AQ97" i="3"/>
  <c r="AQ73" i="3"/>
  <c r="AQ167" i="3"/>
  <c r="AQ168" i="3"/>
  <c r="AQ105" i="3"/>
  <c r="AQ72" i="3"/>
  <c r="AQ177" i="3"/>
  <c r="AQ174" i="3"/>
  <c r="AQ175" i="3"/>
  <c r="AQ103" i="3"/>
  <c r="AQ166" i="3"/>
  <c r="AQ99" i="3"/>
  <c r="AQ75" i="3"/>
  <c r="AQ176" i="3"/>
  <c r="AQ171" i="3"/>
  <c r="AQ69" i="3"/>
  <c r="AQ165" i="3"/>
  <c r="AQ173" i="3"/>
  <c r="AQ169" i="3"/>
  <c r="AQ67" i="3"/>
  <c r="AQ68" i="3"/>
  <c r="AQ107" i="3"/>
  <c r="AQ172" i="3"/>
  <c r="AQ164" i="3"/>
  <c r="AQ108" i="3"/>
  <c r="AQ98" i="3"/>
  <c r="AQ70" i="3"/>
  <c r="AQ50" i="3"/>
  <c r="AQ71" i="3"/>
  <c r="AQ36" i="3"/>
  <c r="AQ112" i="3"/>
  <c r="AQ170" i="3"/>
  <c r="AQ27" i="3"/>
  <c r="AQ118" i="3"/>
  <c r="AQ52" i="3"/>
  <c r="AQ109" i="3"/>
  <c r="AQ162" i="3"/>
  <c r="AQ163" i="3"/>
  <c r="AF163" i="3"/>
  <c r="AM21" i="3" l="1"/>
  <c r="AI21" i="3"/>
  <c r="AH21" i="3"/>
  <c r="X21" i="3"/>
  <c r="AG21" i="3" s="1"/>
  <c r="AM10" i="3"/>
  <c r="AI10" i="3"/>
  <c r="AH10" i="3"/>
  <c r="AF10" i="3"/>
  <c r="AD10" i="3"/>
  <c r="AB10" i="3"/>
  <c r="AM9" i="3"/>
  <c r="AI9" i="3"/>
  <c r="AH9" i="3"/>
  <c r="AD9" i="3"/>
  <c r="AB9" i="3"/>
  <c r="AM29" i="3"/>
  <c r="AI29" i="3"/>
  <c r="AH29" i="3"/>
  <c r="AF29" i="3"/>
  <c r="AD29" i="3"/>
  <c r="AB29" i="3"/>
  <c r="AM22" i="3"/>
  <c r="AI22" i="3"/>
  <c r="AH22" i="3"/>
  <c r="AF22" i="3"/>
  <c r="AD22" i="3"/>
  <c r="AB22" i="3"/>
  <c r="AB148" i="3"/>
  <c r="AB147" i="3"/>
  <c r="AB146" i="3"/>
  <c r="AB145" i="3"/>
  <c r="AB144" i="3"/>
  <c r="AB143" i="3"/>
  <c r="AB142" i="3"/>
  <c r="AB141" i="3"/>
  <c r="AB140" i="3"/>
  <c r="AB139" i="3"/>
  <c r="AB138" i="3"/>
  <c r="AB60" i="3"/>
  <c r="AB137" i="3"/>
  <c r="AB37" i="3"/>
  <c r="AB136" i="3"/>
  <c r="AB135" i="3"/>
  <c r="AB134" i="3"/>
  <c r="AB133" i="3"/>
  <c r="AB132" i="3"/>
  <c r="AB80" i="3"/>
  <c r="AB32" i="3"/>
  <c r="AB131" i="3"/>
  <c r="AB130" i="3"/>
  <c r="AB59" i="3"/>
  <c r="AB129" i="3"/>
  <c r="AB128" i="3"/>
  <c r="AB127" i="3"/>
  <c r="AB126" i="3"/>
  <c r="AB125" i="3"/>
  <c r="AB124" i="3"/>
  <c r="AB58" i="3"/>
  <c r="AB123" i="3"/>
  <c r="AB122" i="3"/>
  <c r="AB121" i="3"/>
  <c r="AB120" i="3"/>
  <c r="AB119" i="3"/>
  <c r="AB117" i="3"/>
  <c r="AB116" i="3"/>
  <c r="AB79" i="3"/>
  <c r="AB115" i="3"/>
  <c r="AB114" i="3"/>
  <c r="AB113" i="3"/>
  <c r="AB111" i="3"/>
  <c r="AB110" i="3"/>
  <c r="AB106" i="3"/>
  <c r="AB25" i="3"/>
  <c r="AB149" i="3"/>
  <c r="AB104" i="3"/>
  <c r="AB102" i="3"/>
  <c r="AB101" i="3"/>
  <c r="AB100" i="3"/>
  <c r="AB96" i="3"/>
  <c r="AB95" i="3"/>
  <c r="AB92" i="3"/>
  <c r="AB94" i="3"/>
  <c r="AB93" i="3"/>
  <c r="AD148" i="3"/>
  <c r="AD147" i="3"/>
  <c r="AD146" i="3"/>
  <c r="AD145" i="3"/>
  <c r="AD144" i="3"/>
  <c r="AD143" i="3"/>
  <c r="AD142" i="3"/>
  <c r="AD141" i="3"/>
  <c r="AD140" i="3"/>
  <c r="AD139" i="3"/>
  <c r="AD138" i="3"/>
  <c r="AD60" i="3"/>
  <c r="AD137" i="3"/>
  <c r="AD37" i="3"/>
  <c r="AD136" i="3"/>
  <c r="AD135" i="3"/>
  <c r="AD134" i="3"/>
  <c r="AD133" i="3"/>
  <c r="AD132" i="3"/>
  <c r="AD80" i="3"/>
  <c r="AD32" i="3"/>
  <c r="AD131" i="3"/>
  <c r="AD130" i="3"/>
  <c r="AD59" i="3"/>
  <c r="AD129" i="3"/>
  <c r="AD128" i="3"/>
  <c r="AD127" i="3"/>
  <c r="AD126" i="3"/>
  <c r="AD125" i="3"/>
  <c r="AD124" i="3"/>
  <c r="AD58" i="3"/>
  <c r="AD123" i="3"/>
  <c r="AD122" i="3"/>
  <c r="AD121" i="3"/>
  <c r="AD120" i="3"/>
  <c r="AD119" i="3"/>
  <c r="AD117" i="3"/>
  <c r="AD116" i="3"/>
  <c r="AD79" i="3"/>
  <c r="AD115" i="3"/>
  <c r="AD114" i="3"/>
  <c r="AD113" i="3"/>
  <c r="AD111" i="3"/>
  <c r="AD110" i="3"/>
  <c r="AD106" i="3"/>
  <c r="AD25" i="3"/>
  <c r="AD149" i="3"/>
  <c r="AD104" i="3"/>
  <c r="AD102" i="3"/>
  <c r="AD101" i="3"/>
  <c r="AD100" i="3"/>
  <c r="AD96" i="3"/>
  <c r="AD95" i="3"/>
  <c r="AD92" i="3"/>
  <c r="AD94" i="3"/>
  <c r="AD93" i="3"/>
  <c r="BQ29" i="3" l="1"/>
  <c r="BQ21" i="3"/>
  <c r="BQ22" i="3"/>
  <c r="BQ9" i="3"/>
  <c r="BQ10" i="3"/>
  <c r="AQ93" i="3"/>
  <c r="AQ184" i="3"/>
  <c r="AQ178" i="3"/>
  <c r="AQ46" i="3"/>
  <c r="AQ19" i="3"/>
  <c r="AQ81" i="3"/>
  <c r="AQ182" i="3"/>
  <c r="AQ34" i="3"/>
  <c r="AQ41" i="3"/>
  <c r="AQ17" i="3"/>
  <c r="AQ152" i="3"/>
  <c r="AQ18" i="3"/>
  <c r="AQ183" i="3"/>
  <c r="AQ78" i="3"/>
  <c r="AQ77" i="3"/>
  <c r="AQ161" i="3"/>
  <c r="AQ158" i="3"/>
  <c r="AQ76" i="3"/>
  <c r="AQ84" i="3"/>
  <c r="AQ43" i="3"/>
  <c r="AQ160" i="3"/>
  <c r="AQ42" i="3"/>
  <c r="AQ91" i="3"/>
  <c r="AQ90" i="3"/>
  <c r="AQ88" i="3"/>
  <c r="AQ89" i="3"/>
  <c r="AQ154" i="3"/>
  <c r="AQ87" i="3"/>
  <c r="AQ56" i="3"/>
  <c r="AQ86" i="3"/>
  <c r="AQ85" i="3"/>
  <c r="AQ74" i="3"/>
  <c r="AQ65" i="3"/>
  <c r="AQ157" i="3"/>
  <c r="AQ159" i="3"/>
  <c r="AQ180" i="3"/>
  <c r="AQ38" i="3"/>
  <c r="AQ156" i="3"/>
  <c r="AQ66" i="3"/>
  <c r="AQ153" i="3"/>
  <c r="AQ40" i="3"/>
  <c r="AQ55" i="3"/>
  <c r="AQ20" i="3"/>
  <c r="AQ151" i="3"/>
  <c r="AQ64" i="3"/>
  <c r="AQ155" i="3"/>
  <c r="AQ44" i="3"/>
  <c r="AQ33" i="3"/>
  <c r="AQ150" i="3"/>
  <c r="AQ63" i="3"/>
  <c r="AQ62" i="3"/>
  <c r="AQ45" i="3"/>
  <c r="AQ35" i="3"/>
  <c r="AQ57" i="3"/>
  <c r="AQ83" i="3"/>
  <c r="AQ179" i="3"/>
  <c r="AQ181" i="3"/>
  <c r="AQ39" i="3"/>
  <c r="AQ82" i="3"/>
  <c r="AQ61" i="3"/>
  <c r="AQ185" i="3"/>
  <c r="AM185" i="3" s="1"/>
  <c r="AO177" i="3"/>
  <c r="AO118" i="3"/>
  <c r="AO75" i="3"/>
  <c r="AO176" i="3"/>
  <c r="AO112" i="3"/>
  <c r="AO175" i="3"/>
  <c r="AO174" i="3"/>
  <c r="AO173" i="3"/>
  <c r="AO68" i="3"/>
  <c r="AO172" i="3"/>
  <c r="AO171" i="3"/>
  <c r="AO170" i="3"/>
  <c r="AO109" i="3"/>
  <c r="AO169" i="3"/>
  <c r="AO168" i="3"/>
  <c r="AO167" i="3"/>
  <c r="AO166" i="3"/>
  <c r="AO165" i="3"/>
  <c r="AO27" i="3"/>
  <c r="AO108" i="3"/>
  <c r="AO107" i="3"/>
  <c r="AO164" i="3"/>
  <c r="AO67" i="3"/>
  <c r="AO105" i="3"/>
  <c r="AO73" i="3"/>
  <c r="AO72" i="3"/>
  <c r="AO103" i="3"/>
  <c r="AO71" i="3"/>
  <c r="AO70" i="3"/>
  <c r="AO36" i="3"/>
  <c r="AO52" i="3"/>
  <c r="AO99" i="3"/>
  <c r="AO163" i="3"/>
  <c r="AO50" i="3"/>
  <c r="AO162" i="3"/>
  <c r="AO69" i="3"/>
  <c r="AO98" i="3"/>
  <c r="AO97" i="3"/>
  <c r="AO184" i="3"/>
  <c r="AO178" i="3"/>
  <c r="AO46" i="3"/>
  <c r="AO19" i="3"/>
  <c r="AO81" i="3"/>
  <c r="AO182" i="3"/>
  <c r="AO34" i="3"/>
  <c r="AO41" i="3"/>
  <c r="AO17" i="3"/>
  <c r="AO152" i="3"/>
  <c r="AO18" i="3"/>
  <c r="AO183" i="3"/>
  <c r="AO78" i="3"/>
  <c r="AO77" i="3"/>
  <c r="AO161" i="3"/>
  <c r="AO158" i="3"/>
  <c r="AO76" i="3"/>
  <c r="AO84" i="3"/>
  <c r="AO43" i="3"/>
  <c r="AO160" i="3"/>
  <c r="AO42" i="3"/>
  <c r="AO91" i="3"/>
  <c r="AO90" i="3"/>
  <c r="AO88" i="3"/>
  <c r="AO89" i="3"/>
  <c r="AO154" i="3"/>
  <c r="AO87" i="3"/>
  <c r="AO56" i="3"/>
  <c r="AO86" i="3"/>
  <c r="AO85" i="3"/>
  <c r="AO74" i="3"/>
  <c r="AO65" i="3"/>
  <c r="AO157" i="3"/>
  <c r="AO159" i="3"/>
  <c r="AO180" i="3"/>
  <c r="AO38" i="3"/>
  <c r="AO156" i="3"/>
  <c r="AO66" i="3"/>
  <c r="AO153" i="3"/>
  <c r="AO40" i="3"/>
  <c r="AO55" i="3"/>
  <c r="AO20" i="3"/>
  <c r="AO151" i="3"/>
  <c r="AO64" i="3"/>
  <c r="AO155" i="3"/>
  <c r="AO44" i="3"/>
  <c r="AO33" i="3"/>
  <c r="AO150" i="3"/>
  <c r="AO63" i="3"/>
  <c r="AO62" i="3"/>
  <c r="AO45" i="3"/>
  <c r="AO35" i="3"/>
  <c r="AO57" i="3"/>
  <c r="AO83" i="3"/>
  <c r="AO179" i="3"/>
  <c r="AO181" i="3"/>
  <c r="AO39" i="3"/>
  <c r="AO82" i="3"/>
  <c r="AO61" i="3"/>
  <c r="AO185" i="3"/>
  <c r="AM19" i="3"/>
  <c r="AM119" i="3"/>
  <c r="AM184" i="3"/>
  <c r="AM178" i="3"/>
  <c r="AM46" i="3"/>
  <c r="AM81" i="3"/>
  <c r="AM31" i="3"/>
  <c r="AM177" i="3"/>
  <c r="AM118" i="3"/>
  <c r="AM75" i="3"/>
  <c r="AM176" i="3"/>
  <c r="AM112" i="3"/>
  <c r="AM175" i="3"/>
  <c r="AM174" i="3"/>
  <c r="AM173" i="3"/>
  <c r="AM68" i="3"/>
  <c r="AM172" i="3"/>
  <c r="AM171" i="3"/>
  <c r="AM170" i="3"/>
  <c r="AM109" i="3"/>
  <c r="AM169" i="3"/>
  <c r="AM168" i="3"/>
  <c r="AM167" i="3"/>
  <c r="AM166" i="3"/>
  <c r="AM165" i="3"/>
  <c r="AM27" i="3"/>
  <c r="AM108" i="3"/>
  <c r="AM107" i="3"/>
  <c r="AM164" i="3"/>
  <c r="AM148" i="3"/>
  <c r="AM147" i="3"/>
  <c r="AM146" i="3"/>
  <c r="AM145" i="3"/>
  <c r="AM144" i="3"/>
  <c r="AM143" i="3"/>
  <c r="AM142" i="3"/>
  <c r="AM141" i="3"/>
  <c r="AM140" i="3"/>
  <c r="AM139" i="3"/>
  <c r="AM138" i="3"/>
  <c r="AM60" i="3"/>
  <c r="AM137" i="3"/>
  <c r="AM37" i="3"/>
  <c r="AM136" i="3"/>
  <c r="AM135" i="3"/>
  <c r="AM134" i="3"/>
  <c r="AM133" i="3"/>
  <c r="AM132" i="3"/>
  <c r="AM80" i="3"/>
  <c r="AM32" i="3"/>
  <c r="AM131" i="3"/>
  <c r="AM130" i="3"/>
  <c r="AM59" i="3"/>
  <c r="AM129" i="3"/>
  <c r="AM128" i="3"/>
  <c r="AM127" i="3"/>
  <c r="AM126" i="3"/>
  <c r="AM125" i="3"/>
  <c r="AM124" i="3"/>
  <c r="AM58" i="3"/>
  <c r="AM123" i="3"/>
  <c r="AM122" i="3"/>
  <c r="AM121" i="3"/>
  <c r="AM120" i="3"/>
  <c r="AM117" i="3"/>
  <c r="AM116" i="3"/>
  <c r="AM79" i="3"/>
  <c r="AM28" i="3"/>
  <c r="AM53" i="3"/>
  <c r="AM54" i="3"/>
  <c r="AM26" i="3"/>
  <c r="AM115" i="3"/>
  <c r="AM114" i="3"/>
  <c r="AM113" i="3"/>
  <c r="AM67" i="3"/>
  <c r="AM105" i="3"/>
  <c r="AM73" i="3"/>
  <c r="AM72" i="3"/>
  <c r="AM103" i="3"/>
  <c r="AM71" i="3"/>
  <c r="AM70" i="3"/>
  <c r="AM36" i="3"/>
  <c r="AM182" i="3"/>
  <c r="AM34" i="3"/>
  <c r="AM111" i="3"/>
  <c r="AM110" i="3"/>
  <c r="AM41" i="3"/>
  <c r="AM17" i="3"/>
  <c r="AM152" i="3"/>
  <c r="AM52" i="3"/>
  <c r="AM99" i="3"/>
  <c r="AM163" i="3"/>
  <c r="AM30" i="3"/>
  <c r="AM51" i="3"/>
  <c r="AM50" i="3"/>
  <c r="AM162" i="3"/>
  <c r="AM69" i="3"/>
  <c r="AM98" i="3"/>
  <c r="AM97" i="3"/>
  <c r="AM18" i="3"/>
  <c r="AM106" i="3"/>
  <c r="AM49" i="3"/>
  <c r="AM48" i="3"/>
  <c r="AM47" i="3"/>
  <c r="AM24" i="3"/>
  <c r="AM23" i="3"/>
  <c r="AM25" i="3"/>
  <c r="AM149" i="3"/>
  <c r="AM104" i="3"/>
  <c r="AM102" i="3"/>
  <c r="AM101" i="3"/>
  <c r="AM100" i="3"/>
  <c r="AM96" i="3"/>
  <c r="AM95" i="3"/>
  <c r="AM92" i="3"/>
  <c r="AM94" i="3"/>
  <c r="AM93" i="3"/>
  <c r="AM16" i="3"/>
  <c r="AM183" i="3"/>
  <c r="AM78" i="3"/>
  <c r="AM77" i="3"/>
  <c r="AM15" i="3"/>
  <c r="AM14" i="3"/>
  <c r="AM13" i="3"/>
  <c r="AM12" i="3"/>
  <c r="AM11" i="3"/>
  <c r="AM161" i="3"/>
  <c r="AM158" i="3"/>
  <c r="AM76" i="3"/>
  <c r="AM84" i="3"/>
  <c r="AM43" i="3"/>
  <c r="AM160" i="3"/>
  <c r="AM42" i="3"/>
  <c r="AM91" i="3"/>
  <c r="AM90" i="3"/>
  <c r="AM88" i="3"/>
  <c r="AM89" i="3"/>
  <c r="AM154" i="3"/>
  <c r="AM87" i="3"/>
  <c r="AM56" i="3"/>
  <c r="AM86" i="3"/>
  <c r="AM85" i="3"/>
  <c r="AM74" i="3"/>
  <c r="AM65" i="3"/>
  <c r="AM157" i="3"/>
  <c r="AM159" i="3"/>
  <c r="AM180" i="3"/>
  <c r="AM38" i="3"/>
  <c r="AM156" i="3"/>
  <c r="AM66" i="3"/>
  <c r="AM153" i="3"/>
  <c r="AM40" i="3"/>
  <c r="AM55" i="3"/>
  <c r="AM20" i="3"/>
  <c r="AM151" i="3"/>
  <c r="AM64" i="3"/>
  <c r="AM155" i="3"/>
  <c r="AM44" i="3"/>
  <c r="AM33" i="3"/>
  <c r="AM150" i="3"/>
  <c r="AM63" i="3"/>
  <c r="AM62" i="3"/>
  <c r="AM45" i="3"/>
  <c r="AM35" i="3"/>
  <c r="AM57" i="3"/>
  <c r="AM83" i="3"/>
  <c r="AM179" i="3"/>
  <c r="AM181" i="3"/>
  <c r="AM39" i="3"/>
  <c r="AM82" i="3"/>
  <c r="AM61" i="3"/>
  <c r="AI177" i="3"/>
  <c r="AI178" i="3"/>
  <c r="AI46" i="3"/>
  <c r="AI148" i="3"/>
  <c r="AI147" i="3"/>
  <c r="AI146" i="3"/>
  <c r="AI145" i="3"/>
  <c r="AI144" i="3"/>
  <c r="AI143" i="3"/>
  <c r="AI142" i="3"/>
  <c r="AI141" i="3"/>
  <c r="AI140" i="3"/>
  <c r="AI139" i="3"/>
  <c r="AI138" i="3"/>
  <c r="AI60" i="3"/>
  <c r="AI137" i="3"/>
  <c r="AI37" i="3"/>
  <c r="AI136" i="3"/>
  <c r="AI135" i="3"/>
  <c r="AI134" i="3"/>
  <c r="AI133" i="3"/>
  <c r="AI132" i="3"/>
  <c r="AI80" i="3"/>
  <c r="AI32" i="3"/>
  <c r="AI131" i="3"/>
  <c r="AI130" i="3"/>
  <c r="AI59" i="3"/>
  <c r="AI129" i="3"/>
  <c r="AI128" i="3"/>
  <c r="AI127" i="3"/>
  <c r="AI126" i="3"/>
  <c r="AI125" i="3"/>
  <c r="AI124" i="3"/>
  <c r="AI58" i="3"/>
  <c r="AI123" i="3"/>
  <c r="AI122" i="3"/>
  <c r="AI121" i="3"/>
  <c r="AI118" i="3"/>
  <c r="AI75" i="3"/>
  <c r="AI176" i="3"/>
  <c r="AI112" i="3"/>
  <c r="AI120" i="3"/>
  <c r="AI119" i="3"/>
  <c r="AI117" i="3"/>
  <c r="AI116" i="3"/>
  <c r="AI79" i="3"/>
  <c r="AI28" i="3"/>
  <c r="AI175" i="3"/>
  <c r="AI174" i="3"/>
  <c r="AI173" i="3"/>
  <c r="AI68" i="3"/>
  <c r="AI172" i="3"/>
  <c r="AI171" i="3"/>
  <c r="AI170" i="3"/>
  <c r="AI109" i="3"/>
  <c r="AI19" i="3"/>
  <c r="AI169" i="3"/>
  <c r="AI168" i="3"/>
  <c r="AI167" i="3"/>
  <c r="AI166" i="3"/>
  <c r="AI165" i="3"/>
  <c r="AI27" i="3"/>
  <c r="AI108" i="3"/>
  <c r="AI107" i="3"/>
  <c r="AI115" i="3"/>
  <c r="AI164" i="3"/>
  <c r="AI67" i="3"/>
  <c r="AI105" i="3"/>
  <c r="AI73" i="3"/>
  <c r="AI53" i="3"/>
  <c r="AI54" i="3"/>
  <c r="AI26" i="3"/>
  <c r="AI31" i="3"/>
  <c r="AI114" i="3"/>
  <c r="AI113" i="3"/>
  <c r="AI72" i="3" l="1"/>
  <c r="AI103" i="3"/>
  <c r="AI71" i="3"/>
  <c r="AI70" i="3"/>
  <c r="AI36" i="3"/>
  <c r="AI111" i="3"/>
  <c r="AI110" i="3"/>
  <c r="AI52" i="3"/>
  <c r="AI99" i="3"/>
  <c r="AI163" i="3"/>
  <c r="AI30" i="3"/>
  <c r="AI51" i="3"/>
  <c r="AI50" i="3"/>
  <c r="AI162" i="3"/>
  <c r="AI69" i="3"/>
  <c r="AI49" i="3"/>
  <c r="AI98" i="3"/>
  <c r="AI97" i="3"/>
  <c r="AI25" i="3"/>
  <c r="AI149" i="3"/>
  <c r="AI104" i="3"/>
  <c r="AI102" i="3"/>
  <c r="AI101" i="3"/>
  <c r="AI106" i="3"/>
  <c r="AI48" i="3"/>
  <c r="AI47" i="3"/>
  <c r="AI24" i="3"/>
  <c r="AI23" i="3"/>
  <c r="AI16" i="3"/>
  <c r="AI100" i="3"/>
  <c r="AI96" i="3"/>
  <c r="AI95" i="3"/>
  <c r="AI92" i="3"/>
  <c r="AI94" i="3"/>
  <c r="AI93" i="3"/>
  <c r="AI15" i="3"/>
  <c r="AI14" i="3"/>
  <c r="AI13" i="3"/>
  <c r="AI12" i="3"/>
  <c r="AI11" i="3"/>
  <c r="AI158" i="3"/>
  <c r="AI43" i="3"/>
  <c r="AI160" i="3"/>
  <c r="AI42" i="3"/>
  <c r="AI91" i="3"/>
  <c r="AI90" i="3"/>
  <c r="AI89" i="3"/>
  <c r="AI56" i="3"/>
  <c r="AI86" i="3"/>
  <c r="AI85" i="3"/>
  <c r="AI65" i="3"/>
  <c r="AI157" i="3"/>
  <c r="AI159" i="3"/>
  <c r="AI180" i="3"/>
  <c r="AI156" i="3"/>
  <c r="AI66" i="3"/>
  <c r="AI153" i="3"/>
  <c r="AI40" i="3"/>
  <c r="AI20" i="3"/>
  <c r="AI151" i="3"/>
  <c r="AI64" i="3"/>
  <c r="AI155" i="3"/>
  <c r="AI44" i="3"/>
  <c r="AI33" i="3"/>
  <c r="AI150" i="3"/>
  <c r="AI63" i="3"/>
  <c r="AI62" i="3"/>
  <c r="AI35" i="3"/>
  <c r="AI57" i="3"/>
  <c r="AI83" i="3"/>
  <c r="AI179" i="3"/>
  <c r="AH186" i="3"/>
  <c r="Z100" i="3"/>
  <c r="Z96" i="3"/>
  <c r="Z95" i="3"/>
  <c r="Z92" i="3"/>
  <c r="Z93" i="3"/>
  <c r="Z94" i="3"/>
  <c r="AI185" i="3"/>
  <c r="X161" i="3"/>
  <c r="AG161" i="3" s="1"/>
  <c r="AH184" i="3"/>
  <c r="AH148" i="3"/>
  <c r="AH147" i="3"/>
  <c r="AH146" i="3"/>
  <c r="AH178" i="3"/>
  <c r="AH145" i="3"/>
  <c r="AH144" i="3"/>
  <c r="AH143" i="3"/>
  <c r="AH142" i="3"/>
  <c r="AH141" i="3"/>
  <c r="AH177" i="3"/>
  <c r="AH140" i="3"/>
  <c r="AH139" i="3"/>
  <c r="AH138" i="3"/>
  <c r="AH60" i="3"/>
  <c r="AH137" i="3"/>
  <c r="AH37" i="3"/>
  <c r="AH136" i="3"/>
  <c r="AH135" i="3"/>
  <c r="AH134" i="3"/>
  <c r="AH133" i="3"/>
  <c r="AH132" i="3"/>
  <c r="AH80" i="3"/>
  <c r="AH32" i="3"/>
  <c r="AH46" i="3"/>
  <c r="AH131" i="3"/>
  <c r="AH130" i="3"/>
  <c r="AH59" i="3"/>
  <c r="AH129" i="3"/>
  <c r="AH128" i="3"/>
  <c r="AH127" i="3"/>
  <c r="AH126" i="3"/>
  <c r="AH125" i="3"/>
  <c r="AH124" i="3"/>
  <c r="AH118" i="3"/>
  <c r="AH58" i="3"/>
  <c r="AH123" i="3"/>
  <c r="AH122" i="3"/>
  <c r="AH121" i="3"/>
  <c r="AH120" i="3"/>
  <c r="AH75" i="3"/>
  <c r="AH176" i="3"/>
  <c r="AH119" i="3"/>
  <c r="AH112" i="3"/>
  <c r="AH117" i="3"/>
  <c r="AH175" i="3"/>
  <c r="AH174" i="3"/>
  <c r="AH173" i="3"/>
  <c r="AH68" i="3"/>
  <c r="AH116" i="3"/>
  <c r="AH172" i="3"/>
  <c r="AH171" i="3"/>
  <c r="AH170" i="3"/>
  <c r="AH79" i="3"/>
  <c r="AH28" i="3"/>
  <c r="AH109" i="3"/>
  <c r="AH19" i="3"/>
  <c r="AH169" i="3"/>
  <c r="AH168" i="3"/>
  <c r="AH167" i="3"/>
  <c r="AH166" i="3"/>
  <c r="AH165" i="3"/>
  <c r="AH27" i="3"/>
  <c r="AH108" i="3"/>
  <c r="AH107" i="3"/>
  <c r="AH53" i="3"/>
  <c r="AH54" i="3"/>
  <c r="AH164" i="3"/>
  <c r="AH115" i="3"/>
  <c r="AH67" i="3"/>
  <c r="AH105" i="3"/>
  <c r="AH26" i="3"/>
  <c r="AH114" i="3"/>
  <c r="AH73" i="3"/>
  <c r="AH81" i="3"/>
  <c r="AH72" i="3"/>
  <c r="AH103" i="3"/>
  <c r="AH113" i="3"/>
  <c r="AH71" i="3"/>
  <c r="AH70" i="3"/>
  <c r="AH36" i="3"/>
  <c r="AH31" i="3"/>
  <c r="AH182" i="3"/>
  <c r="AH34" i="3"/>
  <c r="AH111" i="3"/>
  <c r="AH52" i="3"/>
  <c r="AH41" i="3"/>
  <c r="AH17" i="3"/>
  <c r="AH110" i="3"/>
  <c r="AH152" i="3"/>
  <c r="AH99" i="3"/>
  <c r="AH30" i="3"/>
  <c r="AH163" i="3"/>
  <c r="AH51" i="3"/>
  <c r="AH50" i="3"/>
  <c r="AH162" i="3"/>
  <c r="AH69" i="3"/>
  <c r="AH49" i="3"/>
  <c r="AH98" i="3"/>
  <c r="AH97" i="3"/>
  <c r="AH18" i="3"/>
  <c r="AH48" i="3"/>
  <c r="AH106" i="3"/>
  <c r="AH47" i="3"/>
  <c r="AH25" i="3"/>
  <c r="AH149" i="3"/>
  <c r="AH104" i="3"/>
  <c r="AH102" i="3"/>
  <c r="AH101" i="3"/>
  <c r="AH24" i="3"/>
  <c r="AH23" i="3"/>
  <c r="AH100" i="3"/>
  <c r="AH96" i="3"/>
  <c r="AH95" i="3"/>
  <c r="AH92" i="3"/>
  <c r="AH94" i="3"/>
  <c r="AH93" i="3"/>
  <c r="AH16" i="3"/>
  <c r="AH183" i="3"/>
  <c r="AH78" i="3"/>
  <c r="AH77" i="3"/>
  <c r="AH15" i="3"/>
  <c r="AH14" i="3"/>
  <c r="AH13" i="3"/>
  <c r="AH12" i="3"/>
  <c r="AH11" i="3"/>
  <c r="AH161" i="3"/>
  <c r="AH158" i="3"/>
  <c r="AH76" i="3"/>
  <c r="AH84" i="3"/>
  <c r="AH43" i="3"/>
  <c r="AH160" i="3"/>
  <c r="AH42" i="3"/>
  <c r="AH91" i="3"/>
  <c r="AH90" i="3"/>
  <c r="AH88" i="3"/>
  <c r="AH89" i="3"/>
  <c r="AH154" i="3"/>
  <c r="AH87" i="3"/>
  <c r="AH56" i="3"/>
  <c r="AH86" i="3"/>
  <c r="AH85" i="3"/>
  <c r="AH74" i="3"/>
  <c r="AH65" i="3"/>
  <c r="AH157" i="3"/>
  <c r="AH159" i="3"/>
  <c r="AH180" i="3"/>
  <c r="AH38" i="3"/>
  <c r="AH156" i="3"/>
  <c r="AH66" i="3"/>
  <c r="AH153" i="3"/>
  <c r="AH40" i="3"/>
  <c r="AH55" i="3"/>
  <c r="AH20" i="3"/>
  <c r="AH151" i="3"/>
  <c r="AH64" i="3"/>
  <c r="AH155" i="3"/>
  <c r="AH44" i="3"/>
  <c r="AH33" i="3"/>
  <c r="AH150" i="3"/>
  <c r="AH63" i="3"/>
  <c r="AH62" i="3"/>
  <c r="AH45" i="3"/>
  <c r="AH35" i="3"/>
  <c r="AH57" i="3"/>
  <c r="AH83" i="3"/>
  <c r="AH179" i="3"/>
  <c r="AH181" i="3"/>
  <c r="AH39" i="3"/>
  <c r="AH82" i="3"/>
  <c r="AH61" i="3"/>
  <c r="AH185" i="3"/>
  <c r="AG157" i="3"/>
  <c r="AG159" i="3"/>
  <c r="AG38" i="3"/>
  <c r="AG156" i="3"/>
  <c r="AG153" i="3"/>
  <c r="AG40" i="3"/>
  <c r="AG20" i="3"/>
  <c r="AG151" i="3"/>
  <c r="AG155" i="3"/>
  <c r="AG44" i="3"/>
  <c r="AG33" i="3"/>
  <c r="AG150" i="3"/>
  <c r="AG62" i="3"/>
  <c r="AG35" i="3"/>
  <c r="AG57" i="3"/>
  <c r="AG83" i="3"/>
  <c r="AG179" i="3"/>
  <c r="AG181" i="3"/>
  <c r="AG39" i="3"/>
  <c r="AG82" i="3"/>
  <c r="AG61" i="3"/>
  <c r="BQ163" i="3" l="1"/>
  <c r="BQ14" i="3"/>
  <c r="X103" i="3"/>
  <c r="AG103" i="3" s="1"/>
  <c r="X182" i="3"/>
  <c r="AG182" i="3" s="1"/>
  <c r="X184" i="3"/>
  <c r="AG184" i="3" s="1"/>
  <c r="X148" i="3"/>
  <c r="AG148" i="3" s="1"/>
  <c r="X147" i="3"/>
  <c r="AG147" i="3" s="1"/>
  <c r="X146" i="3"/>
  <c r="AG146" i="3" s="1"/>
  <c r="X178" i="3"/>
  <c r="AG178" i="3" s="1"/>
  <c r="X145" i="3"/>
  <c r="AG145" i="3" s="1"/>
  <c r="X144" i="3"/>
  <c r="AG144" i="3" s="1"/>
  <c r="X143" i="3"/>
  <c r="AG143" i="3" s="1"/>
  <c r="X142" i="3"/>
  <c r="AG142" i="3" s="1"/>
  <c r="X141" i="3"/>
  <c r="AG141" i="3" s="1"/>
  <c r="X177" i="3"/>
  <c r="AG177" i="3" s="1"/>
  <c r="X140" i="3"/>
  <c r="AG140" i="3" s="1"/>
  <c r="X139" i="3"/>
  <c r="AG139" i="3" s="1"/>
  <c r="X138" i="3"/>
  <c r="AG138" i="3" s="1"/>
  <c r="X60" i="3"/>
  <c r="AG60" i="3" s="1"/>
  <c r="X137" i="3"/>
  <c r="AG137" i="3" s="1"/>
  <c r="X37" i="3"/>
  <c r="AG37" i="3" s="1"/>
  <c r="X136" i="3"/>
  <c r="AG136" i="3" s="1"/>
  <c r="X135" i="3"/>
  <c r="AG135" i="3" s="1"/>
  <c r="X134" i="3"/>
  <c r="AG134" i="3" s="1"/>
  <c r="X133" i="3"/>
  <c r="AG133" i="3" s="1"/>
  <c r="X132" i="3"/>
  <c r="AG132" i="3" s="1"/>
  <c r="X80" i="3"/>
  <c r="AG80" i="3" s="1"/>
  <c r="X32" i="3"/>
  <c r="X46" i="3"/>
  <c r="AG46" i="3" s="1"/>
  <c r="X131" i="3"/>
  <c r="AG131" i="3" s="1"/>
  <c r="X130" i="3"/>
  <c r="AG130" i="3" s="1"/>
  <c r="X59" i="3"/>
  <c r="AG59" i="3" s="1"/>
  <c r="X129" i="3"/>
  <c r="AG129" i="3" s="1"/>
  <c r="X128" i="3"/>
  <c r="AG128" i="3" s="1"/>
  <c r="X127" i="3"/>
  <c r="AG127" i="3" s="1"/>
  <c r="X126" i="3"/>
  <c r="AG126" i="3" s="1"/>
  <c r="X125" i="3"/>
  <c r="AG125" i="3" s="1"/>
  <c r="X124" i="3"/>
  <c r="AG124" i="3" s="1"/>
  <c r="X118" i="3"/>
  <c r="AG118" i="3" s="1"/>
  <c r="X58" i="3"/>
  <c r="AG58" i="3" s="1"/>
  <c r="X123" i="3"/>
  <c r="AG123" i="3" s="1"/>
  <c r="X122" i="3"/>
  <c r="AG122" i="3" s="1"/>
  <c r="X121" i="3"/>
  <c r="AG121" i="3" s="1"/>
  <c r="X120" i="3"/>
  <c r="AG120" i="3" s="1"/>
  <c r="X75" i="3"/>
  <c r="AG75" i="3" s="1"/>
  <c r="X176" i="3"/>
  <c r="AG176" i="3" s="1"/>
  <c r="X119" i="3"/>
  <c r="AG119" i="3" s="1"/>
  <c r="X112" i="3"/>
  <c r="AG112" i="3" s="1"/>
  <c r="X117" i="3"/>
  <c r="AG117" i="3" s="1"/>
  <c r="X175" i="3"/>
  <c r="AG175" i="3" s="1"/>
  <c r="X174" i="3"/>
  <c r="AG174" i="3" s="1"/>
  <c r="X173" i="3"/>
  <c r="AG173" i="3" s="1"/>
  <c r="X68" i="3"/>
  <c r="AG68" i="3" s="1"/>
  <c r="X116" i="3"/>
  <c r="AG116" i="3" s="1"/>
  <c r="X172" i="3"/>
  <c r="AG172" i="3" s="1"/>
  <c r="X171" i="3"/>
  <c r="AG171" i="3" s="1"/>
  <c r="X170" i="3"/>
  <c r="AG170" i="3" s="1"/>
  <c r="X79" i="3"/>
  <c r="AG79" i="3" s="1"/>
  <c r="X28" i="3"/>
  <c r="AG28" i="3" s="1"/>
  <c r="X19" i="3"/>
  <c r="AG19" i="3" s="1"/>
  <c r="X169" i="3"/>
  <c r="AG169" i="3" s="1"/>
  <c r="X168" i="3"/>
  <c r="AG168" i="3" s="1"/>
  <c r="X167" i="3"/>
  <c r="AG167" i="3" s="1"/>
  <c r="X166" i="3"/>
  <c r="AG166" i="3" s="1"/>
  <c r="X165" i="3"/>
  <c r="AG165" i="3" s="1"/>
  <c r="X27" i="3"/>
  <c r="AG27" i="3" s="1"/>
  <c r="X108" i="3"/>
  <c r="AG108" i="3" s="1"/>
  <c r="X107" i="3"/>
  <c r="AG107" i="3" s="1"/>
  <c r="X53" i="3"/>
  <c r="AG53" i="3" s="1"/>
  <c r="X54" i="3"/>
  <c r="AG54" i="3" s="1"/>
  <c r="X164" i="3"/>
  <c r="AG164" i="3" s="1"/>
  <c r="X115" i="3"/>
  <c r="AG115" i="3" s="1"/>
  <c r="X67" i="3"/>
  <c r="AG67" i="3" s="1"/>
  <c r="X105" i="3"/>
  <c r="AG105" i="3" s="1"/>
  <c r="X26" i="3"/>
  <c r="AG26" i="3" s="1"/>
  <c r="X114" i="3"/>
  <c r="AG114" i="3" s="1"/>
  <c r="X73" i="3"/>
  <c r="AG73" i="3" s="1"/>
  <c r="X81" i="3"/>
  <c r="AG81" i="3" s="1"/>
  <c r="X72" i="3"/>
  <c r="AG72" i="3" s="1"/>
  <c r="X113" i="3"/>
  <c r="AG113" i="3" s="1"/>
  <c r="X71" i="3"/>
  <c r="AG71" i="3" s="1"/>
  <c r="X70" i="3"/>
  <c r="AG70" i="3" s="1"/>
  <c r="X36" i="3"/>
  <c r="AG36" i="3" s="1"/>
  <c r="X31" i="3"/>
  <c r="AG31" i="3" s="1"/>
  <c r="X34" i="3"/>
  <c r="AG34" i="3" s="1"/>
  <c r="X52" i="3"/>
  <c r="AG52" i="3" s="1"/>
  <c r="X41" i="3"/>
  <c r="AG41" i="3" s="1"/>
  <c r="X17" i="3"/>
  <c r="X110" i="3"/>
  <c r="AG110" i="3" s="1"/>
  <c r="X152" i="3"/>
  <c r="AG152" i="3" s="1"/>
  <c r="X99" i="3"/>
  <c r="AG99" i="3" s="1"/>
  <c r="X30" i="3"/>
  <c r="AG30" i="3" s="1"/>
  <c r="X51" i="3"/>
  <c r="AG51" i="3" s="1"/>
  <c r="X50" i="3"/>
  <c r="AG50" i="3" s="1"/>
  <c r="X69" i="3"/>
  <c r="AG69" i="3" s="1"/>
  <c r="AG49" i="3"/>
  <c r="X98" i="3"/>
  <c r="AG98" i="3" s="1"/>
  <c r="X97" i="3"/>
  <c r="AG97" i="3" s="1"/>
  <c r="X18" i="3"/>
  <c r="AG18" i="3" s="1"/>
  <c r="X48" i="3"/>
  <c r="AG48" i="3" s="1"/>
  <c r="X106" i="3"/>
  <c r="AG106" i="3" s="1"/>
  <c r="X47" i="3"/>
  <c r="AG47" i="3" s="1"/>
  <c r="X25" i="3"/>
  <c r="X149" i="3"/>
  <c r="AG149" i="3" s="1"/>
  <c r="X104" i="3"/>
  <c r="AG104" i="3" s="1"/>
  <c r="X102" i="3"/>
  <c r="AG102" i="3" s="1"/>
  <c r="X101" i="3"/>
  <c r="AG101" i="3" s="1"/>
  <c r="X24" i="3"/>
  <c r="AG24" i="3" s="1"/>
  <c r="X23" i="3"/>
  <c r="AG23" i="3" s="1"/>
  <c r="X100" i="3"/>
  <c r="AG100" i="3" s="1"/>
  <c r="X96" i="3"/>
  <c r="AG96" i="3" s="1"/>
  <c r="X95" i="3"/>
  <c r="AG95" i="3" s="1"/>
  <c r="X94" i="3"/>
  <c r="AG94" i="3" s="1"/>
  <c r="X93" i="3"/>
  <c r="AG93" i="3" s="1"/>
  <c r="X183" i="3"/>
  <c r="AG183" i="3" s="1"/>
  <c r="X78" i="3"/>
  <c r="AG78" i="3" s="1"/>
  <c r="X77" i="3"/>
  <c r="AG77" i="3" s="1"/>
  <c r="X158" i="3"/>
  <c r="AG158" i="3" s="1"/>
  <c r="X76" i="3"/>
  <c r="AG76" i="3" s="1"/>
  <c r="X84" i="3"/>
  <c r="AG84" i="3" s="1"/>
  <c r="X43" i="3"/>
  <c r="AG43" i="3" s="1"/>
  <c r="X160" i="3"/>
  <c r="AG160" i="3" s="1"/>
  <c r="X42" i="3"/>
  <c r="X91" i="3"/>
  <c r="AG91" i="3" s="1"/>
  <c r="X90" i="3"/>
  <c r="AG90" i="3" s="1"/>
  <c r="X88" i="3"/>
  <c r="AG88" i="3" s="1"/>
  <c r="X89" i="3"/>
  <c r="AG89" i="3" s="1"/>
  <c r="X154" i="3"/>
  <c r="AG154" i="3" s="1"/>
  <c r="X87" i="3"/>
  <c r="AG87" i="3" s="1"/>
  <c r="X56" i="3"/>
  <c r="AG56" i="3" s="1"/>
  <c r="X86" i="3"/>
  <c r="AG86" i="3" s="1"/>
  <c r="X85" i="3"/>
  <c r="AG85" i="3" s="1"/>
  <c r="X74" i="3"/>
  <c r="AG74" i="3" s="1"/>
  <c r="X65" i="3"/>
  <c r="AG65" i="3" s="1"/>
  <c r="X157" i="3"/>
  <c r="X159" i="3"/>
  <c r="W159" i="3" s="1"/>
  <c r="X180" i="3"/>
  <c r="X38" i="3"/>
  <c r="X156" i="3"/>
  <c r="X66" i="3"/>
  <c r="AG66" i="3" s="1"/>
  <c r="X153" i="3"/>
  <c r="X40" i="3"/>
  <c r="X55" i="3"/>
  <c r="AG55" i="3" s="1"/>
  <c r="X20" i="3"/>
  <c r="X151" i="3"/>
  <c r="X64" i="3"/>
  <c r="AG64" i="3" s="1"/>
  <c r="X155" i="3"/>
  <c r="X44" i="3"/>
  <c r="X33" i="3"/>
  <c r="X150" i="3"/>
  <c r="X63" i="3"/>
  <c r="AG63" i="3" s="1"/>
  <c r="X62" i="3"/>
  <c r="X45" i="3"/>
  <c r="AG45" i="3" s="1"/>
  <c r="X35" i="3"/>
  <c r="X57" i="3"/>
  <c r="X83" i="3"/>
  <c r="X179" i="3"/>
  <c r="W179" i="3" s="1"/>
  <c r="X181" i="3"/>
  <c r="X39" i="3"/>
  <c r="X82" i="3"/>
  <c r="X61" i="3"/>
  <c r="W61" i="3" s="1"/>
  <c r="AG185" i="3"/>
  <c r="AF184" i="3"/>
  <c r="AF148" i="3"/>
  <c r="AF147" i="3"/>
  <c r="AF146" i="3"/>
  <c r="AF178" i="3"/>
  <c r="AF145" i="3"/>
  <c r="AF144" i="3"/>
  <c r="AF143" i="3"/>
  <c r="AF142" i="3"/>
  <c r="AF141" i="3"/>
  <c r="AF177" i="3"/>
  <c r="AF140" i="3"/>
  <c r="AF139" i="3"/>
  <c r="AF138" i="3"/>
  <c r="AF60" i="3"/>
  <c r="AF137" i="3"/>
  <c r="AF37" i="3"/>
  <c r="AF136" i="3"/>
  <c r="AF135" i="3"/>
  <c r="AF134" i="3"/>
  <c r="AF133" i="3"/>
  <c r="AF132" i="3"/>
  <c r="AF80" i="3"/>
  <c r="AF32" i="3"/>
  <c r="BQ32" i="3" s="1"/>
  <c r="AF46" i="3"/>
  <c r="AF131" i="3"/>
  <c r="AF130" i="3"/>
  <c r="AF59" i="3"/>
  <c r="AF129" i="3"/>
  <c r="AF128" i="3"/>
  <c r="AF127" i="3"/>
  <c r="AF126" i="3"/>
  <c r="AF125" i="3"/>
  <c r="AF124" i="3"/>
  <c r="AF118" i="3"/>
  <c r="AF58" i="3"/>
  <c r="AF123" i="3"/>
  <c r="AF122" i="3"/>
  <c r="AF121" i="3"/>
  <c r="AF120" i="3"/>
  <c r="AF75" i="3"/>
  <c r="AF176" i="3"/>
  <c r="AF119" i="3"/>
  <c r="AF112" i="3"/>
  <c r="AF117" i="3"/>
  <c r="AF175" i="3"/>
  <c r="AF174" i="3"/>
  <c r="AF173" i="3"/>
  <c r="AF68" i="3"/>
  <c r="AF116" i="3"/>
  <c r="AF172" i="3"/>
  <c r="AF171" i="3"/>
  <c r="AF170" i="3"/>
  <c r="AF79" i="3"/>
  <c r="AF28" i="3"/>
  <c r="AF109" i="3"/>
  <c r="BQ109" i="3" s="1"/>
  <c r="AF19" i="3"/>
  <c r="AF169" i="3"/>
  <c r="AF168" i="3"/>
  <c r="AF167" i="3"/>
  <c r="AF166" i="3"/>
  <c r="AF165" i="3"/>
  <c r="AF27" i="3"/>
  <c r="AF108" i="3"/>
  <c r="AF107" i="3"/>
  <c r="AF53" i="3"/>
  <c r="AF54" i="3"/>
  <c r="AF164" i="3"/>
  <c r="AF115" i="3"/>
  <c r="AF67" i="3"/>
  <c r="AF105" i="3"/>
  <c r="AF26" i="3"/>
  <c r="AF114" i="3"/>
  <c r="AF73" i="3"/>
  <c r="AF81" i="3"/>
  <c r="AF72" i="3"/>
  <c r="AF103" i="3"/>
  <c r="BQ103" i="3" s="1"/>
  <c r="AF113" i="3"/>
  <c r="BQ113" i="3" s="1"/>
  <c r="AF71" i="3"/>
  <c r="BQ71" i="3" s="1"/>
  <c r="AF70" i="3"/>
  <c r="BQ70" i="3" s="1"/>
  <c r="AF36" i="3"/>
  <c r="BQ36" i="3" s="1"/>
  <c r="AF31" i="3"/>
  <c r="BQ31" i="3" s="1"/>
  <c r="AF182" i="3"/>
  <c r="AF34" i="3"/>
  <c r="AF111" i="3"/>
  <c r="BQ111" i="3" s="1"/>
  <c r="AF52" i="3"/>
  <c r="AF41" i="3"/>
  <c r="AF17" i="3"/>
  <c r="AF110" i="3"/>
  <c r="AF152" i="3"/>
  <c r="AF99" i="3"/>
  <c r="AF30" i="3"/>
  <c r="AF51" i="3"/>
  <c r="AF50" i="3"/>
  <c r="AF162" i="3"/>
  <c r="BQ162" i="3" s="1"/>
  <c r="AF69" i="3"/>
  <c r="AF49" i="3"/>
  <c r="AF98" i="3"/>
  <c r="AF97" i="3"/>
  <c r="AF18" i="3"/>
  <c r="AF48" i="3"/>
  <c r="AF106" i="3"/>
  <c r="AF47" i="3"/>
  <c r="AF25" i="3"/>
  <c r="AF149" i="3"/>
  <c r="AF104" i="3"/>
  <c r="AF102" i="3"/>
  <c r="AF101" i="3"/>
  <c r="AF24" i="3"/>
  <c r="AF23" i="3"/>
  <c r="AF100" i="3"/>
  <c r="AF96" i="3"/>
  <c r="AF95" i="3"/>
  <c r="AF92" i="3"/>
  <c r="BQ92" i="3" s="1"/>
  <c r="AF94" i="3"/>
  <c r="BQ94" i="3" s="1"/>
  <c r="AF93" i="3"/>
  <c r="BQ93" i="3" s="1"/>
  <c r="AF16" i="3"/>
  <c r="AF183" i="3"/>
  <c r="AF78" i="3"/>
  <c r="AF77" i="3"/>
  <c r="AF15" i="3"/>
  <c r="AF13" i="3"/>
  <c r="AF12" i="3"/>
  <c r="AF11" i="3"/>
  <c r="BQ11" i="3" s="1"/>
  <c r="AF161" i="3"/>
  <c r="AF158" i="3"/>
  <c r="AF76" i="3"/>
  <c r="AF84" i="3"/>
  <c r="AF43" i="3"/>
  <c r="AF160" i="3"/>
  <c r="AF42" i="3"/>
  <c r="AF91" i="3"/>
  <c r="AF90" i="3"/>
  <c r="AF88" i="3"/>
  <c r="AF89" i="3"/>
  <c r="AF154" i="3"/>
  <c r="AF87" i="3"/>
  <c r="AF56" i="3"/>
  <c r="AF86" i="3"/>
  <c r="AF85" i="3"/>
  <c r="AF74" i="3"/>
  <c r="AF65" i="3"/>
  <c r="AF157" i="3"/>
  <c r="AF159" i="3"/>
  <c r="AF180" i="3"/>
  <c r="AF38" i="3"/>
  <c r="AF156" i="3"/>
  <c r="AF66" i="3"/>
  <c r="AF153" i="3"/>
  <c r="AF40" i="3"/>
  <c r="AF55" i="3"/>
  <c r="AF20" i="3"/>
  <c r="AF151" i="3"/>
  <c r="AF64" i="3"/>
  <c r="AF155" i="3"/>
  <c r="AF44" i="3"/>
  <c r="AF33" i="3"/>
  <c r="AF150" i="3"/>
  <c r="AF63" i="3"/>
  <c r="AF62" i="3"/>
  <c r="AF45" i="3"/>
  <c r="AF35" i="3"/>
  <c r="AF57" i="3"/>
  <c r="AF83" i="3"/>
  <c r="AF179" i="3"/>
  <c r="AF181" i="3"/>
  <c r="AF39" i="3"/>
  <c r="AF82" i="3"/>
  <c r="AF61" i="3"/>
  <c r="AF185" i="3"/>
  <c r="V185" i="3"/>
  <c r="BQ30" i="3" l="1"/>
  <c r="BQ171" i="3"/>
  <c r="BQ173" i="3"/>
  <c r="BQ112" i="3"/>
  <c r="BQ120" i="3"/>
  <c r="BQ58" i="3"/>
  <c r="BQ126" i="3"/>
  <c r="BQ59" i="3"/>
  <c r="BQ134" i="3"/>
  <c r="BQ137" i="3"/>
  <c r="BQ140" i="3"/>
  <c r="BQ143" i="3"/>
  <c r="BQ146" i="3"/>
  <c r="BQ57" i="3"/>
  <c r="BQ96" i="3"/>
  <c r="BQ101" i="3"/>
  <c r="BQ69" i="3"/>
  <c r="BQ72" i="3"/>
  <c r="BQ26" i="3"/>
  <c r="BQ164" i="3"/>
  <c r="BQ108" i="3"/>
  <c r="BQ167" i="3"/>
  <c r="BQ99" i="3"/>
  <c r="BQ28" i="3"/>
  <c r="BQ172" i="3"/>
  <c r="BQ174" i="3"/>
  <c r="BQ119" i="3"/>
  <c r="BQ121" i="3"/>
  <c r="BQ118" i="3"/>
  <c r="BQ127" i="3"/>
  <c r="BQ130" i="3"/>
  <c r="BQ80" i="3"/>
  <c r="BQ135" i="3"/>
  <c r="BQ60" i="3"/>
  <c r="BQ177" i="3"/>
  <c r="BQ144" i="3"/>
  <c r="BQ147" i="3"/>
  <c r="BQ95" i="3"/>
  <c r="BQ149" i="3"/>
  <c r="BQ48" i="3"/>
  <c r="BQ49" i="3"/>
  <c r="BQ114" i="3"/>
  <c r="BQ115" i="3"/>
  <c r="BQ107" i="3"/>
  <c r="BQ166" i="3"/>
  <c r="BQ83" i="3"/>
  <c r="BQ20" i="3"/>
  <c r="BQ159" i="3"/>
  <c r="BQ85" i="3"/>
  <c r="BQ18" i="3"/>
  <c r="BQ17" i="3"/>
  <c r="BQ39" i="3"/>
  <c r="BQ63" i="3"/>
  <c r="BQ55" i="3"/>
  <c r="BQ86" i="3"/>
  <c r="BQ89" i="3"/>
  <c r="BQ76" i="3"/>
  <c r="BQ78" i="3"/>
  <c r="BQ100" i="3"/>
  <c r="BQ97" i="3"/>
  <c r="BQ41" i="3"/>
  <c r="BQ182" i="3"/>
  <c r="BQ81" i="3"/>
  <c r="BQ105" i="3"/>
  <c r="BQ27" i="3"/>
  <c r="BQ168" i="3"/>
  <c r="BQ185" i="3"/>
  <c r="BQ181" i="3"/>
  <c r="BQ35" i="3"/>
  <c r="BQ150" i="3"/>
  <c r="BQ64" i="3"/>
  <c r="BQ40" i="3"/>
  <c r="BQ38" i="3"/>
  <c r="BQ65" i="3"/>
  <c r="BQ56" i="3"/>
  <c r="BQ88" i="3"/>
  <c r="BQ160" i="3"/>
  <c r="BQ158" i="3"/>
  <c r="BQ183" i="3"/>
  <c r="BQ104" i="3"/>
  <c r="BQ106" i="3"/>
  <c r="BQ98" i="3"/>
  <c r="BQ50" i="3"/>
  <c r="BQ152" i="3"/>
  <c r="BQ52" i="3"/>
  <c r="BQ73" i="3"/>
  <c r="BQ67" i="3"/>
  <c r="BQ53" i="3"/>
  <c r="BQ165" i="3"/>
  <c r="BQ169" i="3"/>
  <c r="BQ79" i="3"/>
  <c r="BQ116" i="3"/>
  <c r="BQ175" i="3"/>
  <c r="BQ176" i="3"/>
  <c r="BQ122" i="3"/>
  <c r="BQ124" i="3"/>
  <c r="BQ128" i="3"/>
  <c r="BQ131" i="3"/>
  <c r="BQ132" i="3"/>
  <c r="BQ136" i="3"/>
  <c r="BQ138" i="3"/>
  <c r="BQ141" i="3"/>
  <c r="BQ145" i="3"/>
  <c r="BQ148" i="3"/>
  <c r="BQ82" i="3"/>
  <c r="BQ62" i="3"/>
  <c r="BQ44" i="3"/>
  <c r="BQ66" i="3"/>
  <c r="BQ154" i="3"/>
  <c r="BQ91" i="3"/>
  <c r="BQ84" i="3"/>
  <c r="BQ77" i="3"/>
  <c r="BQ34" i="3"/>
  <c r="BQ155" i="3"/>
  <c r="BQ156" i="3"/>
  <c r="BQ157" i="3"/>
  <c r="BQ102" i="3"/>
  <c r="BQ47" i="3"/>
  <c r="BQ54" i="3"/>
  <c r="BQ61" i="3"/>
  <c r="BQ179" i="3"/>
  <c r="BQ45" i="3"/>
  <c r="BQ33" i="3"/>
  <c r="BQ151" i="3"/>
  <c r="BQ153" i="3"/>
  <c r="BQ180" i="3"/>
  <c r="BQ74" i="3"/>
  <c r="BQ87" i="3"/>
  <c r="BQ90" i="3"/>
  <c r="BQ43" i="3"/>
  <c r="BQ161" i="3"/>
  <c r="BQ51" i="3"/>
  <c r="BQ110" i="3"/>
  <c r="BQ19" i="3"/>
  <c r="BQ170" i="3"/>
  <c r="BQ68" i="3"/>
  <c r="BQ117" i="3"/>
  <c r="BQ75" i="3"/>
  <c r="BQ123" i="3"/>
  <c r="BQ125" i="3"/>
  <c r="BQ129" i="3"/>
  <c r="BQ46" i="3"/>
  <c r="BQ133" i="3"/>
  <c r="BQ37" i="3"/>
  <c r="BQ139" i="3"/>
  <c r="BQ142" i="3"/>
  <c r="BQ178" i="3"/>
  <c r="BQ184" i="3"/>
  <c r="BQ24" i="3"/>
  <c r="BQ23" i="3"/>
  <c r="BQ25" i="3"/>
  <c r="BQ12" i="3"/>
  <c r="BQ15" i="3"/>
  <c r="BQ16" i="3"/>
  <c r="BQ13" i="3"/>
  <c r="AG42" i="3"/>
  <c r="W42" i="3"/>
  <c r="AD183" i="3"/>
  <c r="AD43" i="3"/>
  <c r="AD158" i="3"/>
  <c r="AD42" i="3"/>
  <c r="AD76" i="3"/>
  <c r="AD160" i="3"/>
  <c r="AD89" i="3"/>
  <c r="AD56" i="3"/>
  <c r="AD157" i="3"/>
  <c r="AD156" i="3"/>
  <c r="AD159" i="3"/>
  <c r="AD153" i="3"/>
  <c r="AD20" i="3"/>
  <c r="AD180" i="3"/>
  <c r="AD151" i="3"/>
  <c r="AD40" i="3"/>
  <c r="AD155" i="3"/>
  <c r="AD57" i="3"/>
  <c r="AD150" i="3"/>
  <c r="AD35" i="3"/>
  <c r="AD33" i="3"/>
  <c r="AD181" i="3"/>
  <c r="AD83" i="3"/>
  <c r="AB183" i="3"/>
  <c r="AB78" i="3"/>
  <c r="AB77" i="3"/>
  <c r="AB43" i="3"/>
  <c r="AB91" i="3"/>
  <c r="AB158" i="3"/>
  <c r="AB42" i="3"/>
  <c r="AB76" i="3"/>
  <c r="AB161" i="3"/>
  <c r="AB86" i="3"/>
  <c r="AB160" i="3"/>
  <c r="AB84" i="3"/>
  <c r="AB90" i="3"/>
  <c r="AB85" i="3"/>
  <c r="AB89" i="3"/>
  <c r="AB65" i="3"/>
  <c r="AB66" i="3"/>
  <c r="AB88" i="3"/>
  <c r="AB154" i="3"/>
  <c r="AB56" i="3"/>
  <c r="AB87" i="3"/>
  <c r="AB157" i="3"/>
  <c r="AB74" i="3"/>
  <c r="AB64" i="3"/>
  <c r="AB44" i="3"/>
  <c r="AB38" i="3"/>
  <c r="AB156" i="3"/>
  <c r="AB159" i="3"/>
  <c r="AB153" i="3"/>
  <c r="AB20" i="3"/>
  <c r="AB180" i="3"/>
  <c r="AB55" i="3"/>
  <c r="AB151" i="3"/>
  <c r="AB40" i="3"/>
  <c r="AB63" i="3"/>
  <c r="AB155" i="3"/>
  <c r="AB57" i="3"/>
  <c r="AB150" i="3"/>
  <c r="AB35" i="3"/>
  <c r="AB33" i="3"/>
  <c r="AB45" i="3"/>
  <c r="AB62" i="3"/>
  <c r="AB179" i="3"/>
  <c r="AB181" i="3"/>
  <c r="AB83" i="3"/>
  <c r="AB39" i="3"/>
  <c r="AB61" i="3"/>
  <c r="AB82" i="3"/>
  <c r="AB185" i="3"/>
  <c r="Z183" i="3"/>
  <c r="Z43" i="3"/>
  <c r="Z158" i="3"/>
  <c r="Z42" i="3"/>
  <c r="Z76" i="3"/>
  <c r="Z160" i="3"/>
  <c r="Z89" i="3"/>
  <c r="Z56" i="3"/>
  <c r="Z157" i="3"/>
  <c r="Z156" i="3"/>
  <c r="Z159" i="3"/>
  <c r="Z153" i="3"/>
  <c r="Z20" i="3"/>
  <c r="Z180" i="3"/>
  <c r="Z151" i="3"/>
  <c r="Z40" i="3"/>
  <c r="Z155" i="3"/>
  <c r="Z57" i="3"/>
  <c r="Z150" i="3"/>
  <c r="Z35" i="3"/>
  <c r="Z33" i="3"/>
  <c r="Z181" i="3"/>
  <c r="Z83" i="3"/>
  <c r="Y183" i="3"/>
  <c r="Y78" i="3"/>
  <c r="Y77" i="3"/>
  <c r="Y43" i="3"/>
  <c r="Y91" i="3"/>
  <c r="Y158" i="3"/>
  <c r="Y42" i="3"/>
  <c r="Y76" i="3"/>
  <c r="Y161" i="3"/>
  <c r="Y86" i="3"/>
  <c r="Y160" i="3"/>
  <c r="Y84" i="3"/>
  <c r="Y90" i="3"/>
  <c r="Y85" i="3"/>
  <c r="Y89" i="3"/>
  <c r="Y65" i="3"/>
  <c r="Y66" i="3"/>
  <c r="Y88" i="3"/>
  <c r="Y154" i="3"/>
  <c r="Y56" i="3"/>
  <c r="Y87" i="3"/>
  <c r="Y157" i="3"/>
  <c r="Y74" i="3"/>
  <c r="Y64" i="3"/>
  <c r="Y44" i="3"/>
  <c r="Y38" i="3"/>
  <c r="Y156" i="3"/>
  <c r="Y159" i="3"/>
  <c r="Y153" i="3"/>
  <c r="Y20" i="3"/>
  <c r="Y180" i="3"/>
  <c r="Y55" i="3"/>
  <c r="Y151" i="3"/>
  <c r="Y40" i="3"/>
  <c r="Y63" i="3"/>
  <c r="Y155" i="3"/>
  <c r="Y57" i="3"/>
  <c r="Y150" i="3"/>
  <c r="Y35" i="3"/>
  <c r="Y33" i="3"/>
  <c r="Y45" i="3"/>
  <c r="Y62" i="3"/>
  <c r="Y179" i="3"/>
  <c r="BP179" i="3" s="1"/>
  <c r="Y181" i="3"/>
  <c r="Y83" i="3"/>
  <c r="Y39" i="3"/>
  <c r="Y61" i="3"/>
  <c r="Y82" i="3"/>
  <c r="Y185" i="3"/>
  <c r="W56" i="3"/>
  <c r="W183" i="3"/>
  <c r="W78" i="3"/>
  <c r="W77" i="3"/>
  <c r="W43" i="3"/>
  <c r="W91" i="3"/>
  <c r="W158" i="3"/>
  <c r="W76" i="3"/>
  <c r="W161" i="3"/>
  <c r="W86" i="3"/>
  <c r="W160" i="3"/>
  <c r="W84" i="3"/>
  <c r="W90" i="3"/>
  <c r="W85" i="3"/>
  <c r="W89" i="3"/>
  <c r="W65" i="3"/>
  <c r="W66" i="3"/>
  <c r="W88" i="3"/>
  <c r="W154" i="3"/>
  <c r="W87" i="3"/>
  <c r="W157" i="3"/>
  <c r="W74" i="3"/>
  <c r="W64" i="3"/>
  <c r="W44" i="3"/>
  <c r="W38" i="3"/>
  <c r="W156" i="3"/>
  <c r="W153" i="3"/>
  <c r="W20" i="3"/>
  <c r="W180" i="3"/>
  <c r="W55" i="3"/>
  <c r="W151" i="3"/>
  <c r="W40" i="3"/>
  <c r="W63" i="3"/>
  <c r="W155" i="3"/>
  <c r="W57" i="3"/>
  <c r="W150" i="3"/>
  <c r="W35" i="3"/>
  <c r="W33" i="3"/>
  <c r="W45" i="3"/>
  <c r="W62" i="3"/>
  <c r="W181" i="3"/>
  <c r="W83" i="3"/>
  <c r="W39" i="3"/>
  <c r="W82" i="3"/>
  <c r="X185" i="3"/>
  <c r="W185" i="3" s="1"/>
  <c r="V183" i="3"/>
  <c r="V78" i="3"/>
  <c r="V77" i="3"/>
  <c r="V16" i="3"/>
  <c r="V43" i="3"/>
  <c r="V15" i="3"/>
  <c r="V14" i="3"/>
  <c r="V13" i="3"/>
  <c r="V12" i="3"/>
  <c r="V91" i="3"/>
  <c r="V11" i="3"/>
  <c r="P11" i="3" s="1"/>
  <c r="V158" i="3"/>
  <c r="V42" i="3"/>
  <c r="V76" i="3"/>
  <c r="V161" i="3"/>
  <c r="V86" i="3"/>
  <c r="V160" i="3"/>
  <c r="V84" i="3"/>
  <c r="V90" i="3"/>
  <c r="V85" i="3"/>
  <c r="V89" i="3"/>
  <c r="V65" i="3"/>
  <c r="V66" i="3"/>
  <c r="V88" i="3"/>
  <c r="V154" i="3"/>
  <c r="V56" i="3"/>
  <c r="V87" i="3"/>
  <c r="P87" i="3" s="1"/>
  <c r="V157" i="3"/>
  <c r="P157" i="3" s="1"/>
  <c r="V74" i="3"/>
  <c r="P74" i="3" s="1"/>
  <c r="V64" i="3"/>
  <c r="P64" i="3" s="1"/>
  <c r="V44" i="3"/>
  <c r="P44" i="3" s="1"/>
  <c r="V38" i="3"/>
  <c r="P38" i="3" s="1"/>
  <c r="V156" i="3"/>
  <c r="P156" i="3" s="1"/>
  <c r="V159" i="3"/>
  <c r="P159" i="3" s="1"/>
  <c r="V153" i="3"/>
  <c r="V20" i="3"/>
  <c r="V180" i="3"/>
  <c r="V55" i="3"/>
  <c r="V151" i="3"/>
  <c r="V40" i="3"/>
  <c r="V63" i="3"/>
  <c r="V155" i="3"/>
  <c r="V57" i="3"/>
  <c r="V150" i="3"/>
  <c r="V35" i="3"/>
  <c r="V33" i="3"/>
  <c r="V45" i="3"/>
  <c r="V62" i="3"/>
  <c r="V181" i="3"/>
  <c r="V83" i="3"/>
  <c r="V39" i="3"/>
  <c r="V61" i="3"/>
  <c r="V82" i="3"/>
  <c r="P153" i="3" l="1"/>
  <c r="P158" i="3"/>
  <c r="P39" i="3"/>
  <c r="P161" i="3"/>
  <c r="P82" i="3"/>
  <c r="P180" i="3"/>
  <c r="P89" i="3"/>
  <c r="P160" i="3"/>
  <c r="P42" i="3"/>
  <c r="P183" i="3"/>
  <c r="P77" i="3"/>
  <c r="P83" i="3"/>
  <c r="P33" i="3"/>
  <c r="P155" i="3"/>
  <c r="P55" i="3"/>
  <c r="P56" i="3"/>
  <c r="P65" i="3"/>
  <c r="P84" i="3"/>
  <c r="P76" i="3"/>
  <c r="P91" i="3"/>
  <c r="P78" i="3"/>
  <c r="P61" i="3"/>
  <c r="P62" i="3"/>
  <c r="P150" i="3"/>
  <c r="P40" i="3"/>
  <c r="P20" i="3"/>
  <c r="P88" i="3"/>
  <c r="P85" i="3"/>
  <c r="P86" i="3"/>
  <c r="P185" i="3"/>
  <c r="P179" i="3"/>
  <c r="P181" i="3"/>
  <c r="P35" i="3"/>
  <c r="P63" i="3"/>
  <c r="P154" i="3"/>
  <c r="P43" i="3"/>
  <c r="P45" i="3"/>
  <c r="P57" i="3"/>
  <c r="P151" i="3"/>
  <c r="P66" i="3"/>
  <c r="P90" i="3"/>
  <c r="BP14" i="3"/>
  <c r="P14" i="3"/>
  <c r="BP15" i="3"/>
  <c r="P15" i="3"/>
  <c r="P12" i="3"/>
  <c r="BP12" i="3"/>
  <c r="BP11" i="3"/>
  <c r="P13" i="3"/>
  <c r="BP13" i="3"/>
  <c r="P16" i="3"/>
  <c r="BP16" i="3"/>
  <c r="BP83" i="3"/>
  <c r="BP155" i="3"/>
  <c r="BP159" i="3"/>
  <c r="BP56" i="3"/>
  <c r="BP84" i="3"/>
  <c r="BP91" i="3"/>
  <c r="BP181" i="3"/>
  <c r="BP63" i="3"/>
  <c r="BP156" i="3"/>
  <c r="BP74" i="3"/>
  <c r="BP89" i="3"/>
  <c r="BP42" i="3"/>
  <c r="BP183" i="3"/>
  <c r="BP61" i="3"/>
  <c r="BP62" i="3"/>
  <c r="BP150" i="3"/>
  <c r="BP40" i="3"/>
  <c r="BP20" i="3"/>
  <c r="BP38" i="3"/>
  <c r="BP157" i="3"/>
  <c r="BP88" i="3"/>
  <c r="BP85" i="3"/>
  <c r="BP86" i="3"/>
  <c r="BP158" i="3"/>
  <c r="BP185" i="3"/>
  <c r="BP33" i="3"/>
  <c r="BP55" i="3"/>
  <c r="BP64" i="3"/>
  <c r="BP65" i="3"/>
  <c r="BP76" i="3"/>
  <c r="BP78" i="3"/>
  <c r="BP82" i="3"/>
  <c r="BP35" i="3"/>
  <c r="BP180" i="3"/>
  <c r="BP154" i="3"/>
  <c r="BP160" i="3"/>
  <c r="BP43" i="3"/>
  <c r="BP39" i="3"/>
  <c r="BP45" i="3"/>
  <c r="BP57" i="3"/>
  <c r="BP151" i="3"/>
  <c r="BP153" i="3"/>
  <c r="BP44" i="3"/>
  <c r="BP87" i="3"/>
  <c r="BP66" i="3"/>
  <c r="BP90" i="3"/>
  <c r="BP161" i="3"/>
  <c r="BP77" i="3"/>
  <c r="BQ42" i="3"/>
  <c r="R85" i="3" l="1"/>
  <c r="R39" i="3"/>
  <c r="R42" i="3"/>
  <c r="R179" i="3"/>
  <c r="R82" i="3"/>
  <c r="R11" i="3"/>
  <c r="R151" i="3"/>
  <c r="R158" i="3"/>
  <c r="R40" i="3"/>
  <c r="R160" i="3"/>
  <c r="R61" i="3"/>
  <c r="R78" i="3"/>
  <c r="R14" i="3"/>
  <c r="R87" i="3"/>
  <c r="R57" i="3"/>
  <c r="R16" i="3"/>
  <c r="R35" i="3"/>
  <c r="R157" i="3"/>
  <c r="R150" i="3"/>
  <c r="R43" i="3"/>
  <c r="R89" i="3"/>
  <c r="R180" i="3"/>
  <c r="R77" i="3"/>
  <c r="R33" i="3"/>
  <c r="R15" i="3"/>
  <c r="R155" i="3"/>
  <c r="R161" i="3"/>
  <c r="R44" i="3"/>
  <c r="R45" i="3"/>
  <c r="R13" i="3"/>
  <c r="R20" i="3"/>
  <c r="R74" i="3"/>
  <c r="R65" i="3"/>
  <c r="R84" i="3"/>
  <c r="R66" i="3"/>
  <c r="R185" i="3"/>
  <c r="R88" i="3"/>
  <c r="R183" i="3"/>
  <c r="R156" i="3"/>
  <c r="R64" i="3"/>
  <c r="R56" i="3"/>
  <c r="R86" i="3"/>
  <c r="R38" i="3"/>
  <c r="R62" i="3"/>
  <c r="R12" i="3"/>
  <c r="R154" i="3"/>
  <c r="R63" i="3"/>
  <c r="R76" i="3"/>
  <c r="R55" i="3"/>
  <c r="R91" i="3"/>
  <c r="R181" i="3"/>
  <c r="R90" i="3"/>
  <c r="R153" i="3"/>
  <c r="R83" i="3"/>
  <c r="R159" i="3"/>
</calcChain>
</file>

<file path=xl/sharedStrings.xml><?xml version="1.0" encoding="utf-8"?>
<sst xmlns="http://schemas.openxmlformats.org/spreadsheetml/2006/main" count="39260" uniqueCount="850">
  <si>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</si>
  <si>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</si>
  <si>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</si>
  <si>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</si>
  <si>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</si>
  <si>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</si>
  <si>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</si>
  <si>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</si>
  <si>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</si>
  <si>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</si>
  <si>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</si>
  <si>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</si>
  <si>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</si>
  <si>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</si>
  <si>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</si>
  <si>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</si>
  <si>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</si>
  <si>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</si>
  <si>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</si>
  <si>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</si>
  <si>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</si>
  <si>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 %</t>
  </si>
  <si>
    <t>Second MPO/RPO</t>
  </si>
  <si>
    <t>Second MPO/RPO %</t>
  </si>
  <si>
    <t>Third MPO/RPO</t>
  </si>
  <si>
    <t>Third MPO/RPO %</t>
  </si>
  <si>
    <t>First Division</t>
  </si>
  <si>
    <t>First Division %</t>
  </si>
  <si>
    <t>Second Division</t>
  </si>
  <si>
    <t>Second Division %</t>
  </si>
  <si>
    <t>Third Division</t>
  </si>
  <si>
    <t>Third Division %</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</si>
  <si>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</si>
  <si>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</si>
  <si>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</si>
  <si>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</si>
  <si>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</si>
  <si>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</si>
  <si>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</si>
  <si>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</si>
  <si>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</si>
  <si>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</si>
  <si>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</si>
  <si>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</si>
  <si>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</si>
  <si>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</si>
  <si>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</si>
  <si>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</si>
  <si>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</si>
  <si>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</si>
  <si>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</si>
  <si>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</si>
  <si>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</si>
  <si>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</si>
  <si>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</si>
  <si>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</si>
  <si>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</si>
  <si>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</si>
  <si>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</si>
  <si>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</si>
  <si>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</si>
  <si>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</si>
  <si>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</si>
  <si>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</si>
  <si>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</si>
  <si>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</si>
  <si>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</si>
  <si>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</si>
  <si>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</si>
  <si>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</si>
  <si>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</si>
  <si>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</si>
  <si>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</si>
  <si>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</si>
  <si>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</si>
  <si>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</si>
  <si>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</si>
  <si>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</si>
  <si>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</si>
  <si>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</si>
  <si>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</si>
  <si>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</si>
  <si>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</si>
  <si>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</si>
  <si>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</si>
  <si>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</si>
  <si>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</si>
  <si>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</si>
  <si>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</si>
  <si>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</si>
  <si>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</si>
  <si>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</si>
  <si>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</si>
  <si>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H090055</t>
  </si>
  <si>
    <t>H090098</t>
  </si>
  <si>
    <t>H090099-B</t>
  </si>
  <si>
    <t>H090099-C</t>
  </si>
  <si>
    <t>H090102</t>
  </si>
  <si>
    <t>H090124-A</t>
  </si>
  <si>
    <t>H090124-B</t>
  </si>
  <si>
    <t>H090139</t>
  </si>
  <si>
    <t>H090145</t>
  </si>
  <si>
    <t>H090146</t>
  </si>
  <si>
    <t>H090149-A</t>
  </si>
  <si>
    <t>H090149-B</t>
  </si>
  <si>
    <t>H090149-C</t>
  </si>
  <si>
    <t>H090182</t>
  </si>
  <si>
    <t>H090201</t>
  </si>
  <si>
    <t>H090230</t>
  </si>
  <si>
    <t>H090284</t>
  </si>
  <si>
    <t>H090285</t>
  </si>
  <si>
    <t>H090286</t>
  </si>
  <si>
    <t>H090289</t>
  </si>
  <si>
    <t>H090305</t>
  </si>
  <si>
    <t>H090329</t>
  </si>
  <si>
    <t>H090376</t>
  </si>
  <si>
    <t>H090399</t>
  </si>
  <si>
    <t>H090400</t>
  </si>
  <si>
    <t>H090442</t>
  </si>
  <si>
    <t>H090505</t>
  </si>
  <si>
    <t>H090868</t>
  </si>
  <si>
    <t>H090869</t>
  </si>
  <si>
    <t>H111225</t>
  </si>
  <si>
    <t>H111227</t>
  </si>
  <si>
    <t>H111228</t>
  </si>
  <si>
    <t>H112082</t>
  </si>
  <si>
    <t>H129043</t>
  </si>
  <si>
    <t>H129070-AA</t>
  </si>
  <si>
    <t>H129070-AB</t>
  </si>
  <si>
    <t>H129070-B</t>
  </si>
  <si>
    <t>H129108</t>
  </si>
  <si>
    <t>H129112-B</t>
  </si>
  <si>
    <t>H129113-A</t>
  </si>
  <si>
    <t>H129208</t>
  </si>
  <si>
    <t>H129515</t>
  </si>
  <si>
    <t>H129676-A</t>
  </si>
  <si>
    <t>H129676-B</t>
  </si>
  <si>
    <t>H141218</t>
  </si>
  <si>
    <t>H141220</t>
  </si>
  <si>
    <t>H141222</t>
  </si>
  <si>
    <t>H141224</t>
  </si>
  <si>
    <t>H141650</t>
  </si>
  <si>
    <t>H141662</t>
  </si>
  <si>
    <t>H141680</t>
  </si>
  <si>
    <t>H141684</t>
  </si>
  <si>
    <t>H141724</t>
  </si>
  <si>
    <t>H141739</t>
  </si>
  <si>
    <t>H141741</t>
  </si>
  <si>
    <t>H141863</t>
  </si>
  <si>
    <t>H141869</t>
  </si>
  <si>
    <t>H141880</t>
  </si>
  <si>
    <t>H141929</t>
  </si>
  <si>
    <t>H141931</t>
  </si>
  <si>
    <t>Statewide Mobility</t>
  </si>
  <si>
    <t>5 - Construct Roadway on New Location</t>
  </si>
  <si>
    <t>N/A</t>
  </si>
  <si>
    <t/>
  </si>
  <si>
    <t>Arterial</t>
  </si>
  <si>
    <t>Multi-Lane Highway</t>
  </si>
  <si>
    <t>Undivided</t>
  </si>
  <si>
    <t>Divided</t>
  </si>
  <si>
    <t>Yes</t>
  </si>
  <si>
    <t>No</t>
  </si>
  <si>
    <t>New Roadway</t>
  </si>
  <si>
    <t>4A - 4 Lane Divided (46' Depressed Median) with Paved Shoulders</t>
  </si>
  <si>
    <t>None</t>
  </si>
  <si>
    <t>Limited</t>
  </si>
  <si>
    <t>1 - Widen Existing Roadway</t>
  </si>
  <si>
    <t>Freeway</t>
  </si>
  <si>
    <t>4 Lane with Median - Full Control</t>
  </si>
  <si>
    <t>Full</t>
  </si>
  <si>
    <t>6A - 6 Lane Divided (46' Depressed Median) with Paved Shoulders</t>
  </si>
  <si>
    <t>17 - Upgrade Freeway to Interstate Standards</t>
  </si>
  <si>
    <t>Widen to Multi-Lanes.</t>
  </si>
  <si>
    <t>Two Lane Highway</t>
  </si>
  <si>
    <t>2 Lane Undivided</t>
  </si>
  <si>
    <t>Partial</t>
  </si>
  <si>
    <t xml:space="preserve">US-64 </t>
  </si>
  <si>
    <t>Add Additional Lanes.</t>
  </si>
  <si>
    <t>Division Needs</t>
  </si>
  <si>
    <t>2 - Upgrade Arterial to Freeway/Expressway</t>
  </si>
  <si>
    <t>4 Lane with Median - Limited Control</t>
  </si>
  <si>
    <t>NC 42</t>
  </si>
  <si>
    <t>04</t>
  </si>
  <si>
    <t>A</t>
  </si>
  <si>
    <t>Regional Impact</t>
  </si>
  <si>
    <t>4 Lane with TWLTL (Five Lane)</t>
  </si>
  <si>
    <t>16 - Modernize Roadway</t>
  </si>
  <si>
    <t>02</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</si>
  <si>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</si>
  <si>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</si>
  <si>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</si>
  <si>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</si>
  <si>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</si>
  <si>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</si>
  <si>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</si>
  <si>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</si>
  <si>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</si>
  <si>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</si>
  <si>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</si>
  <si>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</si>
  <si>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6 - Widen Existing Roadway and Construct Part on New Location</t>
  </si>
  <si>
    <t xml:space="preserve">US-258 </t>
  </si>
  <si>
    <t>Widen to Multi-Lanes</t>
  </si>
  <si>
    <t>US 158</t>
  </si>
  <si>
    <t>TWLTL</t>
  </si>
  <si>
    <t>4B - 4 Lane Divided (23' Raised Median) with Paved Shoulders and Sidewalks</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</si>
  <si>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</si>
  <si>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</si>
  <si>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</si>
  <si>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</si>
  <si>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</si>
  <si>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</si>
  <si>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</si>
  <si>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</si>
  <si>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</si>
  <si>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</si>
  <si>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</si>
  <si>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</si>
  <si>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</si>
  <si>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</si>
  <si>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</si>
  <si>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</si>
  <si>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</si>
  <si>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</si>
  <si>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</si>
  <si>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</si>
  <si>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</si>
  <si>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</si>
  <si>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</si>
  <si>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R-2544A</t>
  </si>
  <si>
    <t>East of SR 1153 (Old Ferry Landing Road)</t>
  </si>
  <si>
    <t>West of SR 1102 (East Lake Road)</t>
  </si>
  <si>
    <t>Dare</t>
  </si>
  <si>
    <t xml:space="preserve">Dare, , , </t>
  </si>
  <si>
    <t>R-2544B</t>
  </si>
  <si>
    <t>East of Dare County Landfill</t>
  </si>
  <si>
    <t>4 Lane with Median - Partial Control</t>
  </si>
  <si>
    <t>R-2574</t>
  </si>
  <si>
    <t xml:space="preserve">US-158 </t>
  </si>
  <si>
    <t>East of NC 34 at Belcross in Camden County</t>
  </si>
  <si>
    <t>NC 168 in Currituck County</t>
  </si>
  <si>
    <t>Currituck</t>
  </si>
  <si>
    <t>Camden</t>
  </si>
  <si>
    <t xml:space="preserve">Currituck, Camden, , </t>
  </si>
  <si>
    <t>R-2578</t>
  </si>
  <si>
    <t>US 13</t>
  </si>
  <si>
    <t>NC 32 in Sunbury</t>
  </si>
  <si>
    <t>R-2579</t>
  </si>
  <si>
    <t>NC 32 in Sunbury in Gates County</t>
  </si>
  <si>
    <t>US 17 at Morgan's County in Pasquotank County</t>
  </si>
  <si>
    <t>Pasquotank</t>
  </si>
  <si>
    <t xml:space="preserve">Pasquotank, Gates, , </t>
  </si>
  <si>
    <t>Halifax</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</si>
  <si>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</si>
  <si>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</si>
  <si>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</si>
  <si>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</si>
  <si>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</si>
  <si>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</si>
  <si>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</si>
  <si>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</si>
  <si>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</si>
  <si>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</si>
  <si>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2A - 2 Lane Undivided with Paved Shoulders, 55 mph</t>
  </si>
  <si>
    <t>NC 32</t>
  </si>
  <si>
    <t>2B - 2 Lane Undivided with Paved Shoulders, 25-45 mph</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</si>
  <si>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</si>
  <si>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</si>
  <si>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</si>
  <si>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</si>
  <si>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</si>
  <si>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</si>
  <si>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</si>
  <si>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</si>
  <si>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</si>
  <si>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</si>
  <si>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 New Route</t>
  </si>
  <si>
    <t>10 - Improve Intersection</t>
  </si>
  <si>
    <t>R-2900</t>
  </si>
  <si>
    <t>NC 903 in Martin County</t>
  </si>
  <si>
    <t xml:space="preserve">Peanut Belt RPO, Mid-East RPO, </t>
  </si>
  <si>
    <t xml:space="preserve">Bertie, Hertford, Martin, </t>
  </si>
  <si>
    <t>R-3419</t>
  </si>
  <si>
    <t>US 64-NC 12</t>
  </si>
  <si>
    <t>Eastern End of Currituck Sound Bridge</t>
  </si>
  <si>
    <t>6E - 6 Lane Divided (23' Raised Median) with Curb &amp; Gutter, Wide Outside Lanes, and Sidewalks</t>
  </si>
  <si>
    <t>US 17</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</si>
  <si>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</si>
  <si>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</si>
  <si>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</si>
  <si>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</si>
  <si>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</si>
  <si>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</si>
  <si>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</si>
  <si>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</si>
  <si>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</si>
  <si>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</si>
  <si>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</si>
  <si>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</si>
  <si>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R-4705</t>
  </si>
  <si>
    <t xml:space="preserve">SR-1142 </t>
  </si>
  <si>
    <t>SR 1182</t>
  </si>
  <si>
    <t>NC 903 to SR 1182.   Upgrade Facility.</t>
  </si>
  <si>
    <t xml:space="preserve">Martin, , , </t>
  </si>
  <si>
    <t>3A - 2 Lane with Two Way Left Turn Lane, and Paved Shoulders</t>
  </si>
  <si>
    <t>R-4909</t>
  </si>
  <si>
    <t>SR 1126 (Newland Road)</t>
  </si>
  <si>
    <t>SR 1125 (Millpond Road)</t>
  </si>
  <si>
    <t>Construct Two Lane Facility on New Location.</t>
  </si>
  <si>
    <t>Washington</t>
  </si>
  <si>
    <t xml:space="preserve">Washington, , , </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</si>
  <si>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</si>
  <si>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</si>
  <si>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</si>
  <si>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</si>
  <si>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</si>
  <si>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</si>
  <si>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11 - Access Management</t>
  </si>
  <si>
    <t>U-2917</t>
  </si>
  <si>
    <t xml:space="preserve">NC-12 </t>
  </si>
  <si>
    <t>Vicinity of SR 1206 in Kitty Hawk</t>
  </si>
  <si>
    <t>Roadway Improvements.</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</si>
  <si>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</si>
  <si>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</si>
  <si>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</si>
  <si>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</si>
  <si>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</si>
  <si>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</si>
  <si>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</si>
  <si>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</si>
  <si>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</si>
  <si>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</si>
  <si>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</si>
  <si>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U-3815</t>
  </si>
  <si>
    <t>US 64 Business/NC 345</t>
  </si>
  <si>
    <t>US 64-US 64 Bypass-NC 345.  Improve intersection.</t>
  </si>
  <si>
    <t>U-5001</t>
  </si>
  <si>
    <t>- New Route - Western Connector (Luke Street)</t>
  </si>
  <si>
    <t>Albania Stree</t>
  </si>
  <si>
    <t>Virginia Street</t>
  </si>
  <si>
    <t>Albania Street to Virginia Street.  Construct Multi-Lanes, Some New Location.</t>
  </si>
  <si>
    <t xml:space="preserve">I-95 </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</si>
  <si>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</si>
  <si>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</si>
  <si>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</si>
  <si>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</si>
  <si>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</si>
  <si>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</si>
  <si>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</si>
  <si>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Widen Roadway to 6 Lanes.</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</si>
  <si>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</si>
  <si>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</si>
  <si>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</si>
  <si>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</si>
  <si>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</si>
  <si>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</si>
  <si>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</si>
  <si>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</si>
  <si>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</si>
  <si>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</si>
  <si>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</si>
  <si>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</si>
  <si>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</si>
  <si>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SR-1208 W. Kitty Hawk Road</t>
  </si>
  <si>
    <t>SR 1210 (Bob Perry Road)</t>
  </si>
  <si>
    <t>Ivy Lane</t>
  </si>
  <si>
    <t>Modernize Roadway with Wide Shoulders For Bicyclists</t>
  </si>
  <si>
    <t>Construct Two Lanes, Part on New Location</t>
  </si>
  <si>
    <t>R-5014</t>
  </si>
  <si>
    <t>SR-1217 Collington Road</t>
  </si>
  <si>
    <t>Dead End</t>
  </si>
  <si>
    <t>Operational-Safety Improvements</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</si>
  <si>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</si>
  <si>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</si>
  <si>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</si>
  <si>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</si>
  <si>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</si>
  <si>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</si>
  <si>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</si>
  <si>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</si>
  <si>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</si>
  <si>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</si>
  <si>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</si>
  <si>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</si>
  <si>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</si>
  <si>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</si>
  <si>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</si>
  <si>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</si>
  <si>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</si>
  <si>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</si>
  <si>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</si>
  <si>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</si>
  <si>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Halifax/Northampton County Line</t>
  </si>
  <si>
    <t>01, , 04</t>
  </si>
  <si>
    <t xml:space="preserve">Northampton, , Halifax, </t>
  </si>
  <si>
    <t>R-2576</t>
  </si>
  <si>
    <t>- New Location Mid-Currituck Bridge</t>
  </si>
  <si>
    <t>Coinjock</t>
  </si>
  <si>
    <t>Corolla</t>
  </si>
  <si>
    <t>Construct New Bridge Over Currituck Sound</t>
  </si>
  <si>
    <t>R-5311A</t>
  </si>
  <si>
    <t>SR 1213 (Old NC 11 Road)</t>
  </si>
  <si>
    <t>Upgrade At-Grade Intersecton to Interchange.</t>
  </si>
  <si>
    <t xml:space="preserve">Hertford, , , </t>
  </si>
  <si>
    <t>R-5311B</t>
  </si>
  <si>
    <t xml:space="preserve">US-13 , NC-11 </t>
  </si>
  <si>
    <t>NC 11/NC 561 Near Ahoskie</t>
  </si>
  <si>
    <t>US 158/NC 45 Near Winton</t>
  </si>
  <si>
    <t>Toll Revenue less Roadway Maintenance and Financing</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</si>
  <si>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</si>
  <si>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</si>
  <si>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</si>
  <si>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</si>
  <si>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</si>
  <si>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</si>
  <si>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</si>
  <si>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</si>
  <si>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</si>
  <si>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</si>
  <si>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</si>
  <si>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</si>
  <si>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</si>
  <si>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</si>
  <si>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</si>
  <si>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</si>
  <si>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</si>
  <si>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</si>
  <si>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</si>
  <si>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</si>
  <si>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</si>
  <si>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</si>
  <si>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</si>
  <si>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</si>
  <si>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</si>
  <si>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</si>
  <si>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</si>
  <si>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 xml:space="preserve">US-17 , US-13 </t>
  </si>
  <si>
    <t>US 64 at Williamston</t>
  </si>
  <si>
    <t>US 13 North at Windsor</t>
  </si>
  <si>
    <t>Upgrade roadway to Interstate</t>
  </si>
  <si>
    <t xml:space="preserve">Bertie, Martin, ,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</si>
  <si>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</si>
  <si>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</si>
  <si>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</si>
  <si>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</si>
  <si>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</si>
  <si>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</si>
  <si>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</si>
  <si>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Virginia State LIne</t>
  </si>
  <si>
    <t>US-17-BYP-Windsor Bypass</t>
  </si>
  <si>
    <t>Upgrade freeway to interstate standards</t>
  </si>
  <si>
    <t>US-17-BYP-Edenton Bypass</t>
  </si>
  <si>
    <t>US 17 Business (North) in Edenton (Broad Street)</t>
  </si>
  <si>
    <t xml:space="preserve">Albemarle RPO, Peanut Belt RPO, </t>
  </si>
  <si>
    <t xml:space="preserve">Chowan, Bertie, , </t>
  </si>
  <si>
    <t>US-17-BYP-Elizabeth City Bypass</t>
  </si>
  <si>
    <t>SR 1100 / 1140 (Okisko Road)</t>
  </si>
  <si>
    <t>US 17/158 north of Elizabeth City (North Road Street)</t>
  </si>
  <si>
    <t>US-17</t>
  </si>
  <si>
    <t xml:space="preserve">Perquimans, Chowan, Pasquotank, </t>
  </si>
  <si>
    <t xml:space="preserve">Camden, Pasquotank, , </t>
  </si>
  <si>
    <t xml:space="preserve">Projects in blue are fully funded for construction and not eligible for local input point assignment </t>
  </si>
  <si>
    <t>Fed:$65,640                            Local:$8,205</t>
  </si>
  <si>
    <t>T130018</t>
  </si>
  <si>
    <t>T130017</t>
  </si>
  <si>
    <t>T130019</t>
  </si>
  <si>
    <t>T130020</t>
  </si>
  <si>
    <t>T130021</t>
  </si>
  <si>
    <t>T130072</t>
  </si>
  <si>
    <t>Fed:$54,264              Local:$6,783</t>
  </si>
  <si>
    <t>T130063</t>
  </si>
  <si>
    <t>Hyde</t>
  </si>
  <si>
    <t>Fed:$60,800                        Local:$7,600</t>
  </si>
  <si>
    <t>T130067</t>
  </si>
  <si>
    <t>Fed:$684,000   Local:$85,500</t>
  </si>
  <si>
    <t>T130109</t>
  </si>
  <si>
    <t>Fed:$48,080 Local:$6,010</t>
  </si>
  <si>
    <t>T130121</t>
  </si>
  <si>
    <t>Fed:$53,240                        Local:$6,655</t>
  </si>
  <si>
    <t>F130007</t>
  </si>
  <si>
    <t>Hatteras-South Dock</t>
  </si>
  <si>
    <t>F130008</t>
  </si>
  <si>
    <t>F130002</t>
  </si>
  <si>
    <t>Statewide: Support Vessel</t>
  </si>
  <si>
    <t>F130004</t>
  </si>
  <si>
    <t>F130001</t>
  </si>
  <si>
    <t>F130005</t>
  </si>
  <si>
    <t>F130013</t>
  </si>
  <si>
    <t>Cedar Island-Ocracoke</t>
  </si>
  <si>
    <t>F130014</t>
  </si>
  <si>
    <t>F130011</t>
  </si>
  <si>
    <t>Swan Quarter-Ocracoke</t>
  </si>
  <si>
    <t>F130009</t>
  </si>
  <si>
    <t>F130010</t>
  </si>
  <si>
    <t>F130012</t>
  </si>
  <si>
    <t>Currituck - Knotts Island</t>
  </si>
  <si>
    <t>A130016</t>
  </si>
  <si>
    <t>Dare County Regional</t>
  </si>
  <si>
    <t>Land Acquisition-Runway Approach</t>
  </si>
  <si>
    <t>A130018</t>
  </si>
  <si>
    <t>A130019</t>
  </si>
  <si>
    <t>A130028</t>
  </si>
  <si>
    <t>Land Acquisition-Obstruction Removal</t>
  </si>
  <si>
    <t>A130415</t>
  </si>
  <si>
    <t>Tri-County</t>
  </si>
  <si>
    <t>A130029</t>
  </si>
  <si>
    <t>Design</t>
  </si>
  <si>
    <t>A130006</t>
  </si>
  <si>
    <t>Elizabeth City Coast Guard Air Station/Regional</t>
  </si>
  <si>
    <t>Permitting/mitigation/preliminary</t>
  </si>
  <si>
    <t>A130042</t>
  </si>
  <si>
    <t>Plymouth Municipal Airport</t>
  </si>
  <si>
    <t>A130032</t>
  </si>
  <si>
    <t>Currituck County Regional</t>
  </si>
  <si>
    <t>Clearing/grading/Drainage/paving/marking/lighting/signage</t>
  </si>
  <si>
    <t>A130001</t>
  </si>
  <si>
    <t>Hyde County</t>
  </si>
  <si>
    <t>A130412</t>
  </si>
  <si>
    <t>A130033</t>
  </si>
  <si>
    <t>A130030</t>
  </si>
  <si>
    <t>Runway Overlay</t>
  </si>
  <si>
    <t>A130031</t>
  </si>
  <si>
    <t>A130046</t>
  </si>
  <si>
    <t>A130416</t>
  </si>
  <si>
    <t>A130005</t>
  </si>
  <si>
    <t>A130009</t>
  </si>
  <si>
    <t>Install MALS/MALSF/MALSR</t>
  </si>
  <si>
    <t>A130043</t>
  </si>
  <si>
    <t>A130035</t>
  </si>
  <si>
    <t>A130376</t>
  </si>
  <si>
    <t xml:space="preserve">Martin County </t>
  </si>
  <si>
    <t>Land Acquisition</t>
  </si>
  <si>
    <t>A130024</t>
  </si>
  <si>
    <t>Construct/expand or repair</t>
  </si>
  <si>
    <t>A130015</t>
  </si>
  <si>
    <t>Northeastern Regional</t>
  </si>
  <si>
    <t>Reconstruct/Rehabilitate/Overlay</t>
  </si>
  <si>
    <t>A130020</t>
  </si>
  <si>
    <t>A130021</t>
  </si>
  <si>
    <t>A130008</t>
  </si>
  <si>
    <t>Land Acquisition-Apron Construction</t>
  </si>
  <si>
    <t>A130023</t>
  </si>
  <si>
    <t>Install Taxiway edge lighting</t>
  </si>
  <si>
    <t>A130041</t>
  </si>
  <si>
    <t>A130017</t>
  </si>
  <si>
    <t>Land Acquisition - Runway Approach</t>
  </si>
  <si>
    <t>A130012</t>
  </si>
  <si>
    <t>A130022</t>
  </si>
  <si>
    <t>Upgrade Existing Terminal Bldg.</t>
  </si>
  <si>
    <t>A130002</t>
  </si>
  <si>
    <t>A130007</t>
  </si>
  <si>
    <t>A130027</t>
  </si>
  <si>
    <t>Relocate TVOR</t>
  </si>
  <si>
    <t>A130040</t>
  </si>
  <si>
    <t>Environmental Assessment</t>
  </si>
  <si>
    <t>A130413</t>
  </si>
  <si>
    <t>Corporate &amp; T-hanger Taxiways</t>
  </si>
  <si>
    <t>A130010</t>
  </si>
  <si>
    <t>Acquire Equipment Shelter</t>
  </si>
  <si>
    <t>A130026</t>
  </si>
  <si>
    <t>Hangers and Economic Development</t>
  </si>
  <si>
    <t>A130013</t>
  </si>
  <si>
    <t>A130414</t>
  </si>
  <si>
    <t>A130373</t>
  </si>
  <si>
    <t>A130047</t>
  </si>
  <si>
    <t>AWOS Installation</t>
  </si>
  <si>
    <t>A130011</t>
  </si>
  <si>
    <t>A130025</t>
  </si>
  <si>
    <t>A130036</t>
  </si>
  <si>
    <t>A130037</t>
  </si>
  <si>
    <t>A130038</t>
  </si>
  <si>
    <t>A130039</t>
  </si>
  <si>
    <t>A130034</t>
  </si>
  <si>
    <t>A130014</t>
  </si>
  <si>
    <t>A130044</t>
  </si>
  <si>
    <t>A130045</t>
  </si>
  <si>
    <t>A130375</t>
  </si>
  <si>
    <t>A130003</t>
  </si>
  <si>
    <t>A130004</t>
  </si>
  <si>
    <t>other</t>
  </si>
  <si>
    <t>A130374</t>
  </si>
  <si>
    <t>B142220</t>
  </si>
  <si>
    <t>B141529</t>
  </si>
  <si>
    <t>B141788</t>
  </si>
  <si>
    <t>B141344</t>
  </si>
  <si>
    <t>B141476</t>
  </si>
  <si>
    <t>B141340</t>
  </si>
  <si>
    <t>B141937</t>
  </si>
  <si>
    <t>B141349</t>
  </si>
  <si>
    <t>B141365</t>
  </si>
  <si>
    <t>B141479</t>
  </si>
  <si>
    <t>B141368</t>
  </si>
  <si>
    <t>B141941</t>
  </si>
  <si>
    <t>B141956</t>
  </si>
  <si>
    <t>B141965</t>
  </si>
  <si>
    <t>B141958</t>
  </si>
  <si>
    <t>B141773</t>
  </si>
  <si>
    <t>B141755</t>
  </si>
  <si>
    <t>B141764</t>
  </si>
  <si>
    <t>B141531</t>
  </si>
  <si>
    <t>B141355</t>
  </si>
  <si>
    <t>B141780</t>
  </si>
  <si>
    <t>B141940</t>
  </si>
  <si>
    <t>B141963</t>
  </si>
  <si>
    <t>B141961</t>
  </si>
  <si>
    <t>B141774</t>
  </si>
  <si>
    <t>B141346</t>
  </si>
  <si>
    <t>B141362</t>
  </si>
  <si>
    <t>B141791</t>
  </si>
  <si>
    <t>B141762</t>
  </si>
  <si>
    <t>B141770</t>
  </si>
  <si>
    <t>B141776</t>
  </si>
  <si>
    <t>B141954</t>
  </si>
  <si>
    <t>B141947</t>
  </si>
  <si>
    <t>B141363</t>
  </si>
  <si>
    <t>B141860</t>
  </si>
  <si>
    <t>B141867</t>
  </si>
  <si>
    <t>B141353</t>
  </si>
  <si>
    <t>B141955</t>
  </si>
  <si>
    <t>North Broad Street</t>
  </si>
  <si>
    <t>SR 1216</t>
  </si>
  <si>
    <t>Fonsoe Street</t>
  </si>
  <si>
    <t>Kill Devil Hills Multi Use Path</t>
  </si>
  <si>
    <t>Main Street</t>
  </si>
  <si>
    <t>Currituck Multiuse</t>
  </si>
  <si>
    <t>Us 158 sidewalk</t>
  </si>
  <si>
    <t>Currituck Multi use</t>
  </si>
  <si>
    <t>Dismal Swamp Trail</t>
  </si>
  <si>
    <t>NC 12 Duck</t>
  </si>
  <si>
    <t>Main St.</t>
  </si>
  <si>
    <t>Nags Head Multi Use Path</t>
  </si>
  <si>
    <t>Harvey Point Road</t>
  </si>
  <si>
    <t>Colington Road Path</t>
  </si>
  <si>
    <t>Currituck Multi-Use</t>
  </si>
  <si>
    <t>Corolla multi-use path</t>
  </si>
  <si>
    <t>US 64</t>
  </si>
  <si>
    <t>SR 1215</t>
  </si>
  <si>
    <t>Nags Head Multi use Path</t>
  </si>
  <si>
    <t>Colington Road</t>
  </si>
  <si>
    <t>NC 12-Hatteras-II</t>
  </si>
  <si>
    <t>NC 12-Hatteras</t>
  </si>
  <si>
    <t>Twiford Street</t>
  </si>
  <si>
    <t>;;</t>
  </si>
  <si>
    <t>River Road</t>
  </si>
  <si>
    <t>Edenton Multi-use path</t>
  </si>
  <si>
    <t>Church Street</t>
  </si>
  <si>
    <t>Water Street</t>
  </si>
  <si>
    <t>Atlantic</t>
  </si>
  <si>
    <t>Baum</t>
  </si>
  <si>
    <t>End Pavement</t>
  </si>
  <si>
    <t>US 64/Scuppernong Drive</t>
  </si>
  <si>
    <t>Ocean Acres</t>
  </si>
  <si>
    <t>Broad Street</t>
  </si>
  <si>
    <t>Road Street</t>
  </si>
  <si>
    <t>Albacore St</t>
  </si>
  <si>
    <t>Driftwood Way</t>
  </si>
  <si>
    <t>Gull Street</t>
  </si>
  <si>
    <t>Jennettes Pier</t>
  </si>
  <si>
    <t>Bennett Street</t>
  </si>
  <si>
    <t>Worthington Lane</t>
  </si>
  <si>
    <t>Eighth Street</t>
  </si>
  <si>
    <t>Jejac Street</t>
  </si>
  <si>
    <t>Comrmonrant Ct.</t>
  </si>
  <si>
    <t>Harris Teeter</t>
  </si>
  <si>
    <t>McPherson Road</t>
  </si>
  <si>
    <t>Sandbucket</t>
  </si>
  <si>
    <t>1174 Duck Road</t>
  </si>
  <si>
    <t>Cook Drive</t>
  </si>
  <si>
    <t>SR 1243-Mullen Drive</t>
  </si>
  <si>
    <t>Grouse Street</t>
  </si>
  <si>
    <t>Forbes Street</t>
  </si>
  <si>
    <t>Eighth</t>
  </si>
  <si>
    <t>N. Commerce Drive</t>
  </si>
  <si>
    <t>.3 miles west Baum St</t>
  </si>
  <si>
    <t>Bridge</t>
  </si>
  <si>
    <t>Ocean Sands(K)</t>
  </si>
  <si>
    <t>Seabird Way</t>
  </si>
  <si>
    <t>Ocean Sands Section A</t>
  </si>
  <si>
    <t>Yaupon Lane/Old Stoney Road</t>
  </si>
  <si>
    <t>Ocean Sands section c</t>
  </si>
  <si>
    <t>Ocean Sands section A</t>
  </si>
  <si>
    <t>Ships Watch Drive</t>
  </si>
  <si>
    <t>Etheridge Road</t>
  </si>
  <si>
    <t>Ludington Drive</t>
  </si>
  <si>
    <t>Gulfstream Road</t>
  </si>
  <si>
    <t>Grouse St.</t>
  </si>
  <si>
    <t>Four Seasons Lane</t>
  </si>
  <si>
    <t>SR 1452</t>
  </si>
  <si>
    <t>.3 miles west</t>
  </si>
  <si>
    <t>SR 1237</t>
  </si>
  <si>
    <t>.8 miles south</t>
  </si>
  <si>
    <t>Cypress Knee Lane</t>
  </si>
  <si>
    <t>The Woods Road</t>
  </si>
  <si>
    <t xml:space="preserve">Weeksville Road - NC-344  </t>
  </si>
  <si>
    <t>Ehringhaus Street</t>
  </si>
  <si>
    <t>Twiddy Avenue</t>
  </si>
  <si>
    <t>Chowan River fising pier</t>
  </si>
  <si>
    <t>North Broad Street Bike Path</t>
  </si>
  <si>
    <t>Construct Sidewalk</t>
  </si>
  <si>
    <t>Construct Sidewalks</t>
  </si>
  <si>
    <t>Construct a pedestrian sidewalk on one side of Fonsoe Street to connect US 64/Scuppernong Drive to Main Street</t>
  </si>
  <si>
    <t>Construct Multi-Use Path</t>
  </si>
  <si>
    <t>Construct 305 feet of pedestrian sidewalk on the north side of Main Street in front of Columbia Middle School.</t>
  </si>
  <si>
    <t>Construct Mult-use Path</t>
  </si>
  <si>
    <t>Construct sidewalk on west side of NC 12 from Gull Street south to Jennets Pier</t>
  </si>
  <si>
    <t>Construct 6000' of sidewalk on west side of US 158</t>
  </si>
  <si>
    <t>Construct Multi use path</t>
  </si>
  <si>
    <t>Construct approximately 8200' of sidewalk on the west side of US 158</t>
  </si>
  <si>
    <t>Construct a 10' wide trail running between US 17 and the historic Dismal Swamp. (Phase 1)</t>
  </si>
  <si>
    <t>Construct a 10' wide trail running between US 17 and the historic Dismal Swamp (Phase 2)</t>
  </si>
  <si>
    <t>Construct Multi use trail</t>
  </si>
  <si>
    <t>Construct Sidewalk on West side of NC 12</t>
  </si>
  <si>
    <t>Widen existing pavement</t>
  </si>
  <si>
    <t>Construct 5' wide multi-use path along eastern side of Harvey Point Road</t>
  </si>
  <si>
    <t>Construct Multi-use path</t>
  </si>
  <si>
    <t>Oceans Sands section A (.1 mile south of Ocean Way) to Yaupon Lane/Old stoney Road</t>
  </si>
  <si>
    <t>Ocean Sands Section C, .5 miles south of Sandhill Ln. to .1 miles south of Ocean Way.</t>
  </si>
  <si>
    <t>Construct Sidewalk and extend share use path</t>
  </si>
  <si>
    <t>Apply brick pavers or brick stamping on the north side of the Scuppernong River bridge, paint the existing guardrail and erect an entry sign to the existing pedestrian promenade leading to Veterans Park</t>
  </si>
  <si>
    <t>Construct sidewalk from Gulfstream Road to Gull Street</t>
  </si>
  <si>
    <t>Construct Sidewalk on roads south side of US 17</t>
  </si>
  <si>
    <t>Construct Multi use Path</t>
  </si>
  <si>
    <t>Connect share path and construct sidewalk</t>
  </si>
  <si>
    <t>Construct curb &amp; gutter /Sidewalk</t>
  </si>
  <si>
    <t>Construct curb &amp; gutter and sidewalk</t>
  </si>
  <si>
    <t>Connect existing The Woods Road and Twiford Street multi-use paths</t>
  </si>
  <si>
    <t>Connect path where existing sidewalk stops near Twiddy Ave. and extend towards Pembroke to the west side of town, connecting  residential subdivisions and over the US 17 bypass overpass, terminating at the new Chowan River fishing pier. (Phase 1)</t>
  </si>
  <si>
    <t>Construct multi-use path and pedestrian crosswalks to connect Middle School and subdivisions</t>
  </si>
  <si>
    <t>Connect path where existing sidewalk stops near Twiddy Ave. and extend towards Pembroke to the west side of town, connecting  residential subdivisions and over the US 17 bypass overpass, terminating at the new Chowan River fishing pier. (Phase 2)</t>
  </si>
  <si>
    <t>2. Construct multi-use trail / greenway / sidepath or on-road bike lane on local roadway</t>
  </si>
  <si>
    <t>5. Construct Sidewalk</t>
  </si>
  <si>
    <t>7. Construct Streetscape Improvements</t>
  </si>
  <si>
    <t>Dare County</t>
  </si>
  <si>
    <t>Camden County</t>
  </si>
  <si>
    <t>Tyrrell County</t>
  </si>
  <si>
    <t>Currituck County</t>
  </si>
  <si>
    <t>Perquimans County</t>
  </si>
  <si>
    <t>Pasquotank County</t>
  </si>
  <si>
    <t>Cost Effectiveness</t>
  </si>
  <si>
    <t>Public Support</t>
  </si>
  <si>
    <t>Transportation Plan Consistency (Yes/No)</t>
  </si>
  <si>
    <t>Corridor Continuity (Yes/No)</t>
  </si>
  <si>
    <t>Regional Impact RPO Score (Out of 15)</t>
  </si>
  <si>
    <t>Total Regional Score(Out of 100)</t>
  </si>
  <si>
    <t>Regional Criteria</t>
  </si>
  <si>
    <t>Division Needs RPO Score (Out of 25)</t>
  </si>
  <si>
    <t>Total Division Needs (Out of 100)</t>
  </si>
  <si>
    <t>Multimodal (Yes/No)</t>
  </si>
  <si>
    <t xml:space="preserve"> </t>
  </si>
  <si>
    <t>Project Feasibility (Significant/Minimal)</t>
  </si>
  <si>
    <t>Minimal</t>
  </si>
  <si>
    <t>Significant</t>
  </si>
  <si>
    <t>Public Support (Yes/No)</t>
  </si>
  <si>
    <t>Airport Safety (Yes/No)</t>
  </si>
  <si>
    <t>Transit (Yes/No)</t>
  </si>
  <si>
    <t>MODE</t>
  </si>
  <si>
    <t>Highway</t>
  </si>
  <si>
    <t>Transit</t>
  </si>
  <si>
    <t>Aviation</t>
  </si>
  <si>
    <t>Ferry</t>
  </si>
  <si>
    <t>Bike &amp; Ped</t>
  </si>
  <si>
    <t>F130003</t>
  </si>
  <si>
    <t>Hatteras - South Dock (NC 12)</t>
  </si>
  <si>
    <t>Replacement Vessel-Tug(Albemarle)</t>
  </si>
  <si>
    <t>Replacement Vessel-Tug (Dare)</t>
  </si>
  <si>
    <t>Replacement Vessel – River Class Ferry (Baum-H)</t>
  </si>
  <si>
    <t>Replacement Vessel-Tug  (Buxton Jr.)</t>
  </si>
  <si>
    <t>Replacement Vessel-Barge (NC-2 Fuel Barge)</t>
  </si>
  <si>
    <t>Replacement Vessel-River Class Ferry( Chico)</t>
  </si>
  <si>
    <t>Replacement Vessel-River Class Ferry (Frisco)</t>
  </si>
  <si>
    <t>Replacement Vessel-Barge (NC-1 Pipeline Barge)</t>
  </si>
  <si>
    <t>Replacement Vessel-Barge (NC-3 Equipment Barge)</t>
  </si>
  <si>
    <t>Replacement Vessel-Sound Class Ferry (Pamlico)</t>
  </si>
  <si>
    <t>Replacement Vessel-River Class Ferry (Hunt)</t>
  </si>
  <si>
    <t>Replacement Vessel-Sound Class Ferry (Silver Lake)</t>
  </si>
  <si>
    <t>Replacement Vessel-Sound Class Ferry (Carteret)</t>
  </si>
  <si>
    <t>Safety Score (20pts)</t>
  </si>
  <si>
    <t>Cost Effectiveness (20pts)</t>
  </si>
  <si>
    <t>Transportation Plan Consistency (15pts)</t>
  </si>
  <si>
    <t>Multimodal Accomodations (10pts)</t>
  </si>
  <si>
    <t>Project Feasibility (15pts)</t>
  </si>
  <si>
    <t>Public Support (10pts)</t>
  </si>
  <si>
    <t>Airport Safety (5pts)</t>
  </si>
  <si>
    <t>Transit Expansion (5pts)</t>
  </si>
  <si>
    <t>Safety Score (15pts)</t>
  </si>
  <si>
    <t>Cost Effectiveness Score (15pts)</t>
  </si>
  <si>
    <t>Freight Volume Score                (10pts)</t>
  </si>
  <si>
    <t>Transportation Plan Consistency Score (20pts)</t>
  </si>
  <si>
    <t>Corridor Continuity Score (20pts)</t>
  </si>
  <si>
    <t>Public Support Score (20pts)</t>
  </si>
  <si>
    <t>County</t>
  </si>
  <si>
    <t xml:space="preserve"> MPO/RPO</t>
  </si>
  <si>
    <t>Division Engineer Local Points REGIONAL</t>
  </si>
  <si>
    <t>Comments</t>
  </si>
  <si>
    <t>Preliminary Ranking</t>
  </si>
  <si>
    <t>RPO</t>
  </si>
  <si>
    <t>Division Engineer Local Points DIVISION NEEDS</t>
  </si>
  <si>
    <t>Division Methodology Preliminary Ranking</t>
  </si>
  <si>
    <t xml:space="preserve">Expansion Vehicle-ARHS-ICPTA’s covers a little over 1000 square miles across five counties.  Our agency wants to purchase an expansion vehicle to meet client demand. </t>
  </si>
  <si>
    <t xml:space="preserve">Expansion Vehicle-Purpose of expanding routes for employment, education, and/or medical purposes. Etc.  </t>
  </si>
  <si>
    <t xml:space="preserve">Expansion Vehicle-Martin County  Transit provides curb to curb public transportation service in a demand-response system.   Many of the riders are elderly and/or disabled that depend on Martin County Transit as his/her's only means of transportation to services and resources.   Martin County Transit works closely with Social Services to provide transportation for these vulnerable adults. </t>
  </si>
  <si>
    <t>Expansion Vehicle-Due to expected increased demand for public transportation within the community we would like to have a 13-passenger LTV as part of our fleet in FY 2018. For the period FY2011-FY2014, we have seen an approximate increase of 15% each year for demand, riders, and trips. This trend is expected to continue as the elderly population in the region increases.</t>
  </si>
  <si>
    <t xml:space="preserve">Facilities-Bus Shelter-This funding request is for 2 shelters and 20 benches to support the Ocracoke Park and Ride Project.  </t>
  </si>
  <si>
    <t>Expansion Vehicle-This funding request is for 6 LTV and 3 Trams to support the Ocracoke Park and Ride Project.</t>
  </si>
  <si>
    <t>Divisin Methodology Preliminary Ranking</t>
  </si>
  <si>
    <t>SPOT + Division Points</t>
  </si>
  <si>
    <t>County Does not support project</t>
  </si>
  <si>
    <t>Estimated costs too low.</t>
  </si>
  <si>
    <t>Exceeds cap of $15 million for Statewide &amp; Regional Projects cascading to Division Needs</t>
  </si>
  <si>
    <t>Delay Prioritization pending outcome of Future Interstate Designation; Exceeds cap of $15 million for Statewide &amp; Regional Projects cascading to Division Needs</t>
  </si>
  <si>
    <t>Delay Prioritization pending outcome of Future Interstate Designation; Need to coordinate this project with SPOT ID#H141929</t>
  </si>
  <si>
    <t>Minimal Local Support</t>
  </si>
  <si>
    <t>Project Not Competitive</t>
  </si>
  <si>
    <t>Division One Regional Impact Point Assignment-Highways</t>
  </si>
  <si>
    <t>Division One Division Needs Point Assignment-Highways</t>
  </si>
  <si>
    <t>Delay Prioritization pending outcome of Future Interstate Designation</t>
  </si>
  <si>
    <t>Delay Prioritization pending outcome of Future Interstate Designation/Under Threshold of SPOT Score of "10"</t>
  </si>
  <si>
    <t>Division One Regional Impact Point Assignment-Transit</t>
  </si>
  <si>
    <t>Division One Division Needs Point Assignment-Aviation</t>
  </si>
  <si>
    <t>Division One Division Needs Point Assignment-Bike and Pedestrian</t>
  </si>
  <si>
    <t>Division One Division Needs Point Assignment-Ferry</t>
  </si>
  <si>
    <t>Division One Division Needs Point Assignment-Transit</t>
  </si>
  <si>
    <t>SPOT + RPO + Division</t>
  </si>
  <si>
    <t>SPOT + Division + RPO                      (Out of 100)</t>
  </si>
  <si>
    <t>SPOT + Division + RPO              (Out of 100)</t>
  </si>
  <si>
    <t>SPOT + Division + RPO                          ( Out of 100)</t>
  </si>
  <si>
    <t>SPOT + Division + RPO                  (Out of 100)</t>
  </si>
  <si>
    <t>SPOT + Division + RPO                 (Out of 100)</t>
  </si>
  <si>
    <t>Project to costly for Regional Impact</t>
  </si>
  <si>
    <t>Under Threshold of SPOT Score of "10"</t>
  </si>
  <si>
    <t>Minimal Local Support; Not competitve</t>
  </si>
  <si>
    <t>Delay Division Local Input Scoring pending outcome of Future Interstate Designation</t>
  </si>
  <si>
    <t>Delay Division Local Input Scoring  pending outcome of Future Interstate Designation/Under Threshold of SPOT Score of "10"</t>
  </si>
  <si>
    <t>Delay Division Local Input Scoring pending outcome of Future Interstate Designation/Under Threshold of SPOT Score of "10"</t>
  </si>
  <si>
    <t>Delay Division Local Input Scoring  pending outcome of Future Interstate Designation</t>
  </si>
  <si>
    <t>All Phases of US 64 should be programmed together; not beneficial to do just one phase; Under Threshold of SPOT Score of "10"</t>
  </si>
  <si>
    <t xml:space="preserve">All Phases of US 64 should be programmed together; not beneficial to do just one phase; </t>
  </si>
  <si>
    <t>R-2205 &amp; R-2506 beneficial to program together; Portion of R-2205 is incorporated in R-5311B, which Division Local Points are assigned.</t>
  </si>
  <si>
    <t>Portion of this project is in Div. 4;therefore, it is not beneficial to assign points if Div. 4 does not</t>
  </si>
  <si>
    <t>Delay Division Local Input Scoring  pending outcome of Future Interstate Designation; Need to coordinate this project with SPOT ID#H090286 &amp; TIP#R-4459</t>
  </si>
  <si>
    <t>Delay Division Local Input Scoring  pending outcome of Future Interstate Designation; Need to coordinate this project with SPOT ID#H090285 &amp; TIP#R-4458</t>
  </si>
  <si>
    <t>Delay Division Local Input Scoring pending outcome of Future Interstate Designation; Exceeds cap of $15 million for Statewide &amp; Regional Projects cascading to Division Needs</t>
  </si>
  <si>
    <t>SPOT + Division + RPO</t>
  </si>
  <si>
    <t>Delay Division Local Input Scoring pending outcome of Future Interstate Designation; Need to coordinate this project with SPOT ID#H090286 &amp; TIP#R-4459</t>
  </si>
  <si>
    <t>Delay Division Local Input Scoring pending outcome of Future Interstate Designation; Need to coordinate this project with SPOT ID#H090285 &amp; TIP#R-4458; Exceeds cap of $15 million for Statewide &amp; Regional Projects cascading to Division Needs</t>
  </si>
  <si>
    <t xml:space="preserve">Design"North Parallel Taxiway and South Parallel Taxiway - Design
North Parallel Taxiway and South Parallel Taxiway - Construction (includes Project Request Numbers: 2642/2643/3070/3071 )"
</t>
  </si>
  <si>
    <t>Corporate &amp; T-hanger Taxiways-This project will provide access to the T-Hangars that are to be constructed. (includes Project Request Numbers: 2648 )</t>
  </si>
  <si>
    <t>SPOT ID#T130063 &amp; T130067 should be programmed together. Projects scored high in the Divisin Needs Quantitative Scoring</t>
  </si>
  <si>
    <t>Not competitive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</si>
</sst>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_(* #,##0_);_(* \(#,##0\);_(* &quot;-&quot;??_);_(@_)"/>
  </numFmts>
  <fonts count="5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2"/>
      <color theme="1"/>
      <name val="Arial"/>
      <family val="2"/>
    </font>
    <font>
      <b/>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1"/>
      <name val="Calibri"/>
      <family val="2"/>
    </font>
    <font>
      <sz val="10"/>
      <color rgb="FF000000"/>
      <name val="Arial"/>
      <family val="2"/>
    </font>
    <font>
      <b/>
      <sz val="12"/>
      <color theme="1"/>
      <name val="Arial"/>
      <family val="2"/>
    </font>
    <font>
      <b/>
      <sz val="12"/>
      <color theme="1"/>
      <name val="Calibri"/>
      <family val="2"/>
      <scheme val="minor"/>
    </font>
    <font>
      <sz val="12"/>
      <name val="Arial"/>
      <family val="2"/>
    </font>
    <font>
      <b/>
      <sz val="12"/>
      <name val="Arial"/>
      <family val="2"/>
    </font>
    <font>
      <b/>
      <sz val="72"/>
      <color rgb="FFFF0000"/>
      <name val="Arial"/>
      <family val="2"/>
    </font>
    <font>
      <sz val="48"/>
      <color theme="1"/>
      <name val="Arial"/>
      <family val="2"/>
    </font>
    <font>
      <b/>
      <sz val="14"/>
      <color theme="1"/>
      <name val="Arial"/>
      <family val="2"/>
    </font>
    <font>
      <b/>
      <sz val="16"/>
      <color theme="1"/>
      <name val="Arial"/>
      <family val="2"/>
    </font>
    <font>
      <sz val="14"/>
      <color theme="1"/>
      <name val="Arial"/>
      <family val="2"/>
    </font>
  </fonts>
  <fills count="74">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00B0F0"/>
        <bgColor indexed="64"/>
      </patternFill>
    </fill>
    <fill>
      <patternFill patternType="solid">
        <fgColor theme="9"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lightDown">
        <bgColor theme="6" tint="0.39991454817346722"/>
      </patternFill>
    </fill>
    <fill>
      <patternFill patternType="lightDown">
        <bgColor theme="9" tint="0.39991454817346722"/>
      </patternFill>
    </fill>
    <fill>
      <patternFill patternType="lightDown">
        <bgColor rgb="FF00B0F0"/>
      </patternFill>
    </fill>
    <fill>
      <patternFill patternType="lightDown">
        <bgColor theme="6" tint="0.39997558519241921"/>
      </patternFill>
    </fill>
    <fill>
      <patternFill patternType="lightDown">
        <bgColor theme="9" tint="0.39997558519241921"/>
      </patternFill>
    </fill>
    <fill>
      <patternFill patternType="lightDown">
        <bgColor rgb="FFFFFF00"/>
      </patternFill>
    </fill>
    <fill>
      <patternFill patternType="lightDown">
        <bgColor theme="2" tint="-0.249977111117893"/>
      </patternFill>
    </fill>
    <fill>
      <patternFill patternType="lightDown">
        <bgColor rgb="FFFFFF99"/>
      </patternFill>
    </fill>
    <fill>
      <patternFill patternType="solid">
        <fgColor theme="4" tint="0.39997558519241921"/>
        <bgColor indexed="64"/>
      </patternFill>
    </fill>
    <fill>
      <patternFill patternType="lightDown">
        <bgColor theme="9" tint="0.39994506668294322"/>
      </patternFill>
    </fill>
    <fill>
      <patternFill patternType="solid">
        <fgColor theme="4" tint="0.59999389629810485"/>
        <bgColor indexed="64"/>
      </patternFill>
    </fill>
  </fills>
  <borders count="1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096">
    <xf numFmtId="0" fontId="0" fillId="0" borderId="0"/>
    <xf numFmtId="43" fontId="6" fillId="0" borderId="0" applyFont="0" applyFill="0" applyBorder="0" applyAlignment="0" applyProtection="0"/>
    <xf numFmtId="44"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12" fillId="0" borderId="0">
      <alignment vertical="top"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12" fillId="0" borderId="0">
      <alignment vertical="top" wrapText="1"/>
      <protection locked="0"/>
    </xf>
    <xf numFmtId="0" fontId="5" fillId="0" borderId="0"/>
    <xf numFmtId="0" fontId="6" fillId="0" borderId="0"/>
    <xf numFmtId="0" fontId="9" fillId="0" borderId="0"/>
    <xf numFmtId="0" fontId="13"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6" fillId="0" borderId="0"/>
    <xf numFmtId="0" fontId="13" fillId="0" borderId="0"/>
    <xf numFmtId="0" fontId="13" fillId="0" borderId="0"/>
    <xf numFmtId="0" fontId="13" fillId="0" borderId="0"/>
    <xf numFmtId="0" fontId="12"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wrapText="1"/>
      <protection locked="0"/>
    </xf>
    <xf numFmtId="0" fontId="12" fillId="0" borderId="0">
      <alignment vertical="top" wrapText="1"/>
      <protection locked="0"/>
    </xf>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4" fontId="14" fillId="6" borderId="4" applyNumberFormat="0" applyProtection="0">
      <alignment vertical="center"/>
    </xf>
    <xf numFmtId="4" fontId="15" fillId="7" borderId="5" applyNumberFormat="0" applyProtection="0">
      <alignment vertical="center"/>
    </xf>
    <xf numFmtId="4" fontId="16" fillId="6" borderId="4" applyNumberFormat="0" applyProtection="0">
      <alignment vertical="center"/>
    </xf>
    <xf numFmtId="4" fontId="14" fillId="6" borderId="4" applyNumberFormat="0" applyProtection="0">
      <alignment horizontal="left" vertical="center" indent="1"/>
    </xf>
    <xf numFmtId="4" fontId="14" fillId="6"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9" borderId="4" applyNumberFormat="0" applyProtection="0">
      <alignment horizontal="right" vertical="center"/>
    </xf>
    <xf numFmtId="4" fontId="14" fillId="10" borderId="4" applyNumberFormat="0" applyProtection="0">
      <alignment horizontal="right" vertical="center"/>
    </xf>
    <xf numFmtId="4" fontId="14" fillId="11" borderId="4" applyNumberFormat="0" applyProtection="0">
      <alignment horizontal="right" vertical="center"/>
    </xf>
    <xf numFmtId="4" fontId="14" fillId="12" borderId="4" applyNumberFormat="0" applyProtection="0">
      <alignment horizontal="right" vertical="center"/>
    </xf>
    <xf numFmtId="4" fontId="14" fillId="13" borderId="4" applyNumberFormat="0" applyProtection="0">
      <alignment horizontal="right" vertical="center"/>
    </xf>
    <xf numFmtId="4" fontId="14" fillId="14" borderId="4" applyNumberFormat="0" applyProtection="0">
      <alignment horizontal="right" vertical="center"/>
    </xf>
    <xf numFmtId="4" fontId="14" fillId="15" borderId="4" applyNumberFormat="0" applyProtection="0">
      <alignment horizontal="right" vertical="center"/>
    </xf>
    <xf numFmtId="4" fontId="14" fillId="16" borderId="4" applyNumberFormat="0" applyProtection="0">
      <alignment horizontal="right" vertical="center"/>
    </xf>
    <xf numFmtId="4" fontId="14" fillId="17" borderId="4" applyNumberFormat="0" applyProtection="0">
      <alignment horizontal="right" vertical="center"/>
    </xf>
    <xf numFmtId="4" fontId="15" fillId="18" borderId="4" applyNumberFormat="0" applyProtection="0">
      <alignment horizontal="left" vertical="center" indent="1"/>
    </xf>
    <xf numFmtId="4" fontId="14" fillId="19" borderId="6" applyNumberFormat="0" applyProtection="0">
      <alignment horizontal="left" vertical="center" indent="1"/>
    </xf>
    <xf numFmtId="4" fontId="14" fillId="19" borderId="6" applyNumberFormat="0" applyProtection="0">
      <alignment horizontal="left" vertical="center" indent="1"/>
    </xf>
    <xf numFmtId="4" fontId="17" fillId="20" borderId="0" applyNumberFormat="0" applyProtection="0">
      <alignment horizontal="left" vertical="center" indent="1"/>
    </xf>
    <xf numFmtId="4" fontId="17" fillId="20" borderId="0"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19" borderId="4" applyNumberFormat="0" applyProtection="0">
      <alignment horizontal="left" vertical="center" indent="1"/>
    </xf>
    <xf numFmtId="4" fontId="14" fillId="19" borderId="4" applyNumberFormat="0" applyProtection="0">
      <alignment horizontal="left" vertical="center" indent="1"/>
    </xf>
    <xf numFmtId="4" fontId="14" fillId="21" borderId="4" applyNumberFormat="0" applyProtection="0">
      <alignment horizontal="left" vertical="center" indent="1"/>
    </xf>
    <xf numFmtId="4" fontId="14"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1"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2"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23"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24" borderId="4" applyNumberFormat="0" applyProtection="0">
      <alignment vertical="center"/>
    </xf>
    <xf numFmtId="4" fontId="16" fillId="24" borderId="4" applyNumberFormat="0" applyProtection="0">
      <alignment vertical="center"/>
    </xf>
    <xf numFmtId="4" fontId="14" fillId="24" borderId="4" applyNumberFormat="0" applyProtection="0">
      <alignment horizontal="left" vertical="center" indent="1"/>
    </xf>
    <xf numFmtId="4" fontId="14" fillId="24" borderId="4" applyNumberFormat="0" applyProtection="0">
      <alignment horizontal="left" vertical="center" indent="1"/>
    </xf>
    <xf numFmtId="4" fontId="14" fillId="19" borderId="4" applyNumberFormat="0" applyProtection="0">
      <alignment horizontal="right" vertical="center"/>
    </xf>
    <xf numFmtId="4" fontId="16" fillId="19" borderId="4" applyNumberFormat="0" applyProtection="0">
      <alignment horizontal="right" vertical="center"/>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4" fontId="14" fillId="25" borderId="5" applyNumberFormat="0" applyProtection="0">
      <alignment horizontal="left" vertical="center"/>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9" fillId="8" borderId="4" applyNumberFormat="0" applyProtection="0">
      <alignment horizontal="left" vertical="center" indent="1"/>
    </xf>
    <xf numFmtId="0" fontId="18" fillId="0" borderId="0"/>
    <xf numFmtId="4" fontId="19" fillId="19" borderId="4" applyNumberFormat="0" applyProtection="0">
      <alignment horizontal="right" vertical="center"/>
    </xf>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8" fillId="32" borderId="0" applyNumberFormat="0" applyBorder="0" applyAlignment="0" applyProtection="0"/>
    <xf numFmtId="0" fontId="29" fillId="33" borderId="10" applyNumberFormat="0" applyAlignment="0" applyProtection="0"/>
    <xf numFmtId="0" fontId="30" fillId="34" borderId="11" applyNumberFormat="0" applyAlignment="0" applyProtection="0"/>
    <xf numFmtId="0" fontId="31" fillId="34" borderId="10" applyNumberFormat="0" applyAlignment="0" applyProtection="0"/>
    <xf numFmtId="0" fontId="32" fillId="0" borderId="12" applyNumberFormat="0" applyFill="0" applyAlignment="0" applyProtection="0"/>
    <xf numFmtId="0" fontId="33" fillId="35"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4" applyNumberFormat="0" applyFill="0" applyAlignment="0" applyProtection="0"/>
    <xf numFmtId="0" fontId="37"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9" fillId="8" borderId="21" applyNumberFormat="0" applyProtection="0">
      <alignment horizontal="left" vertical="center" indent="1"/>
    </xf>
    <xf numFmtId="4" fontId="15" fillId="7" borderId="37" applyNumberFormat="0" applyProtection="0">
      <alignment vertical="center"/>
    </xf>
    <xf numFmtId="0" fontId="9" fillId="8" borderId="21" applyNumberFormat="0" applyProtection="0">
      <alignment horizontal="left" vertical="center" indent="1"/>
    </xf>
    <xf numFmtId="4" fontId="16" fillId="24" borderId="24" applyNumberFormat="0" applyProtection="0">
      <alignment vertical="center"/>
    </xf>
    <xf numFmtId="4" fontId="14" fillId="14" borderId="24" applyNumberFormat="0" applyProtection="0">
      <alignment horizontal="right" vertical="center"/>
    </xf>
    <xf numFmtId="0" fontId="9" fillId="23" borderId="24" applyNumberFormat="0" applyProtection="0">
      <alignment horizontal="left" vertical="center" indent="1"/>
    </xf>
    <xf numFmtId="0" fontId="9" fillId="8" borderId="24" applyNumberFormat="0" applyProtection="0">
      <alignment horizontal="left" vertical="center" indent="1"/>
    </xf>
    <xf numFmtId="4" fontId="19" fillId="19" borderId="21" applyNumberFormat="0" applyProtection="0">
      <alignment horizontal="right" vertical="center"/>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23" borderId="21" applyNumberFormat="0" applyProtection="0">
      <alignment horizontal="left" vertical="center" indent="1"/>
    </xf>
    <xf numFmtId="0" fontId="9" fillId="23"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2" borderId="21" applyNumberFormat="0" applyProtection="0">
      <alignment horizontal="left" vertical="center" indent="1"/>
    </xf>
    <xf numFmtId="0" fontId="9" fillId="21" borderId="21" applyNumberFormat="0" applyProtection="0">
      <alignment horizontal="left" vertical="center" indent="1"/>
    </xf>
    <xf numFmtId="4" fontId="14" fillId="19" borderId="21"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4" fontId="14" fillId="19" borderId="38" applyNumberFormat="0" applyProtection="0">
      <alignment horizontal="left" vertical="center" indent="1"/>
    </xf>
    <xf numFmtId="4" fontId="14" fillId="25" borderId="39" applyNumberFormat="0" applyProtection="0">
      <alignment horizontal="left" vertical="center"/>
    </xf>
    <xf numFmtId="4" fontId="15" fillId="7" borderId="43" applyNumberFormat="0" applyProtection="0">
      <alignment vertical="center"/>
    </xf>
    <xf numFmtId="4" fontId="15" fillId="18" borderId="21" applyNumberFormat="0" applyProtection="0">
      <alignment horizontal="left" vertical="center" indent="1"/>
    </xf>
    <xf numFmtId="4" fontId="14" fillId="17" borderId="21" applyNumberFormat="0" applyProtection="0">
      <alignment horizontal="right" vertical="center"/>
    </xf>
    <xf numFmtId="4" fontId="14" fillId="16" borderId="21" applyNumberFormat="0" applyProtection="0">
      <alignment horizontal="right" vertical="center"/>
    </xf>
    <xf numFmtId="4" fontId="14" fillId="15" borderId="21" applyNumberFormat="0" applyProtection="0">
      <alignment horizontal="right" vertical="center"/>
    </xf>
    <xf numFmtId="4" fontId="14" fillId="14" borderId="21" applyNumberFormat="0" applyProtection="0">
      <alignment horizontal="right" vertical="center"/>
    </xf>
    <xf numFmtId="4" fontId="14" fillId="13" borderId="21" applyNumberFormat="0" applyProtection="0">
      <alignment horizontal="right" vertical="center"/>
    </xf>
    <xf numFmtId="4" fontId="14" fillId="12" borderId="21" applyNumberFormat="0" applyProtection="0">
      <alignment horizontal="right" vertical="center"/>
    </xf>
    <xf numFmtId="4" fontId="14" fillId="11" borderId="21" applyNumberFormat="0" applyProtection="0">
      <alignment horizontal="right" vertical="center"/>
    </xf>
    <xf numFmtId="0" fontId="4" fillId="0" borderId="0"/>
    <xf numFmtId="4" fontId="14" fillId="10" borderId="21" applyNumberFormat="0" applyProtection="0">
      <alignment horizontal="right" vertical="center"/>
    </xf>
    <xf numFmtId="4" fontId="14" fillId="9" borderId="21" applyNumberFormat="0" applyProtection="0">
      <alignment horizontal="right" vertical="center"/>
    </xf>
    <xf numFmtId="4" fontId="14" fillId="25" borderId="49" applyNumberFormat="0" applyProtection="0">
      <alignment horizontal="left" vertical="center"/>
    </xf>
    <xf numFmtId="4" fontId="14" fillId="19" borderId="48" applyNumberFormat="0" applyProtection="0">
      <alignment horizontal="left" vertical="center" indent="1"/>
    </xf>
    <xf numFmtId="4" fontId="14" fillId="19" borderId="40" applyNumberFormat="0" applyProtection="0">
      <alignment horizontal="left" vertical="center" indent="1"/>
    </xf>
    <xf numFmtId="4" fontId="14" fillId="19" borderId="44" applyNumberFormat="0" applyProtection="0">
      <alignment horizontal="left" vertical="center" indent="1"/>
    </xf>
    <xf numFmtId="4" fontId="14" fillId="25" borderId="37" applyNumberFormat="0" applyProtection="0">
      <alignment horizontal="left" vertical="center"/>
    </xf>
    <xf numFmtId="4" fontId="14" fillId="19" borderId="36" applyNumberFormat="0" applyProtection="0">
      <alignment horizontal="left" vertical="center" indent="1"/>
    </xf>
    <xf numFmtId="0" fontId="4" fillId="2" borderId="1" applyNumberFormat="0" applyFont="0" applyAlignment="0" applyProtection="0"/>
    <xf numFmtId="9" fontId="4" fillId="0" borderId="0" applyFont="0" applyFill="0" applyBorder="0" applyAlignment="0" applyProtection="0"/>
    <xf numFmtId="4" fontId="15" fillId="7" borderId="35" applyNumberFormat="0" applyProtection="0">
      <alignment vertical="center"/>
    </xf>
    <xf numFmtId="4" fontId="14" fillId="6" borderId="24" applyNumberFormat="0" applyProtection="0">
      <alignment vertical="center"/>
    </xf>
    <xf numFmtId="4" fontId="16" fillId="6" borderId="24" applyNumberFormat="0" applyProtection="0">
      <alignment vertical="center"/>
    </xf>
    <xf numFmtId="4" fontId="14" fillId="6" borderId="24" applyNumberFormat="0" applyProtection="0">
      <alignment horizontal="left" vertical="center" indent="1"/>
    </xf>
    <xf numFmtId="4" fontId="14" fillId="6"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4" fillId="16" borderId="24" applyNumberFormat="0" applyProtection="0">
      <alignment horizontal="right" vertical="center"/>
    </xf>
    <xf numFmtId="4" fontId="14" fillId="17" borderId="24" applyNumberFormat="0" applyProtection="0">
      <alignment horizontal="right" vertical="center"/>
    </xf>
    <xf numFmtId="4" fontId="15" fillId="18" borderId="24" applyNumberFormat="0" applyProtection="0">
      <alignment horizontal="left" vertical="center" indent="1"/>
    </xf>
    <xf numFmtId="4" fontId="14" fillId="25" borderId="31" applyNumberFormat="0" applyProtection="0">
      <alignment horizontal="left" vertical="center"/>
    </xf>
    <xf numFmtId="0" fontId="9" fillId="8" borderId="24" applyNumberFormat="0" applyProtection="0">
      <alignment horizontal="left" vertical="center" indent="1"/>
    </xf>
    <xf numFmtId="4" fontId="14" fillId="19" borderId="24" applyNumberFormat="0" applyProtection="0">
      <alignment horizontal="left" vertical="center" indent="1"/>
    </xf>
    <xf numFmtId="4" fontId="14" fillId="21" borderId="24" applyNumberFormat="0" applyProtection="0">
      <alignment horizontal="left" vertical="center" indent="1"/>
    </xf>
    <xf numFmtId="4" fontId="14"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1"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0" fontId="9" fillId="22" borderId="24" applyNumberFormat="0" applyProtection="0">
      <alignment horizontal="left" vertical="center" indent="1"/>
    </xf>
    <xf numFmtId="4" fontId="14" fillId="11" borderId="24" applyNumberFormat="0" applyProtection="0">
      <alignment horizontal="right" vertical="center"/>
    </xf>
    <xf numFmtId="4" fontId="15" fillId="7" borderId="33" applyNumberFormat="0" applyProtection="0">
      <alignment vertical="center"/>
    </xf>
    <xf numFmtId="0" fontId="9" fillId="8" borderId="24" applyNumberFormat="0" applyProtection="0">
      <alignment horizontal="left" vertical="center" indent="1"/>
    </xf>
    <xf numFmtId="0" fontId="9" fillId="23" borderId="24" applyNumberFormat="0" applyProtection="0">
      <alignment horizontal="left" vertical="center" indent="1"/>
    </xf>
    <xf numFmtId="0" fontId="9" fillId="8" borderId="24" applyNumberFormat="0" applyProtection="0">
      <alignment horizontal="left" vertical="center" indent="1"/>
    </xf>
    <xf numFmtId="4" fontId="14" fillId="24"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6" fillId="19" borderId="21" applyNumberFormat="0" applyProtection="0">
      <alignment horizontal="right" vertical="center"/>
    </xf>
    <xf numFmtId="4" fontId="14" fillId="19" borderId="21" applyNumberFormat="0" applyProtection="0">
      <alignment horizontal="right" vertical="center"/>
    </xf>
    <xf numFmtId="4" fontId="14" fillId="24" borderId="21" applyNumberFormat="0" applyProtection="0">
      <alignment horizontal="left" vertical="center" indent="1"/>
    </xf>
    <xf numFmtId="4" fontId="14" fillId="24"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1" applyNumberFormat="0" applyProtection="0">
      <alignment horizontal="left" vertical="center" indent="1"/>
    </xf>
    <xf numFmtId="4" fontId="16" fillId="24" borderId="21" applyNumberFormat="0" applyProtection="0">
      <alignment vertical="center"/>
    </xf>
    <xf numFmtId="4" fontId="14" fillId="24" borderId="21" applyNumberFormat="0" applyProtection="0">
      <alignment vertical="center"/>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6" fillId="6" borderId="21" applyNumberFormat="0" applyProtection="0">
      <alignment vertical="center"/>
    </xf>
    <xf numFmtId="4" fontId="14" fillId="13" borderId="24" applyNumberFormat="0" applyProtection="0">
      <alignment horizontal="right" vertical="center"/>
    </xf>
    <xf numFmtId="4" fontId="14" fillId="24" borderId="24" applyNumberFormat="0" applyProtection="0">
      <alignment horizontal="left" vertical="center" indent="1"/>
    </xf>
    <xf numFmtId="4" fontId="16" fillId="19" borderId="24" applyNumberFormat="0" applyProtection="0">
      <alignment horizontal="right" vertical="center"/>
    </xf>
    <xf numFmtId="4" fontId="15" fillId="7" borderId="41" applyNumberFormat="0" applyProtection="0">
      <alignment vertical="center"/>
    </xf>
    <xf numFmtId="0" fontId="9" fillId="8" borderId="24" applyNumberFormat="0" applyProtection="0">
      <alignment horizontal="left" vertical="center" indent="1"/>
    </xf>
    <xf numFmtId="4" fontId="14" fillId="12" borderId="24" applyNumberFormat="0" applyProtection="0">
      <alignment horizontal="right" vertical="center"/>
    </xf>
    <xf numFmtId="0" fontId="9" fillId="8" borderId="24" applyNumberFormat="0" applyProtection="0">
      <alignment horizontal="left" vertical="center" indent="1"/>
    </xf>
    <xf numFmtId="4" fontId="15" fillId="7" borderId="27" applyNumberFormat="0" applyProtection="0">
      <alignment vertical="center"/>
    </xf>
    <xf numFmtId="0" fontId="9" fillId="23" borderId="24" applyNumberFormat="0" applyProtection="0">
      <alignment horizontal="left" vertical="center" indent="1"/>
    </xf>
    <xf numFmtId="4" fontId="14" fillId="10" borderId="24" applyNumberFormat="0" applyProtection="0">
      <alignment horizontal="right" vertical="center"/>
    </xf>
    <xf numFmtId="4" fontId="14" fillId="19" borderId="24" applyNumberFormat="0" applyProtection="0">
      <alignment horizontal="right" vertical="center"/>
    </xf>
    <xf numFmtId="0" fontId="9" fillId="8" borderId="24" applyNumberFormat="0" applyProtection="0">
      <alignment horizontal="left" vertical="center" indent="1"/>
    </xf>
    <xf numFmtId="4" fontId="14" fillId="9" borderId="24" applyNumberFormat="0" applyProtection="0">
      <alignment horizontal="right" vertical="center"/>
    </xf>
    <xf numFmtId="4" fontId="14" fillId="25" borderId="43" applyNumberFormat="0" applyProtection="0">
      <alignment horizontal="left" vertical="center"/>
    </xf>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4" fillId="0" borderId="0"/>
    <xf numFmtId="0" fontId="4" fillId="2" borderId="1" applyNumberFormat="0" applyFont="0" applyAlignment="0" applyProtection="0"/>
    <xf numFmtId="9" fontId="4" fillId="0" borderId="0" applyFont="0" applyFill="0" applyBorder="0" applyAlignment="0" applyProtection="0"/>
    <xf numFmtId="4" fontId="15" fillId="7" borderId="5" applyNumberFormat="0" applyProtection="0">
      <alignment vertical="center"/>
    </xf>
    <xf numFmtId="4" fontId="14" fillId="19" borderId="6" applyNumberFormat="0" applyProtection="0">
      <alignment horizontal="left" vertical="center" indent="1"/>
    </xf>
    <xf numFmtId="4" fontId="14" fillId="19" borderId="6" applyNumberFormat="0" applyProtection="0">
      <alignment horizontal="left" vertical="center" indent="1"/>
    </xf>
    <xf numFmtId="4" fontId="14" fillId="25" borderId="5" applyNumberFormat="0" applyProtection="0">
      <alignment horizontal="left" vertical="center"/>
    </xf>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0" borderId="0"/>
    <xf numFmtId="0" fontId="4" fillId="2" borderId="1"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9" fillId="8" borderId="21" applyNumberFormat="0" applyProtection="0">
      <alignment horizontal="left" vertical="center" indent="1"/>
    </xf>
    <xf numFmtId="0" fontId="9" fillId="23" borderId="21" applyNumberFormat="0" applyProtection="0">
      <alignment horizontal="left" vertical="center" indent="1"/>
    </xf>
    <xf numFmtId="4" fontId="19" fillId="19" borderId="24" applyNumberFormat="0" applyProtection="0">
      <alignment horizontal="right" vertical="center"/>
    </xf>
    <xf numFmtId="4" fontId="14" fillId="6" borderId="21" applyNumberFormat="0" applyProtection="0">
      <alignment horizontal="left" vertical="center" indent="1"/>
    </xf>
    <xf numFmtId="4" fontId="14" fillId="25" borderId="35" applyNumberFormat="0" applyProtection="0">
      <alignment horizontal="left" vertical="center"/>
    </xf>
    <xf numFmtId="0" fontId="9" fillId="8" borderId="24" applyNumberFormat="0" applyProtection="0">
      <alignment horizontal="left" vertical="center" indent="1"/>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21" borderId="21" applyNumberFormat="0" applyProtection="0">
      <alignment horizontal="left" vertical="center" indent="1"/>
    </xf>
    <xf numFmtId="4" fontId="15" fillId="7" borderId="45" applyNumberFormat="0" applyProtection="0">
      <alignment vertical="center"/>
    </xf>
    <xf numFmtId="4" fontId="14" fillId="25" borderId="22" applyNumberFormat="0" applyProtection="0">
      <alignment horizontal="left" vertical="center"/>
    </xf>
    <xf numFmtId="4" fontId="14" fillId="19" borderId="21" applyNumberFormat="0" applyProtection="0">
      <alignment horizontal="left" vertical="center" indent="1"/>
    </xf>
    <xf numFmtId="0" fontId="9" fillId="23" borderId="21" applyNumberFormat="0" applyProtection="0">
      <alignment horizontal="left" vertical="center" indent="1"/>
    </xf>
    <xf numFmtId="0" fontId="9" fillId="8" borderId="21" applyNumberFormat="0" applyProtection="0">
      <alignment horizontal="left" vertical="center" indent="1"/>
    </xf>
    <xf numFmtId="4" fontId="15" fillId="7" borderId="22" applyNumberFormat="0" applyProtection="0">
      <alignment vertical="center"/>
    </xf>
    <xf numFmtId="4" fontId="14" fillId="21" borderId="21" applyNumberFormat="0" applyProtection="0">
      <alignment horizontal="left" vertical="center" indent="1"/>
    </xf>
    <xf numFmtId="4" fontId="14" fillId="15" borderId="24" applyNumberFormat="0" applyProtection="0">
      <alignment horizontal="right" vertical="center"/>
    </xf>
    <xf numFmtId="4" fontId="14" fillId="19" borderId="20" applyNumberFormat="0" applyProtection="0">
      <alignment horizontal="left" vertical="center" indent="1"/>
    </xf>
    <xf numFmtId="0" fontId="9" fillId="21" borderId="21" applyNumberFormat="0" applyProtection="0">
      <alignment horizontal="left" vertical="center" indent="1"/>
    </xf>
    <xf numFmtId="0" fontId="9" fillId="23" borderId="24" applyNumberFormat="0" applyProtection="0">
      <alignment horizontal="left" vertical="center" indent="1"/>
    </xf>
    <xf numFmtId="0" fontId="9" fillId="8" borderId="24" applyNumberFormat="0" applyProtection="0">
      <alignment horizontal="left" vertical="center" indent="1"/>
    </xf>
    <xf numFmtId="4" fontId="14" fillId="19" borderId="23" applyNumberFormat="0" applyProtection="0">
      <alignment horizontal="left" vertical="center" indent="1"/>
    </xf>
    <xf numFmtId="0" fontId="9" fillId="21" borderId="21" applyNumberFormat="0" applyProtection="0">
      <alignment horizontal="left" vertical="center" indent="1"/>
    </xf>
    <xf numFmtId="4" fontId="15" fillId="7" borderId="19" applyNumberFormat="0" applyProtection="0">
      <alignment vertical="center"/>
    </xf>
    <xf numFmtId="4" fontId="14" fillId="21" borderId="21" applyNumberFormat="0" applyProtection="0">
      <alignment horizontal="left" vertical="center" indent="1"/>
    </xf>
    <xf numFmtId="4" fontId="14" fillId="19" borderId="42" applyNumberFormat="0" applyProtection="0">
      <alignment horizontal="left" vertical="center" indent="1"/>
    </xf>
    <xf numFmtId="4" fontId="14" fillId="6" borderId="21" applyNumberFormat="0" applyProtection="0">
      <alignment vertical="center"/>
    </xf>
    <xf numFmtId="4" fontId="15" fillId="7" borderId="17" applyNumberFormat="0" applyProtection="0">
      <alignment vertical="center"/>
    </xf>
    <xf numFmtId="4" fontId="14" fillId="19" borderId="18" applyNumberFormat="0" applyProtection="0">
      <alignment horizontal="left" vertical="center" indent="1"/>
    </xf>
    <xf numFmtId="4" fontId="14" fillId="19" borderId="18" applyNumberFormat="0" applyProtection="0">
      <alignment horizontal="left" vertical="center" indent="1"/>
    </xf>
    <xf numFmtId="4" fontId="14" fillId="25" borderId="17" applyNumberFormat="0" applyProtection="0">
      <alignment horizontal="left" vertical="center"/>
    </xf>
    <xf numFmtId="0" fontId="9" fillId="8" borderId="24" applyNumberFormat="0" applyProtection="0">
      <alignment horizontal="left" vertical="center" indent="1"/>
    </xf>
    <xf numFmtId="4" fontId="14" fillId="6" borderId="21" applyNumberFormat="0" applyProtection="0">
      <alignment horizontal="left" vertical="center" indent="1"/>
    </xf>
    <xf numFmtId="4" fontId="15" fillId="7" borderId="47" applyNumberFormat="0" applyProtection="0">
      <alignment vertical="center"/>
    </xf>
    <xf numFmtId="0" fontId="9" fillId="8" borderId="24" applyNumberFormat="0" applyProtection="0">
      <alignment horizontal="left" vertical="center" indent="1"/>
    </xf>
    <xf numFmtId="4" fontId="14" fillId="25" borderId="19" applyNumberFormat="0" applyProtection="0">
      <alignment horizontal="left" vertical="center"/>
    </xf>
    <xf numFmtId="0" fontId="9" fillId="8" borderId="21" applyNumberFormat="0" applyProtection="0">
      <alignment horizontal="left" vertical="center" indent="1"/>
    </xf>
    <xf numFmtId="0" fontId="9" fillId="8" borderId="21" applyNumberFormat="0" applyProtection="0">
      <alignment horizontal="left" vertical="center" indent="1"/>
    </xf>
    <xf numFmtId="0" fontId="9" fillId="8" borderId="24" applyNumberFormat="0" applyProtection="0">
      <alignment horizontal="left" vertical="center" indent="1"/>
    </xf>
    <xf numFmtId="0" fontId="9" fillId="8" borderId="21" applyNumberFormat="0" applyProtection="0">
      <alignment horizontal="left" vertical="center" indent="1"/>
    </xf>
    <xf numFmtId="4" fontId="14" fillId="19" borderId="20" applyNumberFormat="0" applyProtection="0">
      <alignment horizontal="left" vertical="center" indent="1"/>
    </xf>
    <xf numFmtId="4" fontId="14" fillId="24" borderId="24" applyNumberFormat="0" applyProtection="0">
      <alignment vertical="center"/>
    </xf>
    <xf numFmtId="4" fontId="14" fillId="19" borderId="23" applyNumberFormat="0" applyProtection="0">
      <alignment horizontal="left" vertical="center" indent="1"/>
    </xf>
    <xf numFmtId="4" fontId="14" fillId="25" borderId="47" applyNumberFormat="0" applyProtection="0">
      <alignment horizontal="left" vertical="center"/>
    </xf>
    <xf numFmtId="4" fontId="14" fillId="19" borderId="24" applyNumberFormat="0" applyProtection="0">
      <alignment horizontal="left" vertical="center" indent="1"/>
    </xf>
    <xf numFmtId="0" fontId="9" fillId="8" borderId="24" applyNumberFormat="0" applyProtection="0">
      <alignment horizontal="left" vertical="center" indent="1"/>
    </xf>
    <xf numFmtId="0" fontId="9" fillId="8" borderId="24" applyNumberFormat="0" applyProtection="0">
      <alignment horizontal="left" vertical="center" indent="1"/>
    </xf>
    <xf numFmtId="4" fontId="15" fillId="7" borderId="39" applyNumberFormat="0" applyProtection="0">
      <alignment vertical="center"/>
    </xf>
    <xf numFmtId="4" fontId="14" fillId="19" borderId="34" applyNumberFormat="0" applyProtection="0">
      <alignment horizontal="left" vertical="center" indent="1"/>
    </xf>
    <xf numFmtId="4" fontId="15" fillId="7" borderId="49" applyNumberFormat="0" applyProtection="0">
      <alignment vertical="center"/>
    </xf>
    <xf numFmtId="4" fontId="15" fillId="7" borderId="29" applyNumberFormat="0" applyProtection="0">
      <alignment vertical="center"/>
    </xf>
    <xf numFmtId="4" fontId="15" fillId="7" borderId="25" applyNumberFormat="0" applyProtection="0">
      <alignment vertical="center"/>
    </xf>
    <xf numFmtId="4" fontId="14" fillId="19" borderId="26" applyNumberFormat="0" applyProtection="0">
      <alignment horizontal="left" vertical="center" indent="1"/>
    </xf>
    <xf numFmtId="4" fontId="14" fillId="19" borderId="26" applyNumberFormat="0" applyProtection="0">
      <alignment horizontal="left" vertical="center" indent="1"/>
    </xf>
    <xf numFmtId="4" fontId="14" fillId="25" borderId="25" applyNumberFormat="0" applyProtection="0">
      <alignment horizontal="left" vertical="center"/>
    </xf>
    <xf numFmtId="4" fontId="14" fillId="25" borderId="41" applyNumberFormat="0" applyProtection="0">
      <alignment horizontal="left" vertical="center"/>
    </xf>
    <xf numFmtId="4" fontId="14" fillId="25" borderId="27" applyNumberFormat="0" applyProtection="0">
      <alignment horizontal="left" vertical="center"/>
    </xf>
    <xf numFmtId="4" fontId="14" fillId="19" borderId="28" applyNumberFormat="0" applyProtection="0">
      <alignment horizontal="left" vertical="center" indent="1"/>
    </xf>
    <xf numFmtId="4" fontId="14" fillId="19" borderId="28" applyNumberFormat="0" applyProtection="0">
      <alignment horizontal="left" vertical="center" indent="1"/>
    </xf>
    <xf numFmtId="4" fontId="14" fillId="19" borderId="42" applyNumberFormat="0" applyProtection="0">
      <alignment horizontal="left" vertical="center" indent="1"/>
    </xf>
    <xf numFmtId="4" fontId="14" fillId="25" borderId="29" applyNumberFormat="0" applyProtection="0">
      <alignment horizontal="left" vertical="center"/>
    </xf>
    <xf numFmtId="4" fontId="14" fillId="19" borderId="50" applyNumberFormat="0" applyProtection="0">
      <alignment horizontal="left" vertical="center" indent="1"/>
    </xf>
    <xf numFmtId="4" fontId="14" fillId="19" borderId="46" applyNumberFormat="0" applyProtection="0">
      <alignment horizontal="left" vertical="center" indent="1"/>
    </xf>
    <xf numFmtId="4" fontId="14" fillId="19" borderId="30" applyNumberFormat="0" applyProtection="0">
      <alignment horizontal="left" vertical="center" indent="1"/>
    </xf>
    <xf numFmtId="4" fontId="15" fillId="7" borderId="31" applyNumberFormat="0" applyProtection="0">
      <alignment vertical="center"/>
    </xf>
    <xf numFmtId="4" fontId="14" fillId="19" borderId="32" applyNumberFormat="0" applyProtection="0">
      <alignment horizontal="left" vertical="center" indent="1"/>
    </xf>
    <xf numFmtId="4" fontId="14" fillId="25" borderId="33" applyNumberFormat="0" applyProtection="0">
      <alignment horizontal="left" vertical="center"/>
    </xf>
    <xf numFmtId="4" fontId="14" fillId="19" borderId="30" applyNumberFormat="0" applyProtection="0">
      <alignment horizontal="left" vertical="center" indent="1"/>
    </xf>
    <xf numFmtId="4" fontId="14" fillId="19" borderId="32" applyNumberFormat="0" applyProtection="0">
      <alignment horizontal="left" vertical="center" indent="1"/>
    </xf>
    <xf numFmtId="4" fontId="14" fillId="19" borderId="34" applyNumberFormat="0" applyProtection="0">
      <alignment horizontal="left" vertical="center" indent="1"/>
    </xf>
    <xf numFmtId="4" fontId="14" fillId="19" borderId="36" applyNumberFormat="0" applyProtection="0">
      <alignment horizontal="left" vertical="center" indent="1"/>
    </xf>
    <xf numFmtId="4" fontId="14" fillId="19" borderId="38" applyNumberFormat="0" applyProtection="0">
      <alignment horizontal="left" vertical="center" indent="1"/>
    </xf>
    <xf numFmtId="4" fontId="14" fillId="19" borderId="40" applyNumberFormat="0" applyProtection="0">
      <alignment horizontal="left" vertical="center" indent="1"/>
    </xf>
    <xf numFmtId="4" fontId="14" fillId="25" borderId="45" applyNumberFormat="0" applyProtection="0">
      <alignment horizontal="left" vertical="center"/>
    </xf>
    <xf numFmtId="4" fontId="14" fillId="19" borderId="44" applyNumberFormat="0" applyProtection="0">
      <alignment horizontal="left" vertical="center" indent="1"/>
    </xf>
    <xf numFmtId="4" fontId="14" fillId="19" borderId="46" applyNumberFormat="0" applyProtection="0">
      <alignment horizontal="left" vertical="center" indent="1"/>
    </xf>
    <xf numFmtId="4" fontId="14" fillId="19" borderId="48" applyNumberFormat="0" applyProtection="0">
      <alignment horizontal="left" vertical="center" indent="1"/>
    </xf>
    <xf numFmtId="4" fontId="14" fillId="19" borderId="50" applyNumberFormat="0" applyProtection="0">
      <alignment horizontal="left" vertical="center" indent="1"/>
    </xf>
    <xf numFmtId="0" fontId="3" fillId="0" borderId="0"/>
    <xf numFmtId="0" fontId="3" fillId="2" borderId="1" applyNumberFormat="0" applyFont="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0" fontId="9" fillId="0" borderId="0"/>
    <xf numFmtId="0" fontId="40" fillId="0" borderId="0"/>
    <xf numFmtId="0" fontId="2" fillId="0" borderId="0"/>
    <xf numFmtId="0" fontId="40"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0" fontId="9" fillId="0" borderId="0"/>
    <xf numFmtId="0" fontId="40" fillId="0" borderId="0"/>
    <xf numFmtId="0" fontId="40" fillId="0" borderId="0"/>
    <xf numFmtId="0" fontId="9" fillId="0" borderId="0"/>
    <xf numFmtId="0" fontId="9" fillId="0" borderId="0"/>
    <xf numFmtId="0" fontId="40"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4" fontId="15" fillId="7" borderId="74" applyNumberFormat="0" applyProtection="0">
      <alignment vertical="center"/>
    </xf>
    <xf numFmtId="4" fontId="14" fillId="19" borderId="64" applyNumberFormat="0" applyProtection="0">
      <alignment horizontal="left" vertical="center" indent="1"/>
    </xf>
    <xf numFmtId="4" fontId="14" fillId="13" borderId="64" applyNumberFormat="0" applyProtection="0">
      <alignment horizontal="right" vertical="center"/>
    </xf>
    <xf numFmtId="4" fontId="14" fillId="19"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79" applyNumberFormat="0" applyProtection="0">
      <alignment horizontal="left" vertical="center" indent="1"/>
    </xf>
    <xf numFmtId="4" fontId="15" fillId="7" borderId="116" applyNumberFormat="0" applyProtection="0">
      <alignment vertical="center"/>
    </xf>
    <xf numFmtId="4" fontId="14" fillId="19" borderId="66" applyNumberFormat="0" applyProtection="0">
      <alignment horizontal="left" vertical="center" indent="1"/>
    </xf>
    <xf numFmtId="4" fontId="14" fillId="19" borderId="66" applyNumberFormat="0" applyProtection="0">
      <alignment horizontal="left" vertical="center" indent="1"/>
    </xf>
    <xf numFmtId="4" fontId="15" fillId="18" borderId="64" applyNumberFormat="0" applyProtection="0">
      <alignment horizontal="left" vertical="center" indent="1"/>
    </xf>
    <xf numFmtId="4" fontId="14" fillId="17" borderId="64" applyNumberFormat="0" applyProtection="0">
      <alignment horizontal="right" vertical="center"/>
    </xf>
    <xf numFmtId="4" fontId="14" fillId="16" borderId="64" applyNumberFormat="0" applyProtection="0">
      <alignment horizontal="right" vertical="center"/>
    </xf>
    <xf numFmtId="4" fontId="14" fillId="15" borderId="64" applyNumberFormat="0" applyProtection="0">
      <alignment horizontal="right" vertical="center"/>
    </xf>
    <xf numFmtId="43" fontId="1" fillId="0" borderId="0" applyFont="0" applyFill="0" applyBorder="0" applyAlignment="0" applyProtection="0"/>
    <xf numFmtId="4" fontId="14" fillId="10"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6" borderId="64" applyNumberFormat="0" applyProtection="0">
      <alignment horizontal="left" vertical="center" indent="1"/>
    </xf>
    <xf numFmtId="4" fontId="14" fillId="6" borderId="64" applyNumberFormat="0" applyProtection="0">
      <alignment horizontal="left" vertical="center" indent="1"/>
    </xf>
    <xf numFmtId="4" fontId="16" fillId="6" borderId="64" applyNumberFormat="0" applyProtection="0">
      <alignment vertical="center"/>
    </xf>
    <xf numFmtId="4" fontId="15" fillId="7" borderId="65" applyNumberFormat="0" applyProtection="0">
      <alignment vertical="center"/>
    </xf>
    <xf numFmtId="4" fontId="14" fillId="6" borderId="64" applyNumberFormat="0" applyProtection="0">
      <alignment vertical="center"/>
    </xf>
    <xf numFmtId="44" fontId="1" fillId="0" borderId="0" applyFont="0" applyFill="0" applyBorder="0" applyAlignment="0" applyProtection="0"/>
    <xf numFmtId="44" fontId="1" fillId="0" borderId="0" applyFont="0" applyFill="0" applyBorder="0" applyAlignment="0" applyProtection="0"/>
    <xf numFmtId="4" fontId="14" fillId="6" borderId="73" applyNumberFormat="0" applyProtection="0">
      <alignment vertical="center"/>
    </xf>
    <xf numFmtId="4" fontId="14" fillId="16" borderId="94" applyNumberFormat="0" applyProtection="0">
      <alignment horizontal="right" vertical="center"/>
    </xf>
    <xf numFmtId="4" fontId="14" fillId="12" borderId="94" applyNumberFormat="0" applyProtection="0">
      <alignment horizontal="right" vertical="center"/>
    </xf>
    <xf numFmtId="4" fontId="14" fillId="11" borderId="94" applyNumberFormat="0" applyProtection="0">
      <alignment horizontal="right" vertical="center"/>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7" borderId="79" applyNumberFormat="0" applyProtection="0">
      <alignment horizontal="righ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4" fontId="14" fillId="6" borderId="70" applyNumberFormat="0" applyProtection="0">
      <alignment vertical="center"/>
    </xf>
    <xf numFmtId="4" fontId="15" fillId="7" borderId="71" applyNumberFormat="0" applyProtection="0">
      <alignment vertical="center"/>
    </xf>
    <xf numFmtId="4" fontId="16" fillId="6" borderId="70" applyNumberFormat="0" applyProtection="0">
      <alignment vertical="center"/>
    </xf>
    <xf numFmtId="4" fontId="14" fillId="6"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1" borderId="70" applyNumberFormat="0" applyProtection="0">
      <alignment horizontal="right" vertical="center"/>
    </xf>
    <xf numFmtId="4" fontId="14" fillId="12" borderId="70" applyNumberFormat="0" applyProtection="0">
      <alignment horizontal="right" vertical="center"/>
    </xf>
    <xf numFmtId="4" fontId="14" fillId="16" borderId="70" applyNumberFormat="0" applyProtection="0">
      <alignment horizontal="right" vertical="center"/>
    </xf>
    <xf numFmtId="4" fontId="14" fillId="17" borderId="70" applyNumberFormat="0" applyProtection="0">
      <alignment horizontal="right" vertical="center"/>
    </xf>
    <xf numFmtId="0" fontId="1" fillId="0" borderId="0"/>
    <xf numFmtId="4" fontId="15" fillId="18" borderId="70" applyNumberFormat="0" applyProtection="0">
      <alignment horizontal="left" vertical="center" indent="1"/>
    </xf>
    <xf numFmtId="0" fontId="1" fillId="0" borderId="0"/>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96"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left" vertical="center" indent="1"/>
    </xf>
    <xf numFmtId="4" fontId="14" fillId="21" borderId="7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88" applyNumberFormat="0" applyProtection="0">
      <alignment horizontal="left" vertical="center" indent="1"/>
    </xf>
    <xf numFmtId="4" fontId="14" fillId="21" borderId="87" applyNumberFormat="0" applyProtection="0">
      <alignment horizontal="left" vertical="center" indent="1"/>
    </xf>
    <xf numFmtId="0" fontId="9" fillId="23" borderId="79" applyNumberFormat="0" applyProtection="0">
      <alignment horizontal="left" vertical="center" indent="1"/>
    </xf>
    <xf numFmtId="4" fontId="14" fillId="19" borderId="73" applyNumberFormat="0" applyProtection="0">
      <alignment horizontal="right" vertical="center"/>
    </xf>
    <xf numFmtId="4" fontId="14" fillId="13" borderId="102" applyNumberFormat="0" applyProtection="0">
      <alignment horizontal="right" vertical="center"/>
    </xf>
    <xf numFmtId="4" fontId="14" fillId="15" borderId="103" applyNumberFormat="0" applyProtection="0">
      <alignment horizontal="right" vertical="center"/>
    </xf>
    <xf numFmtId="4" fontId="14" fillId="19" borderId="77" applyNumberFormat="0" applyProtection="0">
      <alignment horizontal="left" vertical="center" indent="1"/>
    </xf>
    <xf numFmtId="0" fontId="1" fillId="2" borderId="1" applyNumberFormat="0" applyFont="0" applyAlignment="0" applyProtection="0"/>
    <xf numFmtId="0" fontId="9" fillId="22" borderId="79" applyNumberFormat="0" applyProtection="0">
      <alignment horizontal="left" vertical="center" indent="1"/>
    </xf>
    <xf numFmtId="9" fontId="1" fillId="0" borderId="0" applyFont="0" applyFill="0" applyBorder="0" applyAlignment="0" applyProtection="0"/>
    <xf numFmtId="4" fontId="14" fillId="6" borderId="61" applyNumberFormat="0" applyProtection="0">
      <alignment vertical="center"/>
    </xf>
    <xf numFmtId="4" fontId="15" fillId="7" borderId="62" applyNumberFormat="0" applyProtection="0">
      <alignment vertical="center"/>
    </xf>
    <xf numFmtId="4" fontId="16" fillId="6" borderId="61" applyNumberFormat="0" applyProtection="0">
      <alignment vertical="center"/>
    </xf>
    <xf numFmtId="4" fontId="14" fillId="6" borderId="61" applyNumberFormat="0" applyProtection="0">
      <alignment horizontal="left" vertical="center" indent="1"/>
    </xf>
    <xf numFmtId="4" fontId="14" fillId="6"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9" borderId="61" applyNumberFormat="0" applyProtection="0">
      <alignment horizontal="right" vertical="center"/>
    </xf>
    <xf numFmtId="4" fontId="14" fillId="10" borderId="61" applyNumberFormat="0" applyProtection="0">
      <alignment horizontal="right" vertical="center"/>
    </xf>
    <xf numFmtId="4" fontId="14" fillId="11" borderId="61" applyNumberFormat="0" applyProtection="0">
      <alignment horizontal="right" vertical="center"/>
    </xf>
    <xf numFmtId="4" fontId="14" fillId="12" borderId="61" applyNumberFormat="0" applyProtection="0">
      <alignment horizontal="right" vertical="center"/>
    </xf>
    <xf numFmtId="4" fontId="14" fillId="13" borderId="61" applyNumberFormat="0" applyProtection="0">
      <alignment horizontal="right" vertical="center"/>
    </xf>
    <xf numFmtId="4" fontId="14" fillId="14" borderId="61" applyNumberFormat="0" applyProtection="0">
      <alignment horizontal="right" vertical="center"/>
    </xf>
    <xf numFmtId="4" fontId="14" fillId="15" borderId="61" applyNumberFormat="0" applyProtection="0">
      <alignment horizontal="right" vertical="center"/>
    </xf>
    <xf numFmtId="4" fontId="14" fillId="16" borderId="61" applyNumberFormat="0" applyProtection="0">
      <alignment horizontal="right" vertical="center"/>
    </xf>
    <xf numFmtId="4" fontId="14" fillId="17" borderId="61" applyNumberFormat="0" applyProtection="0">
      <alignment horizontal="right" vertical="center"/>
    </xf>
    <xf numFmtId="4" fontId="15" fillId="18" borderId="61"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0" fontId="9" fillId="21" borderId="93" applyNumberFormat="0" applyProtection="0">
      <alignment horizontal="left" vertical="center" indent="1"/>
    </xf>
    <xf numFmtId="0" fontId="9" fillId="8" borderId="78"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1" applyNumberFormat="0" applyProtection="0">
      <alignment horizontal="left" vertical="center" indent="1"/>
    </xf>
    <xf numFmtId="4" fontId="14" fillId="19" borderId="61" applyNumberFormat="0" applyProtection="0">
      <alignment horizontal="left" vertical="center" indent="1"/>
    </xf>
    <xf numFmtId="4" fontId="14" fillId="21" borderId="61" applyNumberFormat="0" applyProtection="0">
      <alignment horizontal="left" vertical="center" indent="1"/>
    </xf>
    <xf numFmtId="4" fontId="14"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24" borderId="61" applyNumberFormat="0" applyProtection="0">
      <alignment vertical="center"/>
    </xf>
    <xf numFmtId="4" fontId="16" fillId="24" borderId="61" applyNumberFormat="0" applyProtection="0">
      <alignment vertical="center"/>
    </xf>
    <xf numFmtId="4" fontId="14" fillId="24" borderId="61" applyNumberFormat="0" applyProtection="0">
      <alignment horizontal="left" vertical="center" indent="1"/>
    </xf>
    <xf numFmtId="4" fontId="14" fillId="24" borderId="61" applyNumberFormat="0" applyProtection="0">
      <alignment horizontal="left" vertical="center" indent="1"/>
    </xf>
    <xf numFmtId="4" fontId="14" fillId="19" borderId="61" applyNumberFormat="0" applyProtection="0">
      <alignment horizontal="right" vertical="center"/>
    </xf>
    <xf numFmtId="4" fontId="16" fillId="19" borderId="61" applyNumberFormat="0" applyProtection="0">
      <alignment horizontal="righ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9" borderId="78" applyNumberFormat="0" applyProtection="0">
      <alignment horizontal="right" vertical="center"/>
    </xf>
    <xf numFmtId="4" fontId="19" fillId="19" borderId="61" applyNumberFormat="0" applyProtection="0">
      <alignment horizontal="right" vertical="center"/>
    </xf>
    <xf numFmtId="4" fontId="14" fillId="19" borderId="82" applyNumberFormat="0" applyProtection="0">
      <alignment horizontal="right" vertical="center"/>
    </xf>
    <xf numFmtId="4" fontId="14" fillId="19" borderId="75" applyNumberFormat="0" applyProtection="0">
      <alignment horizontal="left" vertical="center" indent="1"/>
    </xf>
    <xf numFmtId="4" fontId="15" fillId="18" borderId="73" applyNumberFormat="0" applyProtection="0">
      <alignment horizontal="left" vertical="center" indent="1"/>
    </xf>
    <xf numFmtId="4" fontId="14" fillId="17" borderId="73" applyNumberFormat="0" applyProtection="0">
      <alignment horizontal="right" vertical="center"/>
    </xf>
    <xf numFmtId="4" fontId="14" fillId="16" borderId="73" applyNumberFormat="0" applyProtection="0">
      <alignment horizontal="right" vertical="center"/>
    </xf>
    <xf numFmtId="0" fontId="9" fillId="23" borderId="97" applyNumberFormat="0" applyProtection="0">
      <alignment horizontal="left" vertical="center" indent="1"/>
    </xf>
    <xf numFmtId="0" fontId="9" fillId="21" borderId="64"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9" applyNumberFormat="0" applyProtection="0">
      <alignment horizontal="left" vertical="center" indent="1"/>
    </xf>
    <xf numFmtId="4" fontId="14" fillId="21" borderId="64" applyNumberFormat="0" applyProtection="0">
      <alignment horizontal="left" vertical="center" indent="1"/>
    </xf>
    <xf numFmtId="0" fontId="9" fillId="8" borderId="73" applyNumberFormat="0" applyProtection="0">
      <alignment horizontal="left" vertical="center" indent="1"/>
    </xf>
    <xf numFmtId="4" fontId="14" fillId="21" borderId="64" applyNumberFormat="0" applyProtection="0">
      <alignment horizontal="left" vertical="center" indent="1"/>
    </xf>
    <xf numFmtId="0" fontId="9" fillId="23" borderId="70" applyNumberFormat="0" applyProtection="0">
      <alignment horizontal="left" vertical="center" indent="1"/>
    </xf>
    <xf numFmtId="4" fontId="15" fillId="7" borderId="91" applyNumberFormat="0" applyProtection="0">
      <alignment vertical="center"/>
    </xf>
    <xf numFmtId="4" fontId="14" fillId="14" borderId="93" applyNumberFormat="0" applyProtection="0">
      <alignment horizontal="right" vertical="center"/>
    </xf>
    <xf numFmtId="0" fontId="9" fillId="22" borderId="64" applyNumberFormat="0" applyProtection="0">
      <alignment horizontal="left" vertical="center" indent="1"/>
    </xf>
    <xf numFmtId="0" fontId="1" fillId="37" borderId="0" applyNumberFormat="0" applyBorder="0" applyAlignment="0" applyProtection="0"/>
    <xf numFmtId="0" fontId="1" fillId="38" borderId="0" applyNumberFormat="0" applyBorder="0" applyAlignment="0" applyProtection="0"/>
    <xf numFmtId="0" fontId="9" fillId="8" borderId="64" applyNumberFormat="0" applyProtection="0">
      <alignment horizontal="left" vertical="center" indent="1"/>
    </xf>
    <xf numFmtId="0" fontId="9" fillId="22" borderId="64" applyNumberFormat="0" applyProtection="0">
      <alignment horizontal="left" vertical="center" indent="1"/>
    </xf>
    <xf numFmtId="0" fontId="1" fillId="41" borderId="0" applyNumberFormat="0" applyBorder="0" applyAlignment="0" applyProtection="0"/>
    <xf numFmtId="0" fontId="1" fillId="42" borderId="0" applyNumberFormat="0" applyBorder="0" applyAlignment="0" applyProtection="0"/>
    <xf numFmtId="0" fontId="9" fillId="23" borderId="64" applyNumberFormat="0" applyProtection="0">
      <alignment horizontal="left" vertical="center" indent="1"/>
    </xf>
    <xf numFmtId="0" fontId="9" fillId="22" borderId="64" applyNumberFormat="0" applyProtection="0">
      <alignment horizontal="left" vertical="center" indent="1"/>
    </xf>
    <xf numFmtId="0" fontId="1" fillId="45" borderId="0" applyNumberFormat="0" applyBorder="0" applyAlignment="0" applyProtection="0"/>
    <xf numFmtId="0" fontId="1" fillId="46"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49" borderId="0" applyNumberFormat="0" applyBorder="0" applyAlignment="0" applyProtection="0"/>
    <xf numFmtId="0" fontId="1" fillId="50"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53" borderId="0" applyNumberFormat="0" applyBorder="0" applyAlignment="0" applyProtection="0"/>
    <xf numFmtId="0" fontId="1" fillId="54" borderId="0" applyNumberFormat="0" applyBorder="0" applyAlignment="0" applyProtection="0"/>
    <xf numFmtId="0" fontId="9" fillId="23" borderId="64" applyNumberFormat="0" applyProtection="0">
      <alignment horizontal="left" vertical="center" indent="1"/>
    </xf>
    <xf numFmtId="0" fontId="9" fillId="21" borderId="64" applyNumberFormat="0" applyProtection="0">
      <alignment horizontal="left" vertical="center" indent="1"/>
    </xf>
    <xf numFmtId="0" fontId="1" fillId="57" borderId="0" applyNumberFormat="0" applyBorder="0" applyAlignment="0" applyProtection="0"/>
    <xf numFmtId="0" fontId="1" fillId="58" borderId="0" applyNumberFormat="0" applyBorder="0" applyAlignment="0" applyProtection="0"/>
    <xf numFmtId="0" fontId="9" fillId="22" borderId="64"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0" fontId="9" fillId="8" borderId="61" applyNumberFormat="0" applyProtection="0">
      <alignment horizontal="left" vertical="center" indent="1"/>
    </xf>
    <xf numFmtId="4" fontId="16" fillId="24" borderId="61" applyNumberFormat="0" applyProtection="0">
      <alignment vertical="center"/>
    </xf>
    <xf numFmtId="4" fontId="14" fillId="14" borderId="61" applyNumberFormat="0" applyProtection="0">
      <alignment horizontal="right" vertical="center"/>
    </xf>
    <xf numFmtId="0" fontId="9" fillId="23" borderId="61" applyNumberFormat="0" applyProtection="0">
      <alignment horizontal="left" vertical="center" indent="1"/>
    </xf>
    <xf numFmtId="0" fontId="9" fillId="8" borderId="61" applyNumberFormat="0" applyProtection="0">
      <alignment horizontal="left" vertical="center" indent="1"/>
    </xf>
    <xf numFmtId="4" fontId="19" fillId="19" borderId="61" applyNumberFormat="0" applyProtection="0">
      <alignment horizontal="righ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23" borderId="61" applyNumberFormat="0" applyProtection="0">
      <alignment horizontal="left" vertical="center" indent="1"/>
    </xf>
    <xf numFmtId="0" fontId="9" fillId="23"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1" borderId="61" applyNumberFormat="0" applyProtection="0">
      <alignment horizontal="left" vertical="center" indent="1"/>
    </xf>
    <xf numFmtId="4" fontId="14" fillId="19"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5" fillId="7" borderId="62" applyNumberFormat="0" applyProtection="0">
      <alignment vertical="center"/>
    </xf>
    <xf numFmtId="4" fontId="15" fillId="18" borderId="61" applyNumberFormat="0" applyProtection="0">
      <alignment horizontal="left" vertical="center" indent="1"/>
    </xf>
    <xf numFmtId="4" fontId="14" fillId="17" borderId="61" applyNumberFormat="0" applyProtection="0">
      <alignment horizontal="right" vertical="center"/>
    </xf>
    <xf numFmtId="4" fontId="14" fillId="16" borderId="61" applyNumberFormat="0" applyProtection="0">
      <alignment horizontal="right" vertical="center"/>
    </xf>
    <xf numFmtId="4" fontId="14" fillId="15" borderId="61" applyNumberFormat="0" applyProtection="0">
      <alignment horizontal="right" vertical="center"/>
    </xf>
    <xf numFmtId="4" fontId="14" fillId="14" borderId="61" applyNumberFormat="0" applyProtection="0">
      <alignment horizontal="right" vertical="center"/>
    </xf>
    <xf numFmtId="4" fontId="14" fillId="13" borderId="61" applyNumberFormat="0" applyProtection="0">
      <alignment horizontal="right" vertical="center"/>
    </xf>
    <xf numFmtId="4" fontId="14" fillId="12" borderId="61" applyNumberFormat="0" applyProtection="0">
      <alignment horizontal="right" vertical="center"/>
    </xf>
    <xf numFmtId="4" fontId="14" fillId="11" borderId="61" applyNumberFormat="0" applyProtection="0">
      <alignment horizontal="right" vertical="center"/>
    </xf>
    <xf numFmtId="0" fontId="1" fillId="0" borderId="0"/>
    <xf numFmtId="4" fontId="14" fillId="10" borderId="61" applyNumberFormat="0" applyProtection="0">
      <alignment horizontal="right" vertical="center"/>
    </xf>
    <xf numFmtId="4" fontId="14" fillId="9" borderId="61" applyNumberFormat="0" applyProtection="0">
      <alignment horizontal="right" vertical="center"/>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0" fontId="1" fillId="2" borderId="1" applyNumberFormat="0" applyFont="0" applyAlignment="0" applyProtection="0"/>
    <xf numFmtId="9" fontId="1" fillId="0" borderId="0" applyFont="0" applyFill="0" applyBorder="0" applyAlignment="0" applyProtection="0"/>
    <xf numFmtId="4" fontId="15" fillId="7" borderId="62" applyNumberFormat="0" applyProtection="0">
      <alignment vertical="center"/>
    </xf>
    <xf numFmtId="4" fontId="14" fillId="6" borderId="61" applyNumberFormat="0" applyProtection="0">
      <alignment vertical="center"/>
    </xf>
    <xf numFmtId="4" fontId="16" fillId="6" borderId="61" applyNumberFormat="0" applyProtection="0">
      <alignment vertical="center"/>
    </xf>
    <xf numFmtId="4" fontId="14" fillId="6" borderId="61" applyNumberFormat="0" applyProtection="0">
      <alignment horizontal="left" vertical="center" indent="1"/>
    </xf>
    <xf numFmtId="4" fontId="14" fillId="6"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6" borderId="61" applyNumberFormat="0" applyProtection="0">
      <alignment horizontal="right" vertical="center"/>
    </xf>
    <xf numFmtId="4" fontId="14" fillId="17" borderId="61" applyNumberFormat="0" applyProtection="0">
      <alignment horizontal="right" vertical="center"/>
    </xf>
    <xf numFmtId="4" fontId="15" fillId="1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4" fontId="14" fillId="19" borderId="61" applyNumberFormat="0" applyProtection="0">
      <alignment horizontal="left" vertical="center" indent="1"/>
    </xf>
    <xf numFmtId="4" fontId="14" fillId="21" borderId="61" applyNumberFormat="0" applyProtection="0">
      <alignment horizontal="left" vertical="center" indent="1"/>
    </xf>
    <xf numFmtId="4" fontId="14"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1"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0" fontId="9" fillId="22" borderId="61" applyNumberFormat="0" applyProtection="0">
      <alignment horizontal="left" vertical="center" indent="1"/>
    </xf>
    <xf numFmtId="4" fontId="14" fillId="11" borderId="61" applyNumberFormat="0" applyProtection="0">
      <alignment horizontal="right" vertical="center"/>
    </xf>
    <xf numFmtId="4" fontId="15" fillId="7" borderId="62" applyNumberFormat="0" applyProtection="0">
      <alignment vertical="center"/>
    </xf>
    <xf numFmtId="0" fontId="9" fillId="8"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4" fillId="24"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19" borderId="61" applyNumberFormat="0" applyProtection="0">
      <alignment horizontal="right" vertical="center"/>
    </xf>
    <xf numFmtId="4" fontId="14" fillId="19" borderId="61" applyNumberFormat="0" applyProtection="0">
      <alignment horizontal="right" vertical="center"/>
    </xf>
    <xf numFmtId="4" fontId="14" fillId="24" borderId="61" applyNumberFormat="0" applyProtection="0">
      <alignment horizontal="left" vertical="center" indent="1"/>
    </xf>
    <xf numFmtId="4" fontId="14" fillId="24"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24" borderId="61" applyNumberFormat="0" applyProtection="0">
      <alignment vertical="center"/>
    </xf>
    <xf numFmtId="4" fontId="14" fillId="24" borderId="61" applyNumberFormat="0" applyProtection="0">
      <alignmen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6" fillId="6" borderId="61" applyNumberFormat="0" applyProtection="0">
      <alignment vertical="center"/>
    </xf>
    <xf numFmtId="4" fontId="14" fillId="13" borderId="61" applyNumberFormat="0" applyProtection="0">
      <alignment horizontal="right" vertical="center"/>
    </xf>
    <xf numFmtId="4" fontId="14" fillId="24" borderId="61" applyNumberFormat="0" applyProtection="0">
      <alignment horizontal="left" vertical="center" indent="1"/>
    </xf>
    <xf numFmtId="4" fontId="16" fillId="19" borderId="61" applyNumberFormat="0" applyProtection="0">
      <alignment horizontal="right" vertical="center"/>
    </xf>
    <xf numFmtId="4" fontId="15" fillId="7" borderId="62" applyNumberFormat="0" applyProtection="0">
      <alignment vertical="center"/>
    </xf>
    <xf numFmtId="0" fontId="9" fillId="8" borderId="61" applyNumberFormat="0" applyProtection="0">
      <alignment horizontal="left" vertical="center" indent="1"/>
    </xf>
    <xf numFmtId="4" fontId="14" fillId="12" borderId="61" applyNumberFormat="0" applyProtection="0">
      <alignment horizontal="right" vertical="center"/>
    </xf>
    <xf numFmtId="0" fontId="9" fillId="8" borderId="61" applyNumberFormat="0" applyProtection="0">
      <alignment horizontal="left" vertical="center" indent="1"/>
    </xf>
    <xf numFmtId="4" fontId="15" fillId="7" borderId="62" applyNumberFormat="0" applyProtection="0">
      <alignment vertical="center"/>
    </xf>
    <xf numFmtId="0" fontId="9" fillId="23" borderId="61" applyNumberFormat="0" applyProtection="0">
      <alignment horizontal="left" vertical="center" indent="1"/>
    </xf>
    <xf numFmtId="4" fontId="14" fillId="10" borderId="61" applyNumberFormat="0" applyProtection="0">
      <alignment horizontal="right" vertical="center"/>
    </xf>
    <xf numFmtId="4" fontId="14" fillId="19" borderId="61" applyNumberFormat="0" applyProtection="0">
      <alignment horizontal="right" vertical="center"/>
    </xf>
    <xf numFmtId="0" fontId="9" fillId="8" borderId="61" applyNumberFormat="0" applyProtection="0">
      <alignment horizontal="left" vertical="center" indent="1"/>
    </xf>
    <xf numFmtId="4" fontId="14" fillId="9" borderId="61" applyNumberFormat="0" applyProtection="0">
      <alignment horizontal="right" vertical="center"/>
    </xf>
    <xf numFmtId="4" fontId="14" fillId="25" borderId="62" applyNumberFormat="0" applyProtection="0">
      <alignment horizontal="left" vertical="center"/>
    </xf>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4" fontId="14" fillId="21" borderId="70" applyNumberFormat="0" applyProtection="0">
      <alignment horizontal="left" vertical="center" indent="1"/>
    </xf>
    <xf numFmtId="4" fontId="14" fillId="14" borderId="64" applyNumberFormat="0" applyProtection="0">
      <alignment horizontal="right" vertical="center"/>
    </xf>
    <xf numFmtId="0" fontId="9" fillId="22" borderId="102" applyNumberFormat="0" applyProtection="0">
      <alignment horizontal="left" vertical="center" indent="1"/>
    </xf>
    <xf numFmtId="0" fontId="1" fillId="0" borderId="0"/>
    <xf numFmtId="0" fontId="1" fillId="2" borderId="1" applyNumberFormat="0" applyFont="0" applyAlignment="0" applyProtection="0"/>
    <xf numFmtId="9" fontId="1" fillId="0" borderId="0" applyFont="0" applyFill="0" applyBorder="0" applyAlignment="0" applyProtection="0"/>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0" borderId="0"/>
    <xf numFmtId="0" fontId="1" fillId="2" borderId="1"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9" fillId="8" borderId="61" applyNumberFormat="0" applyProtection="0">
      <alignment horizontal="left" vertical="center" indent="1"/>
    </xf>
    <xf numFmtId="0" fontId="9" fillId="23" borderId="61" applyNumberFormat="0" applyProtection="0">
      <alignment horizontal="left" vertical="center" indent="1"/>
    </xf>
    <xf numFmtId="4" fontId="19" fillId="19" borderId="61" applyNumberFormat="0" applyProtection="0">
      <alignment horizontal="right" vertical="center"/>
    </xf>
    <xf numFmtId="4" fontId="14" fillId="6"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21" borderId="61" applyNumberFormat="0" applyProtection="0">
      <alignment horizontal="left" vertical="center" indent="1"/>
    </xf>
    <xf numFmtId="4" fontId="15" fillId="7" borderId="62" applyNumberFormat="0" applyProtection="0">
      <alignment vertical="center"/>
    </xf>
    <xf numFmtId="4" fontId="14" fillId="25" borderId="62" applyNumberFormat="0" applyProtection="0">
      <alignment horizontal="left" vertical="center"/>
    </xf>
    <xf numFmtId="4" fontId="14" fillId="19"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4" fontId="14" fillId="21" borderId="61" applyNumberFormat="0" applyProtection="0">
      <alignment horizontal="left" vertical="center" indent="1"/>
    </xf>
    <xf numFmtId="4" fontId="14" fillId="15" borderId="61" applyNumberFormat="0" applyProtection="0">
      <alignment horizontal="right" vertical="center"/>
    </xf>
    <xf numFmtId="4" fontId="14" fillId="19" borderId="63" applyNumberFormat="0" applyProtection="0">
      <alignment horizontal="left" vertical="center" indent="1"/>
    </xf>
    <xf numFmtId="0" fontId="9" fillId="21" borderId="61" applyNumberFormat="0" applyProtection="0">
      <alignment horizontal="left" vertical="center" indent="1"/>
    </xf>
    <xf numFmtId="0" fontId="9" fillId="23"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0" fontId="9" fillId="21" borderId="61" applyNumberFormat="0" applyProtection="0">
      <alignment horizontal="left" vertical="center" indent="1"/>
    </xf>
    <xf numFmtId="4" fontId="15" fillId="7" borderId="62" applyNumberFormat="0" applyProtection="0">
      <alignment vertical="center"/>
    </xf>
    <xf numFmtId="4" fontId="14" fillId="21" borderId="61" applyNumberFormat="0" applyProtection="0">
      <alignment horizontal="left" vertical="center" indent="1"/>
    </xf>
    <xf numFmtId="4" fontId="14" fillId="19" borderId="63" applyNumberFormat="0" applyProtection="0">
      <alignment horizontal="left" vertical="center" indent="1"/>
    </xf>
    <xf numFmtId="4" fontId="14" fillId="6" borderId="61" applyNumberFormat="0" applyProtection="0">
      <alignment vertical="center"/>
    </xf>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4" fontId="14" fillId="6" borderId="61" applyNumberFormat="0" applyProtection="0">
      <alignment horizontal="left" vertical="center" indent="1"/>
    </xf>
    <xf numFmtId="4" fontId="15" fillId="7" borderId="62" applyNumberFormat="0" applyProtection="0">
      <alignment vertical="center"/>
    </xf>
    <xf numFmtId="0" fontId="9" fillId="8" borderId="61" applyNumberFormat="0" applyProtection="0">
      <alignment horizontal="left" vertical="center" indent="1"/>
    </xf>
    <xf numFmtId="4" fontId="14" fillId="25" borderId="62" applyNumberFormat="0" applyProtection="0">
      <alignment horizontal="left" vertical="center"/>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4" fillId="19" borderId="63" applyNumberFormat="0" applyProtection="0">
      <alignment horizontal="left" vertical="center" indent="1"/>
    </xf>
    <xf numFmtId="4" fontId="14" fillId="24" borderId="61" applyNumberFormat="0" applyProtection="0">
      <alignment vertical="center"/>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1" applyNumberFormat="0" applyProtection="0">
      <alignment horizontal="left" vertical="center" indent="1"/>
    </xf>
    <xf numFmtId="0" fontId="9" fillId="8" borderId="61" applyNumberFormat="0" applyProtection="0">
      <alignment horizontal="left" vertical="center" indent="1"/>
    </xf>
    <xf numFmtId="0" fontId="9" fillId="8" borderId="61" applyNumberFormat="0" applyProtection="0">
      <alignment horizontal="left" vertical="center" indent="1"/>
    </xf>
    <xf numFmtId="4" fontId="15" fillId="7" borderId="62" applyNumberFormat="0" applyProtection="0">
      <alignment vertical="center"/>
    </xf>
    <xf numFmtId="4" fontId="14" fillId="19" borderId="63" applyNumberFormat="0" applyProtection="0">
      <alignment horizontal="left" vertical="center" indent="1"/>
    </xf>
    <xf numFmtId="4" fontId="15" fillId="7" borderId="62" applyNumberFormat="0" applyProtection="0">
      <alignment vertical="center"/>
    </xf>
    <xf numFmtId="4" fontId="15" fillId="7" borderId="62" applyNumberFormat="0" applyProtection="0">
      <alignment vertical="center"/>
    </xf>
    <xf numFmtId="4" fontId="15" fillId="7" borderId="62" applyNumberFormat="0" applyProtection="0">
      <alignmen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25" borderId="62" applyNumberFormat="0" applyProtection="0">
      <alignment horizontal="left" vertical="center"/>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5" fillId="7" borderId="62" applyNumberFormat="0" applyProtection="0">
      <alignment vertical="center"/>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25" borderId="62" applyNumberFormat="0" applyProtection="0">
      <alignment horizontal="left" vertical="center"/>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4" fontId="14" fillId="19" borderId="63" applyNumberFormat="0" applyProtection="0">
      <alignment horizontal="left" vertical="center" indent="1"/>
    </xf>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9" fillId="8" borderId="70" applyNumberFormat="0" applyProtection="0">
      <alignment horizontal="left" vertical="center" indent="1"/>
    </xf>
    <xf numFmtId="0" fontId="9" fillId="8" borderId="87" applyNumberFormat="0" applyProtection="0">
      <alignment horizontal="left" vertical="center" indent="1"/>
    </xf>
    <xf numFmtId="0" fontId="1" fillId="0" borderId="0"/>
    <xf numFmtId="0" fontId="9" fillId="21" borderId="70" applyNumberFormat="0" applyProtection="0">
      <alignment horizontal="left" vertical="center" inden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4" fontId="14" fillId="12" borderId="64" applyNumberFormat="0" applyProtection="0">
      <alignment horizontal="right" vertical="center"/>
    </xf>
    <xf numFmtId="4" fontId="14" fillId="11" borderId="64" applyNumberFormat="0" applyProtection="0">
      <alignment horizontal="right" vertical="center"/>
    </xf>
    <xf numFmtId="4" fontId="14" fillId="9"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4" fontId="1" fillId="0" borderId="0" applyFont="0" applyFill="0" applyBorder="0" applyAlignment="0" applyProtection="0"/>
    <xf numFmtId="44" fontId="1" fillId="0" borderId="0" applyFont="0" applyFill="0" applyBorder="0" applyAlignment="0" applyProtection="0"/>
    <xf numFmtId="0" fontId="9" fillId="8" borderId="94" applyNumberFormat="0" applyProtection="0">
      <alignment horizontal="left" vertical="center" indent="1"/>
    </xf>
    <xf numFmtId="44" fontId="1" fillId="0" borderId="0" applyFont="0" applyFill="0" applyBorder="0" applyAlignment="0" applyProtection="0"/>
    <xf numFmtId="44" fontId="1" fillId="0" borderId="0" applyFont="0" applyFill="0" applyBorder="0" applyAlignment="0" applyProtection="0"/>
    <xf numFmtId="0" fontId="9" fillId="8" borderId="73" applyNumberFormat="0" applyProtection="0">
      <alignment horizontal="left" vertical="center" indent="1"/>
    </xf>
    <xf numFmtId="4" fontId="14" fillId="19" borderId="70" applyNumberFormat="0" applyProtection="0">
      <alignment horizontal="left" vertical="center" indent="1"/>
    </xf>
    <xf numFmtId="0" fontId="9" fillId="22" borderId="70" applyNumberFormat="0" applyProtection="0">
      <alignment horizontal="left" vertical="center" indent="1"/>
    </xf>
    <xf numFmtId="0" fontId="9" fillId="23" borderId="70" applyNumberFormat="0" applyProtection="0">
      <alignment horizontal="left" vertical="center" indent="1"/>
    </xf>
    <xf numFmtId="0" fontId="9" fillId="23"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0" fontId="1" fillId="0" borderId="0"/>
    <xf numFmtId="0" fontId="9" fillId="8" borderId="70" applyNumberFormat="0" applyProtection="0">
      <alignment horizontal="left" vertical="center" indent="1"/>
    </xf>
    <xf numFmtId="4" fontId="16" fillId="24" borderId="73" applyNumberFormat="0" applyProtection="0">
      <alignment vertical="center"/>
    </xf>
    <xf numFmtId="4" fontId="14" fillId="24" borderId="73" applyNumberFormat="0" applyProtection="0">
      <alignment horizontal="left" vertical="center" indent="1"/>
    </xf>
    <xf numFmtId="0" fontId="9" fillId="8" borderId="73" applyNumberFormat="0" applyProtection="0">
      <alignment horizontal="left" vertical="center" indent="1"/>
    </xf>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24" borderId="64" applyNumberFormat="0" applyProtection="0">
      <alignment vertical="center"/>
    </xf>
    <xf numFmtId="4" fontId="16" fillId="24" borderId="64" applyNumberFormat="0" applyProtection="0">
      <alignment vertical="center"/>
    </xf>
    <xf numFmtId="4" fontId="14" fillId="24" borderId="64" applyNumberFormat="0" applyProtection="0">
      <alignment horizontal="left" vertical="center" indent="1"/>
    </xf>
    <xf numFmtId="4" fontId="14" fillId="24" borderId="64" applyNumberFormat="0" applyProtection="0">
      <alignment horizontal="left" vertical="center" indent="1"/>
    </xf>
    <xf numFmtId="4" fontId="14" fillId="19" borderId="64" applyNumberFormat="0" applyProtection="0">
      <alignment horizontal="right" vertical="center"/>
    </xf>
    <xf numFmtId="4" fontId="16" fillId="19" borderId="64" applyNumberFormat="0" applyProtection="0">
      <alignment horizontal="righ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25" borderId="65" applyNumberFormat="0" applyProtection="0">
      <alignment horizontal="left" vertical="center"/>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0" fontId="9" fillId="8" borderId="64" applyNumberFormat="0" applyProtection="0">
      <alignment horizontal="left" vertical="center" indent="1"/>
    </xf>
    <xf numFmtId="4" fontId="14" fillId="9" borderId="79" applyNumberFormat="0" applyProtection="0">
      <alignment horizontal="right" vertical="center"/>
    </xf>
    <xf numFmtId="4" fontId="19" fillId="19" borderId="64" applyNumberFormat="0" applyProtection="0">
      <alignment horizontal="right" vertical="center"/>
    </xf>
    <xf numFmtId="0" fontId="9" fillId="21" borderId="88" applyNumberFormat="0" applyProtection="0">
      <alignment horizontal="left" vertical="center" indent="1"/>
    </xf>
    <xf numFmtId="4" fontId="14" fillId="24" borderId="70" applyNumberFormat="0" applyProtection="0">
      <alignment horizontal="left" vertical="center" indent="1"/>
    </xf>
    <xf numFmtId="4" fontId="16" fillId="24" borderId="70" applyNumberFormat="0" applyProtection="0">
      <alignment vertical="center"/>
    </xf>
    <xf numFmtId="4" fontId="14" fillId="24" borderId="70" applyNumberFormat="0" applyProtection="0">
      <alignment vertical="center"/>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8" borderId="78"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9" applyNumberFormat="0" applyProtection="0">
      <alignment horizontal="right" vertical="center"/>
    </xf>
    <xf numFmtId="4" fontId="15" fillId="7" borderId="76" applyNumberFormat="0" applyProtection="0">
      <alignment vertical="center"/>
    </xf>
    <xf numFmtId="0" fontId="9" fillId="8" borderId="70" applyNumberFormat="0" applyProtection="0">
      <alignment horizontal="left" vertical="center" indent="1"/>
    </xf>
    <xf numFmtId="4" fontId="14" fillId="21" borderId="79" applyNumberFormat="0" applyProtection="0">
      <alignment horizontal="left" vertical="center" indent="1"/>
    </xf>
    <xf numFmtId="0" fontId="9" fillId="23" borderId="73" applyNumberFormat="0" applyProtection="0">
      <alignment horizontal="left" vertical="center" indent="1"/>
    </xf>
    <xf numFmtId="4" fontId="14" fillId="19" borderId="70" applyNumberFormat="0" applyProtection="0">
      <alignment horizontal="right" vertical="center"/>
    </xf>
    <xf numFmtId="0" fontId="9" fillId="8" borderId="94" applyNumberFormat="0" applyProtection="0">
      <alignment horizontal="left" vertical="center" indent="1"/>
    </xf>
    <xf numFmtId="4" fontId="19" fillId="19" borderId="87" applyNumberFormat="0" applyProtection="0">
      <alignment horizontal="right" vertical="center"/>
    </xf>
    <xf numFmtId="4" fontId="14" fillId="19" borderId="72" applyNumberFormat="0" applyProtection="0">
      <alignment horizontal="left" vertical="center" indent="1"/>
    </xf>
    <xf numFmtId="0" fontId="9" fillId="8" borderId="78" applyNumberFormat="0" applyProtection="0">
      <alignment horizontal="left" vertical="center" indent="1"/>
    </xf>
    <xf numFmtId="0" fontId="9" fillId="22" borderId="78" applyNumberFormat="0" applyProtection="0">
      <alignment horizontal="left" vertical="center" indent="1"/>
    </xf>
    <xf numFmtId="4" fontId="14" fillId="25" borderId="85" applyNumberFormat="0" applyProtection="0">
      <alignment horizontal="left" vertical="center"/>
    </xf>
    <xf numFmtId="0" fontId="9" fillId="8" borderId="70" applyNumberFormat="0" applyProtection="0">
      <alignment horizontal="left" vertical="center" indent="1"/>
    </xf>
    <xf numFmtId="4" fontId="14" fillId="9" borderId="70" applyNumberFormat="0" applyProtection="0">
      <alignment horizontal="right" vertical="center"/>
    </xf>
    <xf numFmtId="4" fontId="14" fillId="6" borderId="87" applyNumberFormat="0" applyProtection="0">
      <alignment horizontal="left" vertical="center" indent="1"/>
    </xf>
    <xf numFmtId="4" fontId="14" fillId="21" borderId="78"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102" applyNumberFormat="0" applyProtection="0">
      <alignment horizontal="left" vertical="center" indent="1"/>
    </xf>
    <xf numFmtId="4" fontId="19" fillId="19" borderId="78" applyNumberFormat="0" applyProtection="0">
      <alignment horizontal="right" vertical="center"/>
    </xf>
    <xf numFmtId="4" fontId="19" fillId="19" borderId="70" applyNumberFormat="0" applyProtection="0">
      <alignment horizontal="right" vertical="center"/>
    </xf>
    <xf numFmtId="4" fontId="14" fillId="21" borderId="70" applyNumberFormat="0" applyProtection="0">
      <alignment horizontal="left" vertical="center" indent="1"/>
    </xf>
    <xf numFmtId="4" fontId="14" fillId="25" borderId="80" applyNumberFormat="0" applyProtection="0">
      <alignment horizontal="left" vertical="center"/>
    </xf>
    <xf numFmtId="4" fontId="19" fillId="19" borderId="79" applyNumberFormat="0" applyProtection="0">
      <alignment horizontal="right" vertical="center"/>
    </xf>
    <xf numFmtId="0" fontId="9" fillId="8" borderId="78" applyNumberFormat="0" applyProtection="0">
      <alignment horizontal="left" vertical="center" indent="1"/>
    </xf>
    <xf numFmtId="4" fontId="14" fillId="25" borderId="71" applyNumberFormat="0" applyProtection="0">
      <alignment horizontal="left" vertical="center"/>
    </xf>
    <xf numFmtId="4" fontId="14" fillId="25" borderId="76" applyNumberFormat="0" applyProtection="0">
      <alignment horizontal="left" vertical="center"/>
    </xf>
    <xf numFmtId="4" fontId="14" fillId="19" borderId="103" applyNumberFormat="0" applyProtection="0">
      <alignment horizontal="right" vertical="center"/>
    </xf>
    <xf numFmtId="4" fontId="14" fillId="6" borderId="79" applyNumberFormat="0" applyProtection="0">
      <alignment horizontal="left" vertical="center" indent="1"/>
    </xf>
    <xf numFmtId="0" fontId="9" fillId="22" borderId="70" applyNumberFormat="0" applyProtection="0">
      <alignment horizontal="left" vertical="center" indent="1"/>
    </xf>
    <xf numFmtId="0" fontId="9" fillId="8" borderId="7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0" fontId="9" fillId="8" borderId="69" applyNumberFormat="0" applyProtection="0">
      <alignment horizontal="left" vertical="center" indent="1"/>
    </xf>
    <xf numFmtId="4" fontId="16" fillId="24" borderId="69" applyNumberFormat="0" applyProtection="0">
      <alignment vertical="center"/>
    </xf>
    <xf numFmtId="4" fontId="14" fillId="14" borderId="69" applyNumberFormat="0" applyProtection="0">
      <alignment horizontal="right" vertical="center"/>
    </xf>
    <xf numFmtId="0" fontId="9" fillId="23" borderId="69" applyNumberFormat="0" applyProtection="0">
      <alignment horizontal="left" vertical="center" indent="1"/>
    </xf>
    <xf numFmtId="0" fontId="9" fillId="8" borderId="69" applyNumberFormat="0" applyProtection="0">
      <alignment horizontal="left" vertical="center" indent="1"/>
    </xf>
    <xf numFmtId="4" fontId="19" fillId="19" borderId="69" applyNumberFormat="0" applyProtection="0">
      <alignment horizontal="righ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23" borderId="69" applyNumberFormat="0" applyProtection="0">
      <alignment horizontal="left" vertical="center" indent="1"/>
    </xf>
    <xf numFmtId="0" fontId="9" fillId="23"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1" borderId="69" applyNumberFormat="0" applyProtection="0">
      <alignment horizontal="left" vertical="center" indent="1"/>
    </xf>
    <xf numFmtId="4" fontId="14" fillId="19"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5" fillId="7" borderId="67" applyNumberFormat="0" applyProtection="0">
      <alignment vertical="center"/>
    </xf>
    <xf numFmtId="4" fontId="15" fillId="18" borderId="69" applyNumberFormat="0" applyProtection="0">
      <alignment horizontal="left" vertical="center" indent="1"/>
    </xf>
    <xf numFmtId="4" fontId="14" fillId="17" borderId="69" applyNumberFormat="0" applyProtection="0">
      <alignment horizontal="right" vertical="center"/>
    </xf>
    <xf numFmtId="4" fontId="14" fillId="16" borderId="69" applyNumberFormat="0" applyProtection="0">
      <alignment horizontal="right" vertical="center"/>
    </xf>
    <xf numFmtId="4" fontId="14" fillId="15" borderId="69" applyNumberFormat="0" applyProtection="0">
      <alignment horizontal="right" vertical="center"/>
    </xf>
    <xf numFmtId="4" fontId="14" fillId="14" borderId="69" applyNumberFormat="0" applyProtection="0">
      <alignment horizontal="right" vertical="center"/>
    </xf>
    <xf numFmtId="4" fontId="14" fillId="13" borderId="69" applyNumberFormat="0" applyProtection="0">
      <alignment horizontal="right" vertical="center"/>
    </xf>
    <xf numFmtId="4" fontId="14" fillId="12" borderId="69" applyNumberFormat="0" applyProtection="0">
      <alignment horizontal="right" vertical="center"/>
    </xf>
    <xf numFmtId="4" fontId="14" fillId="11" borderId="69" applyNumberFormat="0" applyProtection="0">
      <alignment horizontal="right" vertical="center"/>
    </xf>
    <xf numFmtId="4" fontId="14" fillId="14" borderId="70" applyNumberFormat="0" applyProtection="0">
      <alignment horizontal="right" vertical="center"/>
    </xf>
    <xf numFmtId="4" fontId="14" fillId="10" borderId="69" applyNumberFormat="0" applyProtection="0">
      <alignment horizontal="right" vertical="center"/>
    </xf>
    <xf numFmtId="4" fontId="14" fillId="9" borderId="69" applyNumberFormat="0" applyProtection="0">
      <alignment horizontal="right" vertical="center"/>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0" fontId="9" fillId="21" borderId="73" applyNumberFormat="0" applyProtection="0">
      <alignment horizontal="left" vertical="center" indent="1"/>
    </xf>
    <xf numFmtId="0" fontId="9" fillId="8" borderId="87" applyNumberFormat="0" applyProtection="0">
      <alignment horizontal="left" vertical="center" indent="1"/>
    </xf>
    <xf numFmtId="4" fontId="15" fillId="7" borderId="67" applyNumberFormat="0" applyProtection="0">
      <alignment vertical="center"/>
    </xf>
    <xf numFmtId="4" fontId="14" fillId="6" borderId="69" applyNumberFormat="0" applyProtection="0">
      <alignment vertical="center"/>
    </xf>
    <xf numFmtId="4" fontId="16" fillId="6" borderId="69" applyNumberFormat="0" applyProtection="0">
      <alignment vertical="center"/>
    </xf>
    <xf numFmtId="4" fontId="14" fillId="6" borderId="69" applyNumberFormat="0" applyProtection="0">
      <alignment horizontal="left" vertical="center" indent="1"/>
    </xf>
    <xf numFmtId="4" fontId="14" fillId="6"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6" borderId="69" applyNumberFormat="0" applyProtection="0">
      <alignment horizontal="right" vertical="center"/>
    </xf>
    <xf numFmtId="4" fontId="14" fillId="17" borderId="69" applyNumberFormat="0" applyProtection="0">
      <alignment horizontal="right" vertical="center"/>
    </xf>
    <xf numFmtId="4" fontId="15" fillId="18"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4" fontId="14" fillId="19" borderId="69" applyNumberFormat="0" applyProtection="0">
      <alignment horizontal="left" vertical="center" indent="1"/>
    </xf>
    <xf numFmtId="4" fontId="14" fillId="21" borderId="69" applyNumberFormat="0" applyProtection="0">
      <alignment horizontal="left" vertical="center" indent="1"/>
    </xf>
    <xf numFmtId="4" fontId="14"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1"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0" fontId="9" fillId="22" borderId="69" applyNumberFormat="0" applyProtection="0">
      <alignment horizontal="left" vertical="center" indent="1"/>
    </xf>
    <xf numFmtId="4" fontId="14" fillId="11" borderId="69" applyNumberFormat="0" applyProtection="0">
      <alignment horizontal="right" vertical="center"/>
    </xf>
    <xf numFmtId="4" fontId="15" fillId="7" borderId="67" applyNumberFormat="0" applyProtection="0">
      <alignment vertical="center"/>
    </xf>
    <xf numFmtId="0" fontId="9" fillId="8"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4" fillId="24"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19" borderId="69" applyNumberFormat="0" applyProtection="0">
      <alignment horizontal="right" vertical="center"/>
    </xf>
    <xf numFmtId="4" fontId="14" fillId="19" borderId="69" applyNumberFormat="0" applyProtection="0">
      <alignment horizontal="right" vertical="center"/>
    </xf>
    <xf numFmtId="4" fontId="14" fillId="24" borderId="69" applyNumberFormat="0" applyProtection="0">
      <alignment horizontal="left" vertical="center" indent="1"/>
    </xf>
    <xf numFmtId="4" fontId="14" fillId="24"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24" borderId="69" applyNumberFormat="0" applyProtection="0">
      <alignment vertical="center"/>
    </xf>
    <xf numFmtId="4" fontId="14" fillId="24" borderId="69" applyNumberFormat="0" applyProtection="0">
      <alignmen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6" fillId="6" borderId="69" applyNumberFormat="0" applyProtection="0">
      <alignment vertical="center"/>
    </xf>
    <xf numFmtId="4" fontId="14" fillId="13" borderId="69" applyNumberFormat="0" applyProtection="0">
      <alignment horizontal="right" vertical="center"/>
    </xf>
    <xf numFmtId="4" fontId="14" fillId="24" borderId="69" applyNumberFormat="0" applyProtection="0">
      <alignment horizontal="left" vertical="center" indent="1"/>
    </xf>
    <xf numFmtId="4" fontId="16" fillId="19" borderId="69" applyNumberFormat="0" applyProtection="0">
      <alignment horizontal="right" vertical="center"/>
    </xf>
    <xf numFmtId="4" fontId="15" fillId="7" borderId="67" applyNumberFormat="0" applyProtection="0">
      <alignment vertical="center"/>
    </xf>
    <xf numFmtId="0" fontId="9" fillId="8" borderId="69" applyNumberFormat="0" applyProtection="0">
      <alignment horizontal="left" vertical="center" indent="1"/>
    </xf>
    <xf numFmtId="4" fontId="14" fillId="12" borderId="69" applyNumberFormat="0" applyProtection="0">
      <alignment horizontal="right" vertical="center"/>
    </xf>
    <xf numFmtId="0" fontId="9" fillId="8" borderId="69" applyNumberFormat="0" applyProtection="0">
      <alignment horizontal="left" vertical="center" indent="1"/>
    </xf>
    <xf numFmtId="4" fontId="15" fillId="7" borderId="67" applyNumberFormat="0" applyProtection="0">
      <alignment vertical="center"/>
    </xf>
    <xf numFmtId="0" fontId="9" fillId="23" borderId="69" applyNumberFormat="0" applyProtection="0">
      <alignment horizontal="left" vertical="center" indent="1"/>
    </xf>
    <xf numFmtId="4" fontId="14" fillId="10" borderId="69" applyNumberFormat="0" applyProtection="0">
      <alignment horizontal="right" vertical="center"/>
    </xf>
    <xf numFmtId="4" fontId="14" fillId="19" borderId="69" applyNumberFormat="0" applyProtection="0">
      <alignment horizontal="right" vertical="center"/>
    </xf>
    <xf numFmtId="0" fontId="9" fillId="8" borderId="69" applyNumberFormat="0" applyProtection="0">
      <alignment horizontal="left" vertical="center" indent="1"/>
    </xf>
    <xf numFmtId="4" fontId="14" fillId="9" borderId="69" applyNumberFormat="0" applyProtection="0">
      <alignment horizontal="right" vertical="center"/>
    </xf>
    <xf numFmtId="4" fontId="14" fillId="25" borderId="67" applyNumberFormat="0" applyProtection="0">
      <alignment horizontal="left" vertical="center"/>
    </xf>
    <xf numFmtId="4" fontId="14" fillId="9" borderId="70" applyNumberFormat="0" applyProtection="0">
      <alignment horizontal="right" vertical="center"/>
    </xf>
    <xf numFmtId="0" fontId="9" fillId="22" borderId="73" applyNumberFormat="0" applyProtection="0">
      <alignment horizontal="left" vertical="center" indent="1"/>
    </xf>
    <xf numFmtId="4" fontId="14" fillId="24" borderId="94" applyNumberFormat="0" applyProtection="0">
      <alignment horizontal="left" vertical="center" indent="1"/>
    </xf>
    <xf numFmtId="4" fontId="14" fillId="25" borderId="74" applyNumberFormat="0" applyProtection="0">
      <alignment horizontal="left" vertical="center"/>
    </xf>
    <xf numFmtId="4" fontId="14" fillId="25" borderId="71" applyNumberFormat="0" applyProtection="0">
      <alignment horizontal="left" vertical="center"/>
    </xf>
    <xf numFmtId="4" fontId="14" fillId="24" borderId="79" applyNumberFormat="0" applyProtection="0">
      <alignment horizontal="left" vertical="center" indent="1"/>
    </xf>
    <xf numFmtId="4" fontId="14" fillId="19" borderId="70" applyNumberFormat="0" applyProtection="0">
      <alignment horizontal="left" vertical="center" indent="1"/>
    </xf>
    <xf numFmtId="0" fontId="9" fillId="8" borderId="70" applyNumberFormat="0" applyProtection="0">
      <alignment horizontal="left" vertical="center" indent="1"/>
    </xf>
    <xf numFmtId="0" fontId="9" fillId="21" borderId="70" applyNumberFormat="0" applyProtection="0">
      <alignment horizontal="left" vertical="center" indent="1"/>
    </xf>
    <xf numFmtId="4" fontId="14" fillId="24" borderId="70" applyNumberFormat="0" applyProtection="0">
      <alignment horizontal="left" vertical="center" indent="1"/>
    </xf>
    <xf numFmtId="0" fontId="9" fillId="23" borderId="70" applyNumberFormat="0" applyProtection="0">
      <alignment horizontal="left" vertical="center" indent="1"/>
    </xf>
    <xf numFmtId="4" fontId="14" fillId="21" borderId="70" applyNumberFormat="0" applyProtection="0">
      <alignment horizontal="left" vertical="center" indent="1"/>
    </xf>
    <xf numFmtId="4" fontId="14" fillId="24" borderId="78" applyNumberFormat="0" applyProtection="0">
      <alignment horizontal="left" vertical="center" indent="1"/>
    </xf>
    <xf numFmtId="4" fontId="14" fillId="9" borderId="70" applyNumberFormat="0" applyProtection="0">
      <alignment horizontal="right" vertical="center"/>
    </xf>
    <xf numFmtId="4" fontId="14" fillId="19" borderId="78" applyNumberFormat="0" applyProtection="0">
      <alignment horizontal="left" vertical="center" indent="1"/>
    </xf>
    <xf numFmtId="0" fontId="9" fillId="23" borderId="70" applyNumberFormat="0" applyProtection="0">
      <alignment horizontal="left" vertical="center" indent="1"/>
    </xf>
    <xf numFmtId="4" fontId="16" fillId="24" borderId="94" applyNumberFormat="0" applyProtection="0">
      <alignment vertical="center"/>
    </xf>
    <xf numFmtId="0" fontId="9" fillId="8" borderId="73" applyNumberFormat="0" applyProtection="0">
      <alignment horizontal="left" vertical="center" indent="1"/>
    </xf>
    <xf numFmtId="4" fontId="14" fillId="25" borderId="71" applyNumberFormat="0" applyProtection="0">
      <alignment horizontal="left" vertical="center"/>
    </xf>
    <xf numFmtId="4" fontId="14" fillId="24" borderId="78" applyNumberFormat="0" applyProtection="0">
      <alignment horizontal="left" vertical="center" indent="1"/>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4" fontId="14" fillId="13" borderId="78" applyNumberFormat="0" applyProtection="0">
      <alignment horizontal="right" vertical="center"/>
    </xf>
    <xf numFmtId="4" fontId="14" fillId="6" borderId="70" applyNumberFormat="0" applyProtection="0">
      <alignment horizontal="left" vertical="center" indent="1"/>
    </xf>
    <xf numFmtId="4" fontId="14" fillId="25" borderId="71" applyNumberFormat="0" applyProtection="0">
      <alignment horizontal="left" vertical="center"/>
    </xf>
    <xf numFmtId="4" fontId="15" fillId="18" borderId="70" applyNumberFormat="0" applyProtection="0">
      <alignment horizontal="left" vertical="center" indent="1"/>
    </xf>
    <xf numFmtId="0" fontId="9" fillId="8" borderId="82" applyNumberFormat="0" applyProtection="0">
      <alignment horizontal="left" vertical="center" indent="1"/>
    </xf>
    <xf numFmtId="0" fontId="9" fillId="8" borderId="70" applyNumberFormat="0" applyProtection="0">
      <alignment horizontal="left" vertical="center" indent="1"/>
    </xf>
    <xf numFmtId="4" fontId="14" fillId="16" borderId="79" applyNumberFormat="0" applyProtection="0">
      <alignment horizontal="right" vertical="center"/>
    </xf>
    <xf numFmtId="0" fontId="9" fillId="8" borderId="79" applyNumberFormat="0" applyProtection="0">
      <alignment horizontal="left" vertical="center" indent="1"/>
    </xf>
    <xf numFmtId="4" fontId="15" fillId="7" borderId="71" applyNumberFormat="0" applyProtection="0">
      <alignment vertical="center"/>
    </xf>
    <xf numFmtId="4" fontId="14" fillId="25" borderId="80" applyNumberFormat="0" applyProtection="0">
      <alignment horizontal="left" vertical="center"/>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3" borderId="78" applyNumberFormat="0" applyProtection="0">
      <alignment horizontal="left" vertical="center" indent="1"/>
    </xf>
    <xf numFmtId="4" fontId="14" fillId="19" borderId="72" applyNumberFormat="0" applyProtection="0">
      <alignment horizontal="left" vertical="center" indent="1"/>
    </xf>
    <xf numFmtId="4" fontId="14" fillId="15" borderId="73" applyNumberFormat="0" applyProtection="0">
      <alignment horizontal="right" vertical="center"/>
    </xf>
    <xf numFmtId="4" fontId="14" fillId="19" borderId="70" applyNumberFormat="0" applyProtection="0">
      <alignment horizontal="left" vertical="center" indent="1"/>
    </xf>
    <xf numFmtId="4" fontId="14" fillId="6" borderId="78" applyNumberFormat="0" applyProtection="0">
      <alignment horizontal="left" vertical="center" indent="1"/>
    </xf>
    <xf numFmtId="4" fontId="16" fillId="24" borderId="70" applyNumberFormat="0" applyProtection="0">
      <alignment vertical="center"/>
    </xf>
    <xf numFmtId="4" fontId="15" fillId="18" borderId="79" applyNumberFormat="0" applyProtection="0">
      <alignment horizontal="left" vertical="center" indent="1"/>
    </xf>
    <xf numFmtId="4" fontId="15" fillId="7" borderId="80" applyNumberFormat="0" applyProtection="0">
      <alignment vertical="center"/>
    </xf>
    <xf numFmtId="0" fontId="9" fillId="8" borderId="70" applyNumberFormat="0" applyProtection="0">
      <alignment horizontal="left" vertical="center" indent="1"/>
    </xf>
    <xf numFmtId="4" fontId="14" fillId="15" borderId="70" applyNumberFormat="0" applyProtection="0">
      <alignment horizontal="right" vertical="center"/>
    </xf>
    <xf numFmtId="4" fontId="14" fillId="19" borderId="73" applyNumberFormat="0" applyProtection="0">
      <alignment horizontal="left" vertical="center" indent="1"/>
    </xf>
    <xf numFmtId="4" fontId="14" fillId="19" borderId="81" applyNumberFormat="0" applyProtection="0">
      <alignment horizontal="left" vertical="center" indent="1"/>
    </xf>
    <xf numFmtId="4" fontId="15" fillId="7" borderId="65" applyNumberFormat="0" applyProtection="0">
      <alignment vertical="center"/>
    </xf>
    <xf numFmtId="4" fontId="14" fillId="19" borderId="66" applyNumberFormat="0" applyProtection="0">
      <alignment horizontal="left" vertical="center" indent="1"/>
    </xf>
    <xf numFmtId="4" fontId="14" fillId="19" borderId="66" applyNumberFormat="0" applyProtection="0">
      <alignment horizontal="left" vertical="center" indent="1"/>
    </xf>
    <xf numFmtId="4" fontId="14" fillId="25" borderId="65" applyNumberFormat="0" applyProtection="0">
      <alignment horizontal="left" vertical="center"/>
    </xf>
    <xf numFmtId="4" fontId="14" fillId="10" borderId="70" applyNumberFormat="0" applyProtection="0">
      <alignment horizontal="right" vertical="center"/>
    </xf>
    <xf numFmtId="0" fontId="9" fillId="23" borderId="73" applyNumberFormat="0" applyProtection="0">
      <alignment horizontal="left" vertical="center" indent="1"/>
    </xf>
    <xf numFmtId="4" fontId="15" fillId="7" borderId="100" applyNumberFormat="0" applyProtection="0">
      <alignment vertical="center"/>
    </xf>
    <xf numFmtId="0" fontId="9" fillId="8" borderId="73" applyNumberFormat="0" applyProtection="0">
      <alignment horizontal="left" vertical="center" indent="1"/>
    </xf>
    <xf numFmtId="4" fontId="14" fillId="19" borderId="72" applyNumberFormat="0" applyProtection="0">
      <alignment horizontal="left" vertical="center" indent="1"/>
    </xf>
    <xf numFmtId="4" fontId="14" fillId="25" borderId="76" applyNumberFormat="0" applyProtection="0">
      <alignment horizontal="left" vertical="center"/>
    </xf>
    <xf numFmtId="4" fontId="14" fillId="25" borderId="71" applyNumberFormat="0" applyProtection="0">
      <alignment horizontal="left" vertical="center"/>
    </xf>
    <xf numFmtId="4" fontId="14" fillId="19" borderId="70" applyNumberFormat="0" applyProtection="0">
      <alignment horizontal="right" vertical="center"/>
    </xf>
    <xf numFmtId="4" fontId="14" fillId="19" borderId="72" applyNumberFormat="0" applyProtection="0">
      <alignment horizontal="left" vertical="center" indent="1"/>
    </xf>
    <xf numFmtId="4" fontId="14" fillId="24"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left" vertical="center" indent="1"/>
    </xf>
    <xf numFmtId="4" fontId="14" fillId="19" borderId="77" applyNumberFormat="0" applyProtection="0">
      <alignment horizontal="left" vertical="center" indent="1"/>
    </xf>
    <xf numFmtId="4" fontId="14" fillId="10" borderId="70" applyNumberFormat="0" applyProtection="0">
      <alignment horizontal="right" vertical="center"/>
    </xf>
    <xf numFmtId="4" fontId="14" fillId="15" borderId="79" applyNumberFormat="0" applyProtection="0">
      <alignment horizontal="right" vertical="center"/>
    </xf>
    <xf numFmtId="0" fontId="9" fillId="23" borderId="70" applyNumberFormat="0" applyProtection="0">
      <alignment horizontal="left" vertical="center" indent="1"/>
    </xf>
    <xf numFmtId="4" fontId="14" fillId="24" borderId="94" applyNumberFormat="0" applyProtection="0">
      <alignment vertical="center"/>
    </xf>
    <xf numFmtId="4" fontId="14" fillId="25" borderId="71" applyNumberFormat="0" applyProtection="0">
      <alignment horizontal="left" vertical="center"/>
    </xf>
    <xf numFmtId="0" fontId="9" fillId="21" borderId="78" applyNumberFormat="0" applyProtection="0">
      <alignment horizontal="left" vertical="center" indent="1"/>
    </xf>
    <xf numFmtId="4" fontId="15" fillId="7" borderId="71" applyNumberFormat="0" applyProtection="0">
      <alignment vertical="center"/>
    </xf>
    <xf numFmtId="4" fontId="14" fillId="13" borderId="70" applyNumberFormat="0" applyProtection="0">
      <alignment horizontal="right" vertical="center"/>
    </xf>
    <xf numFmtId="4" fontId="14" fillId="19" borderId="70" applyNumberFormat="0" applyProtection="0">
      <alignment horizontal="left" vertical="center" indent="1"/>
    </xf>
    <xf numFmtId="4" fontId="15" fillId="7" borderId="71" applyNumberFormat="0" applyProtection="0">
      <alignment vertical="center"/>
    </xf>
    <xf numFmtId="4" fontId="15" fillId="7" borderId="76" applyNumberFormat="0" applyProtection="0">
      <alignment vertical="center"/>
    </xf>
    <xf numFmtId="4" fontId="16" fillId="6" borderId="70" applyNumberFormat="0" applyProtection="0">
      <alignment vertical="center"/>
    </xf>
    <xf numFmtId="4" fontId="14" fillId="19" borderId="72" applyNumberFormat="0" applyProtection="0">
      <alignment horizontal="left" vertical="center" indent="1"/>
    </xf>
    <xf numFmtId="4" fontId="15" fillId="7" borderId="71" applyNumberFormat="0" applyProtection="0">
      <alignment vertical="center"/>
    </xf>
    <xf numFmtId="4" fontId="14" fillId="16" borderId="82" applyNumberFormat="0" applyProtection="0">
      <alignment horizontal="right" vertical="center"/>
    </xf>
    <xf numFmtId="0" fontId="9" fillId="8" borderId="70" applyNumberFormat="0" applyProtection="0">
      <alignment horizontal="left" vertical="center" indent="1"/>
    </xf>
    <xf numFmtId="0" fontId="9" fillId="8" borderId="69" applyNumberFormat="0" applyProtection="0">
      <alignment horizontal="left" vertical="center" indent="1"/>
    </xf>
    <xf numFmtId="0" fontId="9" fillId="23" borderId="69" applyNumberFormat="0" applyProtection="0">
      <alignment horizontal="left" vertical="center" indent="1"/>
    </xf>
    <xf numFmtId="4" fontId="19" fillId="19" borderId="69" applyNumberFormat="0" applyProtection="0">
      <alignment horizontal="right" vertical="center"/>
    </xf>
    <xf numFmtId="4" fontId="14" fillId="6"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21" borderId="69" applyNumberFormat="0" applyProtection="0">
      <alignment horizontal="left" vertical="center" indent="1"/>
    </xf>
    <xf numFmtId="4" fontId="15" fillId="7" borderId="67" applyNumberFormat="0" applyProtection="0">
      <alignment vertical="center"/>
    </xf>
    <xf numFmtId="4" fontId="14" fillId="25" borderId="67" applyNumberFormat="0" applyProtection="0">
      <alignment horizontal="left" vertical="center"/>
    </xf>
    <xf numFmtId="4" fontId="14" fillId="19"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4" fontId="14" fillId="21" borderId="69" applyNumberFormat="0" applyProtection="0">
      <alignment horizontal="left" vertical="center" indent="1"/>
    </xf>
    <xf numFmtId="4" fontId="14" fillId="15" borderId="69" applyNumberFormat="0" applyProtection="0">
      <alignment horizontal="right" vertical="center"/>
    </xf>
    <xf numFmtId="4" fontId="14" fillId="19" borderId="68" applyNumberFormat="0" applyProtection="0">
      <alignment horizontal="left" vertical="center" indent="1"/>
    </xf>
    <xf numFmtId="0" fontId="9" fillId="21" borderId="69" applyNumberFormat="0" applyProtection="0">
      <alignment horizontal="left" vertical="center" indent="1"/>
    </xf>
    <xf numFmtId="0" fontId="9" fillId="23"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0" fontId="9" fillId="21" borderId="69" applyNumberFormat="0" applyProtection="0">
      <alignment horizontal="left" vertical="center" indent="1"/>
    </xf>
    <xf numFmtId="4" fontId="15" fillId="7" borderId="67" applyNumberFormat="0" applyProtection="0">
      <alignment vertical="center"/>
    </xf>
    <xf numFmtId="4" fontId="14" fillId="21" borderId="69" applyNumberFormat="0" applyProtection="0">
      <alignment horizontal="left" vertical="center" indent="1"/>
    </xf>
    <xf numFmtId="4" fontId="14" fillId="19" borderId="68" applyNumberFormat="0" applyProtection="0">
      <alignment horizontal="left" vertical="center" indent="1"/>
    </xf>
    <xf numFmtId="4" fontId="14" fillId="6" borderId="69" applyNumberFormat="0" applyProtection="0">
      <alignment vertical="center"/>
    </xf>
    <xf numFmtId="4" fontId="15" fillId="7" borderId="67" applyNumberFormat="0" applyProtection="0">
      <alignmen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4" fontId="14" fillId="6" borderId="69" applyNumberFormat="0" applyProtection="0">
      <alignment horizontal="left" vertical="center" indent="1"/>
    </xf>
    <xf numFmtId="4" fontId="15" fillId="7" borderId="67" applyNumberFormat="0" applyProtection="0">
      <alignment vertical="center"/>
    </xf>
    <xf numFmtId="0" fontId="9" fillId="8" borderId="69" applyNumberFormat="0" applyProtection="0">
      <alignment horizontal="left" vertical="center" indent="1"/>
    </xf>
    <xf numFmtId="4" fontId="14" fillId="25" borderId="67" applyNumberFormat="0" applyProtection="0">
      <alignment horizontal="left" vertical="center"/>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4" fillId="19" borderId="68" applyNumberFormat="0" applyProtection="0">
      <alignment horizontal="left" vertical="center" indent="1"/>
    </xf>
    <xf numFmtId="4" fontId="14" fillId="24" borderId="69" applyNumberFormat="0" applyProtection="0">
      <alignment vertical="center"/>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9" applyNumberFormat="0" applyProtection="0">
      <alignment horizontal="left" vertical="center" indent="1"/>
    </xf>
    <xf numFmtId="0" fontId="9" fillId="8" borderId="69" applyNumberFormat="0" applyProtection="0">
      <alignment horizontal="left" vertical="center" indent="1"/>
    </xf>
    <xf numFmtId="0" fontId="9" fillId="8" borderId="69" applyNumberFormat="0" applyProtection="0">
      <alignment horizontal="left" vertical="center" indent="1"/>
    </xf>
    <xf numFmtId="4" fontId="15" fillId="7" borderId="67" applyNumberFormat="0" applyProtection="0">
      <alignment vertical="center"/>
    </xf>
    <xf numFmtId="4" fontId="14" fillId="19" borderId="68" applyNumberFormat="0" applyProtection="0">
      <alignment horizontal="left" vertical="center" indent="1"/>
    </xf>
    <xf numFmtId="4" fontId="15" fillId="7" borderId="67" applyNumberFormat="0" applyProtection="0">
      <alignment vertical="center"/>
    </xf>
    <xf numFmtId="4" fontId="15" fillId="7" borderId="67" applyNumberFormat="0" applyProtection="0">
      <alignment vertical="center"/>
    </xf>
    <xf numFmtId="4" fontId="15" fillId="7" borderId="67" applyNumberFormat="0" applyProtection="0">
      <alignmen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25" borderId="67" applyNumberFormat="0" applyProtection="0">
      <alignment horizontal="left" vertical="center"/>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5" fillId="7" borderId="67" applyNumberFormat="0" applyProtection="0">
      <alignment vertical="center"/>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25" borderId="67" applyNumberFormat="0" applyProtection="0">
      <alignment horizontal="left" vertical="center"/>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9" borderId="68" applyNumberFormat="0" applyProtection="0">
      <alignment horizontal="left" vertical="center" indent="1"/>
    </xf>
    <xf numFmtId="4" fontId="14" fillId="13" borderId="70" applyNumberFormat="0" applyProtection="0">
      <alignment horizontal="right" vertical="center"/>
    </xf>
    <xf numFmtId="0" fontId="9" fillId="22" borderId="73" applyNumberFormat="0" applyProtection="0">
      <alignment horizontal="left" vertical="center" indent="1"/>
    </xf>
    <xf numFmtId="0" fontId="9" fillId="22" borderId="87"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82" applyNumberFormat="0" applyProtection="0">
      <alignment horizontal="left" vertical="center" indent="1"/>
    </xf>
    <xf numFmtId="0" fontId="9" fillId="8" borderId="70" applyNumberFormat="0" applyProtection="0">
      <alignment horizontal="left" vertical="center" indent="1"/>
    </xf>
    <xf numFmtId="4" fontId="14" fillId="6" borderId="73" applyNumberFormat="0" applyProtection="0">
      <alignment horizontal="left" vertical="center" indent="1"/>
    </xf>
    <xf numFmtId="4" fontId="14" fillId="6" borderId="79" applyNumberFormat="0" applyProtection="0">
      <alignmen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5" fillId="7" borderId="71" applyNumberFormat="0" applyProtection="0">
      <alignment vertical="center"/>
    </xf>
    <xf numFmtId="4" fontId="15" fillId="7" borderId="71" applyNumberFormat="0" applyProtection="0">
      <alignment vertical="center"/>
    </xf>
    <xf numFmtId="0" fontId="9" fillId="8" borderId="70"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4" fontId="14" fillId="19" borderId="72" applyNumberFormat="0" applyProtection="0">
      <alignment horizontal="left" vertical="center" indent="1"/>
    </xf>
    <xf numFmtId="4" fontId="14" fillId="24" borderId="70" applyNumberFormat="0" applyProtection="0">
      <alignment vertical="center"/>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9" borderId="72" applyNumberFormat="0" applyProtection="0">
      <alignment horizontal="left" vertical="center" indent="1"/>
    </xf>
    <xf numFmtId="0" fontId="9" fillId="8" borderId="70" applyNumberFormat="0" applyProtection="0">
      <alignment horizontal="left" vertical="center" indent="1"/>
    </xf>
    <xf numFmtId="4" fontId="14" fillId="6" borderId="70" applyNumberFormat="0" applyProtection="0">
      <alignment horizontal="left" vertical="center" indent="1"/>
    </xf>
    <xf numFmtId="4" fontId="14" fillId="25" borderId="71" applyNumberFormat="0" applyProtection="0">
      <alignment horizontal="left" vertical="center"/>
    </xf>
    <xf numFmtId="4" fontId="14" fillId="6" borderId="70" applyNumberFormat="0" applyProtection="0">
      <alignment vertical="center"/>
    </xf>
    <xf numFmtId="4" fontId="15" fillId="7" borderId="71" applyNumberFormat="0" applyProtection="0">
      <alignment vertical="center"/>
    </xf>
    <xf numFmtId="4" fontId="14" fillId="19" borderId="72" applyNumberFormat="0" applyProtection="0">
      <alignment horizontal="left" vertical="center" indent="1"/>
    </xf>
    <xf numFmtId="4" fontId="14" fillId="21" borderId="70" applyNumberFormat="0" applyProtection="0">
      <alignment horizontal="left" vertical="center" indent="1"/>
    </xf>
    <xf numFmtId="0" fontId="9" fillId="8" borderId="70" applyNumberFormat="0" applyProtection="0">
      <alignment horizontal="left" vertical="center" indent="1"/>
    </xf>
    <xf numFmtId="4" fontId="14" fillId="19" borderId="72" applyNumberFormat="0" applyProtection="0">
      <alignment horizontal="left" vertical="center" indent="1"/>
    </xf>
    <xf numFmtId="0" fontId="9" fillId="8" borderId="70" applyNumberFormat="0" applyProtection="0">
      <alignment horizontal="left" vertical="center" indent="1"/>
    </xf>
    <xf numFmtId="0" fontId="9" fillId="23" borderId="70" applyNumberFormat="0" applyProtection="0">
      <alignment horizontal="left" vertical="center" indent="1"/>
    </xf>
    <xf numFmtId="0" fontId="9" fillId="21" borderId="70" applyNumberFormat="0" applyProtection="0">
      <alignment horizontal="left" vertical="center" indent="1"/>
    </xf>
    <xf numFmtId="4" fontId="14" fillId="15" borderId="70" applyNumberFormat="0" applyProtection="0">
      <alignment horizontal="right" vertical="center"/>
    </xf>
    <xf numFmtId="4" fontId="14" fillId="21"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4" fontId="15" fillId="7" borderId="71" applyNumberFormat="0" applyProtection="0">
      <alignment vertical="center"/>
    </xf>
    <xf numFmtId="4" fontId="14" fillId="25" borderId="71" applyNumberFormat="0" applyProtection="0">
      <alignment horizontal="left" vertical="center"/>
    </xf>
    <xf numFmtId="0" fontId="9" fillId="21"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25" borderId="71" applyNumberFormat="0" applyProtection="0">
      <alignment horizontal="left" vertical="center"/>
    </xf>
    <xf numFmtId="4" fontId="14" fillId="6" borderId="70" applyNumberFormat="0" applyProtection="0">
      <alignment horizontal="left" vertical="center" indent="1"/>
    </xf>
    <xf numFmtId="4" fontId="14" fillId="19" borderId="78" applyNumberFormat="0" applyProtection="0">
      <alignment horizontal="left" vertical="center" indent="1"/>
    </xf>
    <xf numFmtId="4" fontId="14" fillId="19" borderId="75" applyNumberFormat="0" applyProtection="0">
      <alignment horizontal="left" vertical="center" indent="1"/>
    </xf>
    <xf numFmtId="0" fontId="9" fillId="8" borderId="78" applyNumberFormat="0" applyProtection="0">
      <alignment horizontal="left" vertical="center" indent="1"/>
    </xf>
    <xf numFmtId="4" fontId="14" fillId="6" borderId="88" applyNumberFormat="0" applyProtection="0">
      <alignment vertical="center"/>
    </xf>
    <xf numFmtId="4" fontId="15" fillId="7" borderId="76" applyNumberFormat="0" applyProtection="0">
      <alignment vertical="center"/>
    </xf>
    <xf numFmtId="4" fontId="16" fillId="6" borderId="78" applyNumberFormat="0" applyProtection="0">
      <alignment vertical="center"/>
    </xf>
    <xf numFmtId="4" fontId="15" fillId="7" borderId="80" applyNumberFormat="0" applyProtection="0">
      <alignment vertical="center"/>
    </xf>
    <xf numFmtId="4" fontId="15" fillId="7" borderId="76" applyNumberFormat="0" applyProtection="0">
      <alignment vertical="center"/>
    </xf>
    <xf numFmtId="4" fontId="14" fillId="25" borderId="76" applyNumberFormat="0" applyProtection="0">
      <alignment horizontal="left" vertical="center"/>
    </xf>
    <xf numFmtId="0" fontId="9" fillId="21" borderId="79" applyNumberFormat="0" applyProtection="0">
      <alignment horizontal="left" vertical="center" indent="1"/>
    </xf>
    <xf numFmtId="4" fontId="14" fillId="25" borderId="89" applyNumberFormat="0" applyProtection="0">
      <alignment horizontal="left" vertical="center"/>
    </xf>
    <xf numFmtId="4" fontId="14" fillId="10" borderId="78" applyNumberFormat="0" applyProtection="0">
      <alignment horizontal="right" vertical="center"/>
    </xf>
    <xf numFmtId="4" fontId="14" fillId="15" borderId="82" applyNumberFormat="0" applyProtection="0">
      <alignment horizontal="right" vertical="center"/>
    </xf>
    <xf numFmtId="4" fontId="14" fillId="19" borderId="81" applyNumberFormat="0" applyProtection="0">
      <alignment horizontal="left" vertical="center" indent="1"/>
    </xf>
    <xf numFmtId="4" fontId="14" fillId="19" borderId="78" applyNumberFormat="0" applyProtection="0">
      <alignment horizontal="left" vertical="center" indent="1"/>
    </xf>
    <xf numFmtId="4" fontId="14" fillId="10" borderId="73" applyNumberFormat="0" applyProtection="0">
      <alignment horizontal="right" vertical="center"/>
    </xf>
    <xf numFmtId="4" fontId="14" fillId="19" borderId="77" applyNumberFormat="0" applyProtection="0">
      <alignment horizontal="left" vertical="center" indent="1"/>
    </xf>
    <xf numFmtId="4" fontId="14" fillId="19" borderId="78" applyNumberFormat="0" applyProtection="0">
      <alignment horizontal="right" vertical="center"/>
    </xf>
    <xf numFmtId="4" fontId="14" fillId="25" borderId="76" applyNumberFormat="0" applyProtection="0">
      <alignment horizontal="left" vertical="center"/>
    </xf>
    <xf numFmtId="4" fontId="14" fillId="25" borderId="80" applyNumberFormat="0" applyProtection="0">
      <alignment horizontal="left" vertical="center"/>
    </xf>
    <xf numFmtId="0" fontId="9" fillId="8" borderId="79" applyNumberFormat="0" applyProtection="0">
      <alignment horizontal="left" vertical="center" indent="1"/>
    </xf>
    <xf numFmtId="4" fontId="14" fillId="19" borderId="94" applyNumberFormat="0" applyProtection="0">
      <alignment horizontal="right" vertical="center"/>
    </xf>
    <xf numFmtId="0" fontId="9" fillId="23" borderId="79" applyNumberFormat="0" applyProtection="0">
      <alignment horizontal="left" vertical="center" indent="1"/>
    </xf>
    <xf numFmtId="4" fontId="14" fillId="19" borderId="79" applyNumberFormat="0" applyProtection="0">
      <alignment horizontal="left" vertical="center" indent="1"/>
    </xf>
    <xf numFmtId="4" fontId="15" fillId="7" borderId="71" applyNumberFormat="0" applyProtection="0">
      <alignment vertical="center"/>
    </xf>
    <xf numFmtId="4" fontId="14" fillId="19" borderId="72"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0" fontId="9" fillId="8" borderId="73" applyNumberFormat="0" applyProtection="0">
      <alignment horizontal="left" vertical="center" indent="1"/>
    </xf>
    <xf numFmtId="4" fontId="15" fillId="18" borderId="82" applyNumberFormat="0" applyProtection="0">
      <alignment horizontal="left" vertical="center" indent="1"/>
    </xf>
    <xf numFmtId="4" fontId="16" fillId="24" borderId="78" applyNumberFormat="0" applyProtection="0">
      <alignment vertical="center"/>
    </xf>
    <xf numFmtId="4" fontId="15" fillId="7" borderId="76" applyNumberFormat="0" applyProtection="0">
      <alignmen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23" borderId="79" applyNumberFormat="0" applyProtection="0">
      <alignment horizontal="left" vertical="center" indent="1"/>
    </xf>
    <xf numFmtId="0" fontId="9" fillId="22"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5" borderId="83" applyNumberFormat="0" applyProtection="0">
      <alignment horizontal="left" vertical="center"/>
    </xf>
    <xf numFmtId="4" fontId="14" fillId="25" borderId="74" applyNumberFormat="0" applyProtection="0">
      <alignment horizontal="left" vertical="center"/>
    </xf>
    <xf numFmtId="0" fontId="9" fillId="8" borderId="88" applyNumberFormat="0" applyProtection="0">
      <alignment horizontal="left" vertical="center" indent="1"/>
    </xf>
    <xf numFmtId="0" fontId="9" fillId="8" borderId="78" applyNumberFormat="0" applyProtection="0">
      <alignment horizontal="left" vertical="center" indent="1"/>
    </xf>
    <xf numFmtId="4" fontId="15" fillId="18" borderId="78" applyNumberFormat="0" applyProtection="0">
      <alignment horizontal="left" vertical="center" indent="1"/>
    </xf>
    <xf numFmtId="0" fontId="9" fillId="8" borderId="78" applyNumberFormat="0" applyProtection="0">
      <alignment horizontal="left" vertical="center" indent="1"/>
    </xf>
    <xf numFmtId="4" fontId="14" fillId="13" borderId="79" applyNumberFormat="0" applyProtection="0">
      <alignment horizontal="right" vertical="center"/>
    </xf>
    <xf numFmtId="0" fontId="9" fillId="23" borderId="78" applyNumberFormat="0" applyProtection="0">
      <alignment horizontal="left" vertical="center" indent="1"/>
    </xf>
    <xf numFmtId="4" fontId="14" fillId="24" borderId="78" applyNumberFormat="0" applyProtection="0">
      <alignment horizontal="left" vertical="center" indent="1"/>
    </xf>
    <xf numFmtId="0" fontId="9" fillId="23" borderId="78" applyNumberFormat="0" applyProtection="0">
      <alignment horizontal="left" vertical="center" indent="1"/>
    </xf>
    <xf numFmtId="4" fontId="14" fillId="19" borderId="79" applyNumberFormat="0" applyProtection="0">
      <alignment horizontal="left" vertical="center" indent="1"/>
    </xf>
    <xf numFmtId="0" fontId="9" fillId="8" borderId="79" applyNumberFormat="0" applyProtection="0">
      <alignment horizontal="left" vertical="center" indent="1"/>
    </xf>
    <xf numFmtId="0" fontId="9" fillId="23" borderId="78" applyNumberFormat="0" applyProtection="0">
      <alignment horizontal="left" vertical="center" indent="1"/>
    </xf>
    <xf numFmtId="4" fontId="14" fillId="9" borderId="78" applyNumberFormat="0" applyProtection="0">
      <alignment horizontal="right" vertical="center"/>
    </xf>
    <xf numFmtId="4" fontId="14" fillId="24" borderId="79" applyNumberFormat="0" applyProtection="0">
      <alignment horizontal="left" vertical="center" indent="1"/>
    </xf>
    <xf numFmtId="4" fontId="14" fillId="21" borderId="78" applyNumberFormat="0" applyProtection="0">
      <alignment horizontal="left" vertical="center" indent="1"/>
    </xf>
    <xf numFmtId="4" fontId="14" fillId="25" borderId="76" applyNumberFormat="0" applyProtection="0">
      <alignment horizontal="left" vertical="center"/>
    </xf>
    <xf numFmtId="4" fontId="14" fillId="19" borderId="78" applyNumberFormat="0" applyProtection="0">
      <alignment horizontal="left" vertical="center" indent="1"/>
    </xf>
    <xf numFmtId="0" fontId="9" fillId="8" borderId="78" applyNumberFormat="0" applyProtection="0">
      <alignment horizontal="left" vertical="center" indent="1"/>
    </xf>
    <xf numFmtId="4" fontId="14" fillId="24" borderId="87" applyNumberFormat="0" applyProtection="0">
      <alignment horizontal="left" vertical="center" indent="1"/>
    </xf>
    <xf numFmtId="0" fontId="9" fillId="22" borderId="79" applyNumberFormat="0" applyProtection="0">
      <alignment horizontal="left" vertical="center" indent="1"/>
    </xf>
    <xf numFmtId="4" fontId="14" fillId="9" borderId="73" applyNumberFormat="0" applyProtection="0">
      <alignment horizontal="right" vertical="center"/>
    </xf>
    <xf numFmtId="4" fontId="14" fillId="25" borderId="71" applyNumberFormat="0" applyProtection="0">
      <alignment horizontal="left" vertical="center"/>
    </xf>
    <xf numFmtId="4" fontId="16" fillId="19" borderId="70" applyNumberFormat="0" applyProtection="0">
      <alignment horizontal="right" vertical="center"/>
    </xf>
    <xf numFmtId="0" fontId="9" fillId="8" borderId="70" applyNumberFormat="0" applyProtection="0">
      <alignment horizontal="left" vertical="center" indent="1"/>
    </xf>
    <xf numFmtId="4" fontId="14" fillId="10" borderId="70" applyNumberFormat="0" applyProtection="0">
      <alignment horizontal="right" vertical="center"/>
    </xf>
    <xf numFmtId="0" fontId="9" fillId="23" borderId="70" applyNumberFormat="0" applyProtection="0">
      <alignment horizontal="left" vertical="center" indent="1"/>
    </xf>
    <xf numFmtId="4" fontId="15" fillId="7" borderId="71" applyNumberFormat="0" applyProtection="0">
      <alignment vertical="center"/>
    </xf>
    <xf numFmtId="4" fontId="14" fillId="12" borderId="70" applyNumberFormat="0" applyProtection="0">
      <alignment horizontal="right" vertical="center"/>
    </xf>
    <xf numFmtId="0" fontId="9" fillId="8"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4" fontId="16" fillId="6" borderId="70" applyNumberFormat="0" applyProtection="0">
      <alignment vertical="center"/>
    </xf>
    <xf numFmtId="0" fontId="9" fillId="8" borderId="70" applyNumberFormat="0" applyProtection="0">
      <alignment horizontal="left" vertical="center" indent="1"/>
    </xf>
    <xf numFmtId="4" fontId="16" fillId="24" borderId="70" applyNumberFormat="0" applyProtection="0">
      <alignment vertical="center"/>
    </xf>
    <xf numFmtId="4" fontId="14" fillId="24" borderId="70"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3" borderId="70" applyNumberFormat="0" applyProtection="0">
      <alignment horizontal="left" vertical="center" indent="1"/>
    </xf>
    <xf numFmtId="0" fontId="9" fillId="8" borderId="70" applyNumberFormat="0" applyProtection="0">
      <alignment horizontal="left" vertical="center" indent="1"/>
    </xf>
    <xf numFmtId="4" fontId="14" fillId="19" borderId="70" applyNumberFormat="0" applyProtection="0">
      <alignment horizontal="right" vertical="center"/>
    </xf>
    <xf numFmtId="4" fontId="16" fillId="19"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24" borderId="70" applyNumberFormat="0" applyProtection="0">
      <alignment horizontal="left" vertical="center" indent="1"/>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4" fontId="14" fillId="11" borderId="70" applyNumberFormat="0" applyProtection="0">
      <alignment horizontal="right" vertical="center"/>
    </xf>
    <xf numFmtId="0" fontId="9" fillId="22"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0" fontId="9" fillId="21" borderId="70" applyNumberFormat="0" applyProtection="0">
      <alignment horizontal="left" vertical="center" indent="1"/>
    </xf>
    <xf numFmtId="4" fontId="14" fillId="6" borderId="70" applyNumberFormat="0" applyProtection="0">
      <alignment horizontal="left" vertical="center" indent="1"/>
    </xf>
    <xf numFmtId="4" fontId="14" fillId="17" borderId="70" applyNumberFormat="0" applyProtection="0">
      <alignment horizontal="right" vertical="center"/>
    </xf>
    <xf numFmtId="0" fontId="9" fillId="8" borderId="70" applyNumberFormat="0" applyProtection="0">
      <alignment horizontal="left" vertical="center" indent="1"/>
    </xf>
    <xf numFmtId="4" fontId="14" fillId="25" borderId="71" applyNumberFormat="0" applyProtection="0">
      <alignment horizontal="left" vertical="center"/>
    </xf>
    <xf numFmtId="4" fontId="15" fillId="18" borderId="70" applyNumberFormat="0" applyProtection="0">
      <alignment horizontal="left" vertical="center" indent="1"/>
    </xf>
    <xf numFmtId="4" fontId="14" fillId="16"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21" borderId="79" applyNumberFormat="0" applyProtection="0">
      <alignment horizontal="left" vertical="center" indent="1"/>
    </xf>
    <xf numFmtId="4" fontId="15" fillId="7" borderId="71" applyNumberFormat="0" applyProtection="0">
      <alignment vertical="center"/>
    </xf>
    <xf numFmtId="4" fontId="14" fillId="6" borderId="70" applyNumberFormat="0" applyProtection="0">
      <alignment vertical="center"/>
    </xf>
    <xf numFmtId="4" fontId="14" fillId="15" borderId="93" applyNumberFormat="0" applyProtection="0">
      <alignment horizontal="right" vertical="center"/>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7" borderId="70" applyNumberFormat="0" applyProtection="0">
      <alignment horizontal="right" vertical="center"/>
    </xf>
    <xf numFmtId="4" fontId="14" fillId="13" borderId="70" applyNumberFormat="0" applyProtection="0">
      <alignment horizontal="right" vertical="center"/>
    </xf>
    <xf numFmtId="4" fontId="14" fillId="14" borderId="73" applyNumberFormat="0" applyProtection="0">
      <alignment horizontal="right" vertical="center"/>
    </xf>
    <xf numFmtId="4" fontId="14" fillId="11" borderId="70" applyNumberFormat="0" applyProtection="0">
      <alignment horizontal="right" vertical="center"/>
    </xf>
    <xf numFmtId="4" fontId="14" fillId="12" borderId="70" applyNumberFormat="0" applyProtection="0">
      <alignment horizontal="right" vertical="center"/>
    </xf>
    <xf numFmtId="4" fontId="14" fillId="14" borderId="70" applyNumberFormat="0" applyProtection="0">
      <alignment horizontal="right" vertical="center"/>
    </xf>
    <xf numFmtId="4" fontId="14" fillId="15" borderId="70" applyNumberFormat="0" applyProtection="0">
      <alignment horizontal="right" vertical="center"/>
    </xf>
    <xf numFmtId="4" fontId="14" fillId="16" borderId="70" applyNumberFormat="0" applyProtection="0">
      <alignment horizontal="right" vertical="center"/>
    </xf>
    <xf numFmtId="0" fontId="9" fillId="8" borderId="70"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0" fontId="9" fillId="8" borderId="70" applyNumberFormat="0" applyProtection="0">
      <alignment horizontal="left" vertical="center" indent="1"/>
    </xf>
    <xf numFmtId="0" fontId="9" fillId="22" borderId="70" applyNumberFormat="0" applyProtection="0">
      <alignment horizontal="left" vertical="center" indent="1"/>
    </xf>
    <xf numFmtId="0" fontId="9" fillId="21" borderId="70" applyNumberFormat="0" applyProtection="0">
      <alignment horizontal="left" vertical="center" indent="1"/>
    </xf>
    <xf numFmtId="0" fontId="9" fillId="22" borderId="70" applyNumberFormat="0" applyProtection="0">
      <alignment horizontal="left" vertical="center" indent="1"/>
    </xf>
    <xf numFmtId="0" fontId="9" fillId="22"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4" fillId="14" borderId="70" applyNumberFormat="0" applyProtection="0">
      <alignment horizontal="right" vertical="center"/>
    </xf>
    <xf numFmtId="0" fontId="9" fillId="8" borderId="70" applyNumberFormat="0" applyProtection="0">
      <alignment horizontal="left" vertical="center" indent="1"/>
    </xf>
    <xf numFmtId="4" fontId="19" fillId="19" borderId="70" applyNumberFormat="0" applyProtection="0">
      <alignment horizontal="right" vertical="center"/>
    </xf>
    <xf numFmtId="0" fontId="9" fillId="23" borderId="70" applyNumberFormat="0" applyProtection="0">
      <alignment horizontal="left" vertical="center" indent="1"/>
    </xf>
    <xf numFmtId="4" fontId="15" fillId="7" borderId="71" applyNumberFormat="0" applyProtection="0">
      <alignmen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87"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24" borderId="73" applyNumberFormat="0" applyProtection="0">
      <alignment vertical="center"/>
    </xf>
    <xf numFmtId="4" fontId="14" fillId="24" borderId="73" applyNumberFormat="0" applyProtection="0">
      <alignment horizontal="left" vertical="center" indent="1"/>
    </xf>
    <xf numFmtId="4" fontId="14" fillId="9" borderId="87" applyNumberFormat="0" applyProtection="0">
      <alignment horizontal="right" vertical="center"/>
    </xf>
    <xf numFmtId="4" fontId="19" fillId="19" borderId="70" applyNumberFormat="0" applyProtection="0">
      <alignment horizontal="right" vertical="center"/>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0" fontId="9" fillId="8" borderId="70" applyNumberFormat="0" applyProtection="0">
      <alignment horizontal="left" vertical="center" indent="1"/>
    </xf>
    <xf numFmtId="4" fontId="16" fillId="19" borderId="70" applyNumberFormat="0" applyProtection="0">
      <alignment horizontal="right" vertical="center"/>
    </xf>
    <xf numFmtId="4" fontId="14" fillId="6" borderId="70" applyNumberFormat="0" applyProtection="0">
      <alignment horizontal="left" vertical="center" indent="1"/>
    </xf>
    <xf numFmtId="4" fontId="15" fillId="7" borderId="83" applyNumberFormat="0" applyProtection="0">
      <alignmen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17" borderId="82" applyNumberFormat="0" applyProtection="0">
      <alignment horizontal="right" vertical="center"/>
    </xf>
    <xf numFmtId="4" fontId="14" fillId="19" borderId="84" applyNumberFormat="0" applyProtection="0">
      <alignment horizontal="left" vertical="center" indent="1"/>
    </xf>
    <xf numFmtId="4" fontId="16" fillId="6" borderId="73" applyNumberFormat="0" applyProtection="0">
      <alignment vertical="center"/>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11" borderId="73" applyNumberFormat="0" applyProtection="0">
      <alignment horizontal="right" vertical="center"/>
    </xf>
    <xf numFmtId="4" fontId="14" fillId="12" borderId="73" applyNumberFormat="0" applyProtection="0">
      <alignment horizontal="right" vertical="center"/>
    </xf>
    <xf numFmtId="4" fontId="14" fillId="19" borderId="75" applyNumberFormat="0" applyProtection="0">
      <alignment horizontal="left" vertical="center" indent="1"/>
    </xf>
    <xf numFmtId="0" fontId="9" fillId="8" borderId="73" applyNumberFormat="0" applyProtection="0">
      <alignment horizontal="left" vertical="center" indent="1"/>
    </xf>
    <xf numFmtId="0" fontId="9" fillId="22" borderId="73" applyNumberFormat="0" applyProtection="0">
      <alignment horizontal="left" vertical="center" indent="1"/>
    </xf>
    <xf numFmtId="0" fontId="9" fillId="21" borderId="73" applyNumberFormat="0" applyProtection="0">
      <alignment horizontal="left" vertical="center" indent="1"/>
    </xf>
    <xf numFmtId="4" fontId="14" fillId="19" borderId="73" applyNumberFormat="0" applyProtection="0">
      <alignment horizontal="left" vertical="center" indent="1"/>
    </xf>
    <xf numFmtId="4" fontId="14" fillId="21" borderId="73" applyNumberFormat="0" applyProtection="0">
      <alignment horizontal="left" vertical="center" indent="1"/>
    </xf>
    <xf numFmtId="4" fontId="14" fillId="21" borderId="73" applyNumberFormat="0" applyProtection="0">
      <alignment horizontal="left" vertical="center" indent="1"/>
    </xf>
    <xf numFmtId="0" fontId="9" fillId="21" borderId="73" applyNumberFormat="0" applyProtection="0">
      <alignment horizontal="left" vertical="center" indent="1"/>
    </xf>
    <xf numFmtId="0" fontId="9" fillId="21" borderId="73" applyNumberFormat="0" applyProtection="0">
      <alignment horizontal="left" vertical="center" indent="1"/>
    </xf>
    <xf numFmtId="0" fontId="9" fillId="22" borderId="73" applyNumberFormat="0" applyProtection="0">
      <alignment horizontal="left" vertical="center" indent="1"/>
    </xf>
    <xf numFmtId="0" fontId="9" fillId="8" borderId="73" applyNumberFormat="0" applyProtection="0">
      <alignment horizontal="left" vertical="center" indent="1"/>
    </xf>
    <xf numFmtId="0" fontId="9" fillId="23" borderId="73" applyNumberFormat="0" applyProtection="0">
      <alignment horizontal="left" vertical="center" indent="1"/>
    </xf>
    <xf numFmtId="0" fontId="9" fillId="23"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4" fillId="24" borderId="79" applyNumberFormat="0" applyProtection="0">
      <alignment horizontal="left" vertical="center" indent="1"/>
    </xf>
    <xf numFmtId="4" fontId="16" fillId="24" borderId="79" applyNumberFormat="0" applyProtection="0">
      <alignment vertical="center"/>
    </xf>
    <xf numFmtId="4" fontId="14" fillId="25" borderId="91" applyNumberFormat="0" applyProtection="0">
      <alignment horizontal="left" vertical="center"/>
    </xf>
    <xf numFmtId="0" fontId="9" fillId="23" borderId="8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25" borderId="71" applyNumberFormat="0" applyProtection="0">
      <alignment horizontal="left" vertical="center"/>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9" borderId="72" applyNumberFormat="0" applyProtection="0">
      <alignment horizontal="left" vertical="center" indent="1"/>
    </xf>
    <xf numFmtId="4" fontId="14" fillId="13" borderId="73" applyNumberFormat="0" applyProtection="0">
      <alignment horizontal="right" vertical="center"/>
    </xf>
    <xf numFmtId="0" fontId="9" fillId="22" borderId="79" applyNumberFormat="0" applyProtection="0">
      <alignment horizontal="left" vertical="center" indent="1"/>
    </xf>
    <xf numFmtId="0" fontId="9" fillId="8" borderId="93" applyNumberFormat="0" applyProtection="0">
      <alignment horizontal="left" vertical="center" indent="1"/>
    </xf>
    <xf numFmtId="0" fontId="9" fillId="8" borderId="82" applyNumberFormat="0" applyProtection="0">
      <alignment horizontal="left" vertical="center" indent="1"/>
    </xf>
    <xf numFmtId="0" fontId="9" fillId="8" borderId="87" applyNumberFormat="0" applyProtection="0">
      <alignment horizontal="left" vertical="center" indent="1"/>
    </xf>
    <xf numFmtId="0" fontId="9" fillId="8" borderId="88" applyNumberFormat="0" applyProtection="0">
      <alignment horizontal="left" vertical="center" indent="1"/>
    </xf>
    <xf numFmtId="0" fontId="9" fillId="8" borderId="73" applyNumberFormat="0" applyProtection="0">
      <alignment horizontal="left" vertical="center" indent="1"/>
    </xf>
    <xf numFmtId="4" fontId="14" fillId="6" borderId="79" applyNumberFormat="0" applyProtection="0">
      <alignment horizontal="left" vertical="center" indent="1"/>
    </xf>
    <xf numFmtId="4" fontId="14" fillId="6" borderId="82" applyNumberFormat="0" applyProtection="0">
      <alignmen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5" fillId="7" borderId="76" applyNumberFormat="0" applyProtection="0">
      <alignment vertical="center"/>
    </xf>
    <xf numFmtId="4" fontId="15" fillId="7" borderId="76" applyNumberFormat="0" applyProtection="0">
      <alignment vertical="center"/>
    </xf>
    <xf numFmtId="0" fontId="9" fillId="8" borderId="78" applyNumberFormat="0" applyProtection="0">
      <alignment horizontal="left" vertical="center" indent="1"/>
    </xf>
    <xf numFmtId="4" fontId="14" fillId="25" borderId="76" applyNumberFormat="0" applyProtection="0">
      <alignment horizontal="lef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4" borderId="78" applyNumberFormat="0" applyProtection="0">
      <alignment vertical="center"/>
    </xf>
    <xf numFmtId="4" fontId="14" fillId="19" borderId="77"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8" borderId="78" applyNumberFormat="0" applyProtection="0">
      <alignment horizontal="left" vertical="center" indent="1"/>
    </xf>
    <xf numFmtId="4" fontId="14" fillId="6" borderId="78" applyNumberFormat="0" applyProtection="0">
      <alignment horizontal="left" vertical="center" indent="1"/>
    </xf>
    <xf numFmtId="4" fontId="14" fillId="25" borderId="76" applyNumberFormat="0" applyProtection="0">
      <alignment horizontal="left" vertical="center"/>
    </xf>
    <xf numFmtId="4" fontId="14" fillId="6" borderId="78" applyNumberFormat="0" applyProtection="0">
      <alignment vertical="center"/>
    </xf>
    <xf numFmtId="4" fontId="15" fillId="7" borderId="76" applyNumberFormat="0" applyProtection="0">
      <alignment vertical="center"/>
    </xf>
    <xf numFmtId="4" fontId="14" fillId="19" borderId="77" applyNumberFormat="0" applyProtection="0">
      <alignment horizontal="left" vertical="center" indent="1"/>
    </xf>
    <xf numFmtId="4" fontId="14" fillId="21" borderId="78" applyNumberFormat="0" applyProtection="0">
      <alignment horizontal="left" vertical="center" indent="1"/>
    </xf>
    <xf numFmtId="0" fontId="9" fillId="8" borderId="78" applyNumberFormat="0" applyProtection="0">
      <alignment horizontal="left" vertical="center" indent="1"/>
    </xf>
    <xf numFmtId="4" fontId="14" fillId="19" borderId="77" applyNumberFormat="0" applyProtection="0">
      <alignment horizontal="left" vertical="center" indent="1"/>
    </xf>
    <xf numFmtId="0" fontId="9" fillId="8" borderId="78" applyNumberFormat="0" applyProtection="0">
      <alignment horizontal="left" vertical="center" indent="1"/>
    </xf>
    <xf numFmtId="0" fontId="9" fillId="23" borderId="78" applyNumberFormat="0" applyProtection="0">
      <alignment horizontal="left" vertical="center" indent="1"/>
    </xf>
    <xf numFmtId="0" fontId="9" fillId="21" borderId="78" applyNumberFormat="0" applyProtection="0">
      <alignment horizontal="left" vertical="center" indent="1"/>
    </xf>
    <xf numFmtId="4" fontId="14" fillId="15" borderId="78" applyNumberFormat="0" applyProtection="0">
      <alignment horizontal="right" vertical="center"/>
    </xf>
    <xf numFmtId="4" fontId="14" fillId="21"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4" fontId="15" fillId="7" borderId="76" applyNumberFormat="0" applyProtection="0">
      <alignment vertical="center"/>
    </xf>
    <xf numFmtId="4" fontId="14" fillId="25" borderId="76" applyNumberFormat="0" applyProtection="0">
      <alignment horizontal="left" vertical="center"/>
    </xf>
    <xf numFmtId="0" fontId="9" fillId="21"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25" borderId="76" applyNumberFormat="0" applyProtection="0">
      <alignment horizontal="left" vertical="center"/>
    </xf>
    <xf numFmtId="4" fontId="14" fillId="6" borderId="78" applyNumberFormat="0" applyProtection="0">
      <alignment horizontal="left" vertical="center" indent="1"/>
    </xf>
    <xf numFmtId="4" fontId="14" fillId="19"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2" borderId="94" applyNumberFormat="0" applyProtection="0">
      <alignment horizontal="left" vertical="center" indent="1"/>
    </xf>
    <xf numFmtId="4" fontId="15" fillId="7" borderId="80" applyNumberFormat="0" applyProtection="0">
      <alignment vertical="center"/>
    </xf>
    <xf numFmtId="4" fontId="16" fillId="6" borderId="79" applyNumberFormat="0" applyProtection="0">
      <alignment vertical="center"/>
    </xf>
    <xf numFmtId="4" fontId="15" fillId="7" borderId="85" applyNumberFormat="0" applyProtection="0">
      <alignment vertical="center"/>
    </xf>
    <xf numFmtId="4" fontId="15" fillId="7" borderId="80" applyNumberFormat="0" applyProtection="0">
      <alignment vertical="center"/>
    </xf>
    <xf numFmtId="0" fontId="9" fillId="8" borderId="88" applyNumberFormat="0" applyProtection="0">
      <alignment horizontal="left" vertical="center" indent="1"/>
    </xf>
    <xf numFmtId="4" fontId="14" fillId="25" borderId="80" applyNumberFormat="0" applyProtection="0">
      <alignment horizontal="left" vertical="center"/>
    </xf>
    <xf numFmtId="0" fontId="9" fillId="21" borderId="87" applyNumberFormat="0" applyProtection="0">
      <alignment horizontal="left" vertical="center" indent="1"/>
    </xf>
    <xf numFmtId="4" fontId="14" fillId="10" borderId="79" applyNumberFormat="0" applyProtection="0">
      <alignment horizontal="right" vertical="center"/>
    </xf>
    <xf numFmtId="4" fontId="14" fillId="19" borderId="86" applyNumberFormat="0" applyProtection="0">
      <alignment horizontal="left" vertical="center" indent="1"/>
    </xf>
    <xf numFmtId="4" fontId="14" fillId="19" borderId="79" applyNumberFormat="0" applyProtection="0">
      <alignment horizontal="left" vertical="center" indent="1"/>
    </xf>
    <xf numFmtId="4" fontId="14" fillId="10" borderId="79" applyNumberFormat="0" applyProtection="0">
      <alignment horizontal="right" vertical="center"/>
    </xf>
    <xf numFmtId="4" fontId="14" fillId="19" borderId="81" applyNumberFormat="0" applyProtection="0">
      <alignment horizontal="left" vertical="center" indent="1"/>
    </xf>
    <xf numFmtId="4" fontId="14" fillId="19" borderId="79" applyNumberFormat="0" applyProtection="0">
      <alignment horizontal="right" vertical="center"/>
    </xf>
    <xf numFmtId="4" fontId="14" fillId="25" borderId="80" applyNumberFormat="0" applyProtection="0">
      <alignment horizontal="left" vertical="center"/>
    </xf>
    <xf numFmtId="4" fontId="14" fillId="25" borderId="85" applyNumberFormat="0" applyProtection="0">
      <alignment horizontal="left" vertical="center"/>
    </xf>
    <xf numFmtId="0" fontId="9" fillId="8" borderId="82" applyNumberFormat="0" applyProtection="0">
      <alignment horizontal="left" vertical="center" indent="1"/>
    </xf>
    <xf numFmtId="4" fontId="14" fillId="9" borderId="108" applyNumberFormat="0" applyProtection="0">
      <alignment horizontal="right" vertical="center"/>
    </xf>
    <xf numFmtId="0" fontId="9" fillId="23" borderId="82" applyNumberFormat="0" applyProtection="0">
      <alignment horizontal="left" vertical="center" indent="1"/>
    </xf>
    <xf numFmtId="4" fontId="14" fillId="19" borderId="82" applyNumberFormat="0" applyProtection="0">
      <alignment horizontal="left" vertical="center" indent="1"/>
    </xf>
    <xf numFmtId="4" fontId="15" fillId="7" borderId="74" applyNumberFormat="0" applyProtection="0">
      <alignment vertical="center"/>
    </xf>
    <xf numFmtId="4" fontId="14" fillId="19" borderId="75"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0" fontId="9" fillId="8" borderId="79" applyNumberFormat="0" applyProtection="0">
      <alignment horizontal="left" vertical="center" indent="1"/>
    </xf>
    <xf numFmtId="4" fontId="16" fillId="6" borderId="88" applyNumberFormat="0" applyProtection="0">
      <alignment vertical="center"/>
    </xf>
    <xf numFmtId="4" fontId="16" fillId="24" borderId="79" applyNumberFormat="0" applyProtection="0">
      <alignment vertical="center"/>
    </xf>
    <xf numFmtId="4" fontId="15" fillId="7" borderId="80" applyNumberFormat="0" applyProtection="0">
      <alignmen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23" borderId="87"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23" borderId="88" applyNumberFormat="0" applyProtection="0">
      <alignment horizontal="left" vertical="center" indent="1"/>
    </xf>
    <xf numFmtId="4" fontId="14" fillId="25" borderId="80" applyNumberFormat="0" applyProtection="0">
      <alignment horizontal="left" vertical="center"/>
    </xf>
    <xf numFmtId="0" fontId="9" fillId="8" borderId="88" applyNumberFormat="0" applyProtection="0">
      <alignment horizontal="left" vertical="center" indent="1"/>
    </xf>
    <xf numFmtId="0" fontId="9" fillId="8" borderId="79" applyNumberFormat="0" applyProtection="0">
      <alignment horizontal="left" vertical="center" indent="1"/>
    </xf>
    <xf numFmtId="4" fontId="15" fillId="18" borderId="79" applyNumberFormat="0" applyProtection="0">
      <alignment horizontal="left" vertical="center" indent="1"/>
    </xf>
    <xf numFmtId="0" fontId="9" fillId="8" borderId="79" applyNumberFormat="0" applyProtection="0">
      <alignment horizontal="left" vertical="center" indent="1"/>
    </xf>
    <xf numFmtId="4" fontId="14" fillId="13" borderId="87" applyNumberFormat="0" applyProtection="0">
      <alignment horizontal="right" vertical="center"/>
    </xf>
    <xf numFmtId="0" fontId="9" fillId="23" borderId="79" applyNumberFormat="0" applyProtection="0">
      <alignment horizontal="left" vertical="center" indent="1"/>
    </xf>
    <xf numFmtId="4" fontId="14" fillId="24" borderId="79" applyNumberFormat="0" applyProtection="0">
      <alignment horizontal="left" vertical="center" indent="1"/>
    </xf>
    <xf numFmtId="0" fontId="9" fillId="23" borderId="79" applyNumberFormat="0" applyProtection="0">
      <alignment horizontal="left" vertical="center" indent="1"/>
    </xf>
    <xf numFmtId="4" fontId="14" fillId="19" borderId="87" applyNumberFormat="0" applyProtection="0">
      <alignment horizontal="left" vertical="center" indent="1"/>
    </xf>
    <xf numFmtId="0" fontId="9" fillId="8" borderId="82" applyNumberFormat="0" applyProtection="0">
      <alignment horizontal="left" vertical="center" indent="1"/>
    </xf>
    <xf numFmtId="0" fontId="9" fillId="8" borderId="88" applyNumberFormat="0" applyProtection="0">
      <alignment horizontal="left" vertical="center" indent="1"/>
    </xf>
    <xf numFmtId="0" fontId="9" fillId="23" borderId="79" applyNumberFormat="0" applyProtection="0">
      <alignment horizontal="left" vertical="center" indent="1"/>
    </xf>
    <xf numFmtId="4" fontId="14" fillId="9" borderId="79" applyNumberFormat="0" applyProtection="0">
      <alignment horizontal="right" vertical="center"/>
    </xf>
    <xf numFmtId="4" fontId="14" fillId="24" borderId="87" applyNumberFormat="0" applyProtection="0">
      <alignment horizontal="left" vertical="center" indent="1"/>
    </xf>
    <xf numFmtId="4" fontId="14" fillId="21" borderId="79" applyNumberFormat="0" applyProtection="0">
      <alignment horizontal="left" vertical="center" indent="1"/>
    </xf>
    <xf numFmtId="4" fontId="14" fillId="25" borderId="80" applyNumberFormat="0" applyProtection="0">
      <alignment horizontal="left" vertical="center"/>
    </xf>
    <xf numFmtId="4" fontId="14" fillId="19" borderId="79" applyNumberFormat="0" applyProtection="0">
      <alignment horizontal="left" vertical="center" indent="1"/>
    </xf>
    <xf numFmtId="0" fontId="9" fillId="8" borderId="79" applyNumberFormat="0" applyProtection="0">
      <alignment horizontal="left" vertical="center" indent="1"/>
    </xf>
    <xf numFmtId="0" fontId="9" fillId="21" borderId="93" applyNumberFormat="0" applyProtection="0">
      <alignment horizontal="left" vertical="center" indent="1"/>
    </xf>
    <xf numFmtId="0" fontId="9" fillId="22" borderId="82" applyNumberFormat="0" applyProtection="0">
      <alignment horizontal="left" vertical="center" indent="1"/>
    </xf>
    <xf numFmtId="0" fontId="9" fillId="8" borderId="88" applyNumberFormat="0" applyProtection="0">
      <alignment horizontal="left" vertical="center" indent="1"/>
    </xf>
    <xf numFmtId="4" fontId="14" fillId="9" borderId="79" applyNumberFormat="0" applyProtection="0">
      <alignment horizontal="right" vertical="center"/>
    </xf>
    <xf numFmtId="4" fontId="14" fillId="25" borderId="76" applyNumberFormat="0" applyProtection="0">
      <alignment horizontal="left" vertical="center"/>
    </xf>
    <xf numFmtId="4" fontId="16" fillId="19" borderId="78" applyNumberFormat="0" applyProtection="0">
      <alignment horizontal="right" vertical="center"/>
    </xf>
    <xf numFmtId="0" fontId="9" fillId="8" borderId="78" applyNumberFormat="0" applyProtection="0">
      <alignment horizontal="left" vertical="center" indent="1"/>
    </xf>
    <xf numFmtId="4" fontId="14" fillId="10" borderId="78" applyNumberFormat="0" applyProtection="0">
      <alignment horizontal="right" vertical="center"/>
    </xf>
    <xf numFmtId="0" fontId="9" fillId="23" borderId="78" applyNumberFormat="0" applyProtection="0">
      <alignment horizontal="left" vertical="center" indent="1"/>
    </xf>
    <xf numFmtId="4" fontId="15" fillId="7" borderId="76" applyNumberFormat="0" applyProtection="0">
      <alignment vertical="center"/>
    </xf>
    <xf numFmtId="4" fontId="14" fillId="12" borderId="78" applyNumberFormat="0" applyProtection="0">
      <alignment horizontal="right" vertical="center"/>
    </xf>
    <xf numFmtId="0" fontId="9" fillId="8"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6" fillId="6" borderId="78" applyNumberFormat="0" applyProtection="0">
      <alignment vertical="center"/>
    </xf>
    <xf numFmtId="0" fontId="9" fillId="8" borderId="78" applyNumberFormat="0" applyProtection="0">
      <alignment horizontal="left" vertical="center" indent="1"/>
    </xf>
    <xf numFmtId="4" fontId="16" fillId="24" borderId="78" applyNumberFormat="0" applyProtection="0">
      <alignment vertical="center"/>
    </xf>
    <xf numFmtId="4" fontId="14" fillId="24" borderId="78"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23" borderId="78" applyNumberFormat="0" applyProtection="0">
      <alignment horizontal="left" vertical="center" indent="1"/>
    </xf>
    <xf numFmtId="0" fontId="9" fillId="8" borderId="78" applyNumberFormat="0" applyProtection="0">
      <alignment horizontal="left" vertical="center" indent="1"/>
    </xf>
    <xf numFmtId="4" fontId="14" fillId="19" borderId="78" applyNumberFormat="0" applyProtection="0">
      <alignment horizontal="right" vertical="center"/>
    </xf>
    <xf numFmtId="4" fontId="16" fillId="19" borderId="78" applyNumberFormat="0" applyProtection="0">
      <alignment horizontal="righ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24" borderId="78" applyNumberFormat="0" applyProtection="0">
      <alignment horizontal="left" vertical="center" indent="1"/>
    </xf>
    <xf numFmtId="0" fontId="9" fillId="8" borderId="78" applyNumberFormat="0" applyProtection="0">
      <alignment horizontal="left" vertical="center" indent="1"/>
    </xf>
    <xf numFmtId="0" fontId="9" fillId="22" borderId="78" applyNumberFormat="0" applyProtection="0">
      <alignment horizontal="left" vertical="center" indent="1"/>
    </xf>
    <xf numFmtId="0" fontId="9" fillId="22" borderId="78" applyNumberFormat="0" applyProtection="0">
      <alignment horizontal="left" vertical="center" indent="1"/>
    </xf>
    <xf numFmtId="4" fontId="14" fillId="11" borderId="78" applyNumberFormat="0" applyProtection="0">
      <alignment horizontal="right" vertical="center"/>
    </xf>
    <xf numFmtId="0" fontId="9" fillId="22"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0" fontId="9" fillId="21" borderId="78" applyNumberFormat="0" applyProtection="0">
      <alignment horizontal="left" vertical="center" indent="1"/>
    </xf>
    <xf numFmtId="4" fontId="14" fillId="6" borderId="78" applyNumberFormat="0" applyProtection="0">
      <alignment horizontal="left" vertical="center" indent="1"/>
    </xf>
    <xf numFmtId="4" fontId="14" fillId="17" borderId="78" applyNumberFormat="0" applyProtection="0">
      <alignment horizontal="right" vertical="center"/>
    </xf>
    <xf numFmtId="0" fontId="9" fillId="8" borderId="78" applyNumberFormat="0" applyProtection="0">
      <alignment horizontal="left" vertical="center" indent="1"/>
    </xf>
    <xf numFmtId="4" fontId="14" fillId="25" borderId="76" applyNumberFormat="0" applyProtection="0">
      <alignment horizontal="left" vertical="center"/>
    </xf>
    <xf numFmtId="4" fontId="15" fillId="18" borderId="78" applyNumberFormat="0" applyProtection="0">
      <alignment horizontal="left" vertical="center" indent="1"/>
    </xf>
    <xf numFmtId="4" fontId="14" fillId="16" borderId="78" applyNumberFormat="0" applyProtection="0">
      <alignment horizontal="righ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21" borderId="82" applyNumberFormat="0" applyProtection="0">
      <alignment horizontal="left" vertical="center" indent="1"/>
    </xf>
    <xf numFmtId="4" fontId="15" fillId="7" borderId="76" applyNumberFormat="0" applyProtection="0">
      <alignment vertical="center"/>
    </xf>
    <xf numFmtId="4" fontId="14" fillId="6" borderId="78" applyNumberFormat="0" applyProtection="0">
      <alignment vertical="center"/>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7" borderId="78" applyNumberFormat="0" applyProtection="0">
      <alignment horizontal="right" vertical="center"/>
    </xf>
    <xf numFmtId="4" fontId="14" fillId="13" borderId="78" applyNumberFormat="0" applyProtection="0">
      <alignment horizontal="right" vertical="center"/>
    </xf>
    <xf numFmtId="4" fontId="14" fillId="14" borderId="79" applyNumberFormat="0" applyProtection="0">
      <alignment horizontal="right" vertical="center"/>
    </xf>
    <xf numFmtId="4" fontId="14" fillId="11" borderId="78" applyNumberFormat="0" applyProtection="0">
      <alignment horizontal="right" vertical="center"/>
    </xf>
    <xf numFmtId="4" fontId="14" fillId="12" borderId="78" applyNumberFormat="0" applyProtection="0">
      <alignment horizontal="right" vertical="center"/>
    </xf>
    <xf numFmtId="4" fontId="14" fillId="14" borderId="78" applyNumberFormat="0" applyProtection="0">
      <alignment horizontal="right" vertical="center"/>
    </xf>
    <xf numFmtId="4" fontId="14" fillId="15" borderId="78" applyNumberFormat="0" applyProtection="0">
      <alignment horizontal="right" vertical="center"/>
    </xf>
    <xf numFmtId="4" fontId="14" fillId="16" borderId="78" applyNumberFormat="0" applyProtection="0">
      <alignment horizontal="right" vertical="center"/>
    </xf>
    <xf numFmtId="0" fontId="9" fillId="8" borderId="78"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0" fontId="9" fillId="8" borderId="78" applyNumberFormat="0" applyProtection="0">
      <alignment horizontal="left" vertical="center" indent="1"/>
    </xf>
    <xf numFmtId="0" fontId="9" fillId="22" borderId="78" applyNumberFormat="0" applyProtection="0">
      <alignment horizontal="left" vertical="center" indent="1"/>
    </xf>
    <xf numFmtId="0" fontId="9" fillId="21" borderId="78" applyNumberFormat="0" applyProtection="0">
      <alignment horizontal="left" vertical="center" indent="1"/>
    </xf>
    <xf numFmtId="0" fontId="9" fillId="22" borderId="78" applyNumberFormat="0" applyProtection="0">
      <alignment horizontal="left" vertical="center" indent="1"/>
    </xf>
    <xf numFmtId="0" fontId="9" fillId="22"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4" borderId="78" applyNumberFormat="0" applyProtection="0">
      <alignment horizontal="right" vertical="center"/>
    </xf>
    <xf numFmtId="0" fontId="9" fillId="8" borderId="78" applyNumberFormat="0" applyProtection="0">
      <alignment horizontal="left" vertical="center" indent="1"/>
    </xf>
    <xf numFmtId="4" fontId="19" fillId="19" borderId="78" applyNumberFormat="0" applyProtection="0">
      <alignment horizontal="right" vertical="center"/>
    </xf>
    <xf numFmtId="0" fontId="9" fillId="23" borderId="78" applyNumberFormat="0" applyProtection="0">
      <alignment horizontal="left" vertical="center" indent="1"/>
    </xf>
    <xf numFmtId="4" fontId="15" fillId="7" borderId="76" applyNumberFormat="0" applyProtection="0">
      <alignment vertical="center"/>
    </xf>
    <xf numFmtId="0" fontId="9" fillId="8" borderId="78" applyNumberFormat="0" applyProtection="0">
      <alignment horizontal="left" vertical="center" indent="1"/>
    </xf>
    <xf numFmtId="0" fontId="9" fillId="8" borderId="78" applyNumberFormat="0" applyProtection="0">
      <alignment horizontal="left" vertical="center" indent="1"/>
    </xf>
    <xf numFmtId="4" fontId="14" fillId="19" borderId="101"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79" applyNumberFormat="0" applyProtection="0">
      <alignment vertical="center"/>
    </xf>
    <xf numFmtId="4" fontId="14" fillId="24" borderId="79" applyNumberFormat="0" applyProtection="0">
      <alignment horizontal="left" vertical="center" indent="1"/>
    </xf>
    <xf numFmtId="4" fontId="14" fillId="24" borderId="93" applyNumberFormat="0" applyProtection="0">
      <alignment vertical="center"/>
    </xf>
    <xf numFmtId="4" fontId="19" fillId="19" borderId="73" applyNumberFormat="0" applyProtection="0">
      <alignment horizontal="right" vertical="center"/>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0" fontId="9" fillId="8" borderId="73" applyNumberFormat="0" applyProtection="0">
      <alignment horizontal="left" vertical="center" indent="1"/>
    </xf>
    <xf numFmtId="4" fontId="16" fillId="19" borderId="73" applyNumberFormat="0" applyProtection="0">
      <alignment horizontal="right" vertical="center"/>
    </xf>
    <xf numFmtId="4" fontId="14" fillId="6" borderId="73" applyNumberFormat="0" applyProtection="0">
      <alignment horizontal="left" vertical="center" indent="1"/>
    </xf>
    <xf numFmtId="4" fontId="16" fillId="6" borderId="113" applyNumberFormat="0" applyProtection="0">
      <alignment vertical="center"/>
    </xf>
    <xf numFmtId="4" fontId="15" fillId="7" borderId="98" applyNumberFormat="0" applyProtection="0">
      <alignment vertical="center"/>
    </xf>
    <xf numFmtId="0" fontId="9" fillId="8" borderId="97" applyNumberFormat="0" applyProtection="0">
      <alignment horizontal="left" vertical="center" indent="1"/>
    </xf>
    <xf numFmtId="4" fontId="15" fillId="7" borderId="89" applyNumberFormat="0" applyProtection="0">
      <alignment vertical="center"/>
    </xf>
    <xf numFmtId="4" fontId="14" fillId="6" borderId="88" applyNumberFormat="0" applyProtection="0">
      <alignment horizontal="left" vertical="center" indent="1"/>
    </xf>
    <xf numFmtId="4" fontId="16" fillId="6" borderId="79"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1" borderId="79" applyNumberFormat="0" applyProtection="0">
      <alignment horizontal="right" vertical="center"/>
    </xf>
    <xf numFmtId="4" fontId="14" fillId="12" borderId="79" applyNumberFormat="0" applyProtection="0">
      <alignment horizontal="righ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1" borderId="79" applyNumberFormat="0" applyProtection="0">
      <alignment horizontal="left" vertical="center" indent="1"/>
    </xf>
    <xf numFmtId="4" fontId="14" fillId="19" borderId="79" applyNumberFormat="0" applyProtection="0">
      <alignment horizontal="left" vertical="center" indent="1"/>
    </xf>
    <xf numFmtId="4" fontId="14" fillId="21" borderId="79" applyNumberFormat="0" applyProtection="0">
      <alignment horizontal="left" vertical="center" indent="1"/>
    </xf>
    <xf numFmtId="4" fontId="14"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23"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82" applyNumberFormat="0" applyProtection="0">
      <alignment horizontal="left" vertical="center" indent="1"/>
    </xf>
    <xf numFmtId="4" fontId="16" fillId="24" borderId="82" applyNumberFormat="0" applyProtection="0">
      <alignment vertical="center"/>
    </xf>
    <xf numFmtId="4" fontId="14" fillId="21" borderId="108" applyNumberFormat="0" applyProtection="0">
      <alignment horizontal="left" vertical="center" indent="1"/>
    </xf>
    <xf numFmtId="0" fontId="9" fillId="8" borderId="108"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25" borderId="76" applyNumberFormat="0" applyProtection="0">
      <alignment horizontal="left" vertical="center"/>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9" borderId="77" applyNumberFormat="0" applyProtection="0">
      <alignment horizontal="left" vertical="center" indent="1"/>
    </xf>
    <xf numFmtId="4" fontId="14" fillId="13" borderId="79" applyNumberFormat="0" applyProtection="0">
      <alignment horizontal="right" vertical="center"/>
    </xf>
    <xf numFmtId="0" fontId="9" fillId="22" borderId="82" applyNumberFormat="0" applyProtection="0">
      <alignment horizontal="left" vertical="center" indent="1"/>
    </xf>
    <xf numFmtId="4" fontId="14" fillId="16" borderId="110" applyNumberFormat="0" applyProtection="0">
      <alignment horizontal="right" vertical="center"/>
    </xf>
    <xf numFmtId="4" fontId="14" fillId="16" borderId="97" applyNumberFormat="0" applyProtection="0">
      <alignment horizontal="right" vertical="center"/>
    </xf>
    <xf numFmtId="0" fontId="9" fillId="21" borderId="93" applyNumberFormat="0" applyProtection="0">
      <alignment horizontal="left" vertical="center" indent="1"/>
    </xf>
    <xf numFmtId="4" fontId="14" fillId="25" borderId="95" applyNumberFormat="0" applyProtection="0">
      <alignment horizontal="left" vertical="center"/>
    </xf>
    <xf numFmtId="0" fontId="9" fillId="8" borderId="79" applyNumberFormat="0" applyProtection="0">
      <alignment horizontal="left" vertical="center" indent="1"/>
    </xf>
    <xf numFmtId="4" fontId="14" fillId="6" borderId="82" applyNumberFormat="0" applyProtection="0">
      <alignment horizontal="left" vertical="center" indent="1"/>
    </xf>
    <xf numFmtId="4" fontId="15" fillId="7" borderId="104" applyNumberFormat="0" applyProtection="0">
      <alignmen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5" fillId="7" borderId="80" applyNumberFormat="0" applyProtection="0">
      <alignment vertical="center"/>
    </xf>
    <xf numFmtId="4" fontId="15" fillId="7" borderId="80" applyNumberFormat="0" applyProtection="0">
      <alignment vertical="center"/>
    </xf>
    <xf numFmtId="0" fontId="9" fillId="8" borderId="79" applyNumberFormat="0" applyProtection="0">
      <alignment horizontal="left" vertical="center" indent="1"/>
    </xf>
    <xf numFmtId="4" fontId="14" fillId="25" borderId="80" applyNumberFormat="0" applyProtection="0">
      <alignment horizontal="lef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4" fontId="14" fillId="24" borderId="79" applyNumberFormat="0" applyProtection="0">
      <alignment vertical="center"/>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4" fontId="14" fillId="6" borderId="79" applyNumberFormat="0" applyProtection="0">
      <alignment horizontal="left" vertical="center" indent="1"/>
    </xf>
    <xf numFmtId="4" fontId="14" fillId="25" borderId="80" applyNumberFormat="0" applyProtection="0">
      <alignment horizontal="left" vertical="center"/>
    </xf>
    <xf numFmtId="4" fontId="14" fillId="6" borderId="79" applyNumberFormat="0" applyProtection="0">
      <alignment vertical="center"/>
    </xf>
    <xf numFmtId="4" fontId="15" fillId="7" borderId="80" applyNumberFormat="0" applyProtection="0">
      <alignment vertical="center"/>
    </xf>
    <xf numFmtId="4" fontId="14" fillId="19" borderId="81" applyNumberFormat="0" applyProtection="0">
      <alignment horizontal="left" vertical="center" indent="1"/>
    </xf>
    <xf numFmtId="4" fontId="14" fillId="21" borderId="79" applyNumberFormat="0" applyProtection="0">
      <alignment horizontal="left" vertical="center" indent="1"/>
    </xf>
    <xf numFmtId="0" fontId="9" fillId="8" borderId="79" applyNumberFormat="0" applyProtection="0">
      <alignment horizontal="left" vertical="center" indent="1"/>
    </xf>
    <xf numFmtId="4" fontId="14" fillId="19" borderId="81"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21" borderId="79" applyNumberFormat="0" applyProtection="0">
      <alignment horizontal="left" vertical="center" indent="1"/>
    </xf>
    <xf numFmtId="4" fontId="14" fillId="15" borderId="79" applyNumberFormat="0" applyProtection="0">
      <alignment horizontal="right" vertical="center"/>
    </xf>
    <xf numFmtId="4" fontId="14" fillId="21"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4" fontId="15" fillId="7" borderId="80" applyNumberFormat="0" applyProtection="0">
      <alignment vertical="center"/>
    </xf>
    <xf numFmtId="4" fontId="14" fillId="25" borderId="80" applyNumberFormat="0" applyProtection="0">
      <alignment horizontal="left" vertical="center"/>
    </xf>
    <xf numFmtId="0" fontId="9" fillId="21"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5" borderId="80" applyNumberFormat="0" applyProtection="0">
      <alignment horizontal="left" vertical="center"/>
    </xf>
    <xf numFmtId="4" fontId="14" fillId="6" borderId="79" applyNumberFormat="0" applyProtection="0">
      <alignment horizontal="left" vertical="center" indent="1"/>
    </xf>
    <xf numFmtId="4" fontId="14" fillId="19" borderId="87" applyNumberFormat="0" applyProtection="0">
      <alignment horizontal="left" vertical="center" indent="1"/>
    </xf>
    <xf numFmtId="4" fontId="14" fillId="19" borderId="84" applyNumberFormat="0" applyProtection="0">
      <alignment horizontal="left" vertical="center" indent="1"/>
    </xf>
    <xf numFmtId="0" fontId="9" fillId="8" borderId="87" applyNumberFormat="0" applyProtection="0">
      <alignment horizontal="left" vertical="center" indent="1"/>
    </xf>
    <xf numFmtId="4" fontId="14" fillId="6" borderId="94" applyNumberFormat="0" applyProtection="0">
      <alignment horizontal="left" vertical="center" indent="1"/>
    </xf>
    <xf numFmtId="4" fontId="15" fillId="7" borderId="85" applyNumberFormat="0" applyProtection="0">
      <alignment vertical="center"/>
    </xf>
    <xf numFmtId="4" fontId="16" fillId="6" borderId="87" applyNumberFormat="0" applyProtection="0">
      <alignment vertical="center"/>
    </xf>
    <xf numFmtId="4" fontId="14" fillId="21" borderId="93" applyNumberFormat="0" applyProtection="0">
      <alignment horizontal="left" vertical="center" indent="1"/>
    </xf>
    <xf numFmtId="4" fontId="15" fillId="7" borderId="85" applyNumberFormat="0" applyProtection="0">
      <alignment vertical="center"/>
    </xf>
    <xf numFmtId="0" fontId="9" fillId="8" borderId="94" applyNumberFormat="0" applyProtection="0">
      <alignment horizontal="left" vertical="center" indent="1"/>
    </xf>
    <xf numFmtId="4" fontId="14" fillId="25" borderId="85" applyNumberFormat="0" applyProtection="0">
      <alignment horizontal="left" vertical="center"/>
    </xf>
    <xf numFmtId="0" fontId="9" fillId="8" borderId="93" applyNumberFormat="0" applyProtection="0">
      <alignment horizontal="left" vertical="center" indent="1"/>
    </xf>
    <xf numFmtId="4" fontId="14" fillId="24" borderId="88" applyNumberFormat="0" applyProtection="0">
      <alignment horizontal="left" vertical="center" indent="1"/>
    </xf>
    <xf numFmtId="4" fontId="14" fillId="10" borderId="87" applyNumberFormat="0" applyProtection="0">
      <alignment horizontal="right" vertical="center"/>
    </xf>
    <xf numFmtId="0" fontId="9" fillId="8" borderId="94" applyNumberFormat="0" applyProtection="0">
      <alignment horizontal="left" vertical="center" indent="1"/>
    </xf>
    <xf numFmtId="4" fontId="14" fillId="25" borderId="91" applyNumberFormat="0" applyProtection="0">
      <alignment horizontal="left" vertical="center"/>
    </xf>
    <xf numFmtId="4" fontId="14" fillId="19" borderId="87" applyNumberFormat="0" applyProtection="0">
      <alignment horizontal="left" vertical="center" indent="1"/>
    </xf>
    <xf numFmtId="4" fontId="14" fillId="10" borderId="82" applyNumberFormat="0" applyProtection="0">
      <alignment horizontal="right" vertical="center"/>
    </xf>
    <xf numFmtId="4" fontId="14" fillId="19" borderId="86" applyNumberFormat="0" applyProtection="0">
      <alignment horizontal="left" vertical="center" indent="1"/>
    </xf>
    <xf numFmtId="4" fontId="14" fillId="19" borderId="87" applyNumberFormat="0" applyProtection="0">
      <alignment horizontal="right" vertical="center"/>
    </xf>
    <xf numFmtId="4" fontId="14" fillId="25" borderId="85" applyNumberFormat="0" applyProtection="0">
      <alignment horizontal="left" vertical="center"/>
    </xf>
    <xf numFmtId="0" fontId="9" fillId="8" borderId="93" applyNumberFormat="0" applyProtection="0">
      <alignment horizontal="left" vertical="center" indent="1"/>
    </xf>
    <xf numFmtId="0" fontId="9" fillId="8" borderId="88" applyNumberFormat="0" applyProtection="0">
      <alignment horizontal="left" vertical="center" indent="1"/>
    </xf>
    <xf numFmtId="4" fontId="14" fillId="19" borderId="90" applyNumberFormat="0" applyProtection="0">
      <alignment horizontal="left" vertical="center" indent="1"/>
    </xf>
    <xf numFmtId="0" fontId="9" fillId="8" borderId="88" applyNumberFormat="0" applyProtection="0">
      <alignment horizontal="left" vertical="center" indent="1"/>
    </xf>
    <xf numFmtId="4" fontId="15" fillId="7" borderId="80" applyNumberFormat="0" applyProtection="0">
      <alignment vertical="center"/>
    </xf>
    <xf numFmtId="4" fontId="14" fillId="19" borderId="81" applyNumberFormat="0" applyProtection="0">
      <alignment horizontal="left" vertical="center" indent="1"/>
    </xf>
    <xf numFmtId="4" fontId="19" fillId="19" borderId="88" applyNumberFormat="0" applyProtection="0">
      <alignment horizontal="right" vertical="center"/>
    </xf>
    <xf numFmtId="0" fontId="9" fillId="8" borderId="94" applyNumberFormat="0" applyProtection="0">
      <alignment horizontal="left" vertical="center" indent="1"/>
    </xf>
    <xf numFmtId="0" fontId="9" fillId="8" borderId="82" applyNumberFormat="0" applyProtection="0">
      <alignment horizontal="left" vertical="center" indent="1"/>
    </xf>
    <xf numFmtId="0" fontId="9" fillId="22" borderId="94" applyNumberFormat="0" applyProtection="0">
      <alignment horizontal="left" vertical="center" indent="1"/>
    </xf>
    <xf numFmtId="4" fontId="16" fillId="24" borderId="87" applyNumberFormat="0" applyProtection="0">
      <alignment vertical="center"/>
    </xf>
    <xf numFmtId="4" fontId="15" fillId="7" borderId="85" applyNumberFormat="0" applyProtection="0">
      <alignmen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93" applyNumberFormat="0" applyProtection="0">
      <alignment horizontal="left" vertical="center" indent="1"/>
    </xf>
    <xf numFmtId="0" fontId="9" fillId="22"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102" applyNumberFormat="0" applyProtection="0">
      <alignment horizontal="left" vertical="center" indent="1"/>
    </xf>
    <xf numFmtId="4" fontId="14" fillId="25" borderId="83" applyNumberFormat="0" applyProtection="0">
      <alignment horizontal="left" vertical="center"/>
    </xf>
    <xf numFmtId="0" fontId="9" fillId="8" borderId="87" applyNumberFormat="0" applyProtection="0">
      <alignment horizontal="left" vertical="center" indent="1"/>
    </xf>
    <xf numFmtId="4" fontId="15" fillId="18" borderId="87" applyNumberFormat="0" applyProtection="0">
      <alignment horizontal="left" vertical="center" indent="1"/>
    </xf>
    <xf numFmtId="0" fontId="9" fillId="8" borderId="87" applyNumberFormat="0" applyProtection="0">
      <alignment horizontal="left" vertical="center" indent="1"/>
    </xf>
    <xf numFmtId="4" fontId="14" fillId="24" borderId="93" applyNumberFormat="0" applyProtection="0">
      <alignment horizontal="left" vertical="center" indent="1"/>
    </xf>
    <xf numFmtId="0" fontId="9" fillId="23" borderId="87" applyNumberFormat="0" applyProtection="0">
      <alignment horizontal="left" vertical="center" indent="1"/>
    </xf>
    <xf numFmtId="4" fontId="14" fillId="24" borderId="87" applyNumberFormat="0" applyProtection="0">
      <alignment horizontal="left" vertical="center" indent="1"/>
    </xf>
    <xf numFmtId="0" fontId="9" fillId="23" borderId="87" applyNumberFormat="0" applyProtection="0">
      <alignment horizontal="left" vertical="center" indent="1"/>
    </xf>
    <xf numFmtId="4" fontId="19" fillId="19" borderId="93" applyNumberFormat="0" applyProtection="0">
      <alignment horizontal="right" vertical="center"/>
    </xf>
    <xf numFmtId="4" fontId="14" fillId="24" borderId="88" applyNumberFormat="0" applyProtection="0">
      <alignment vertical="center"/>
    </xf>
    <xf numFmtId="0" fontId="9" fillId="23" borderId="94" applyNumberFormat="0" applyProtection="0">
      <alignment horizontal="left" vertical="center" indent="1"/>
    </xf>
    <xf numFmtId="0" fontId="9" fillId="23" borderId="87" applyNumberFormat="0" applyProtection="0">
      <alignment horizontal="left" vertical="center" indent="1"/>
    </xf>
    <xf numFmtId="4" fontId="14" fillId="9" borderId="87" applyNumberFormat="0" applyProtection="0">
      <alignment horizontal="right" vertical="center"/>
    </xf>
    <xf numFmtId="0" fontId="9" fillId="21" borderId="93" applyNumberFormat="0" applyProtection="0">
      <alignment horizontal="left" vertical="center" indent="1"/>
    </xf>
    <xf numFmtId="4" fontId="14" fillId="21" borderId="87" applyNumberFormat="0" applyProtection="0">
      <alignment horizontal="left" vertical="center" indent="1"/>
    </xf>
    <xf numFmtId="4" fontId="14" fillId="25" borderId="85" applyNumberFormat="0" applyProtection="0">
      <alignment horizontal="left" vertical="center"/>
    </xf>
    <xf numFmtId="4" fontId="14" fillId="19" borderId="87" applyNumberFormat="0" applyProtection="0">
      <alignment horizontal="left" vertical="center" indent="1"/>
    </xf>
    <xf numFmtId="0" fontId="9" fillId="8" borderId="87" applyNumberFormat="0" applyProtection="0">
      <alignment horizontal="left" vertical="center" indent="1"/>
    </xf>
    <xf numFmtId="4" fontId="14" fillId="12" borderId="93" applyNumberFormat="0" applyProtection="0">
      <alignment horizontal="right" vertical="center"/>
    </xf>
    <xf numFmtId="4" fontId="15" fillId="18" borderId="88" applyNumberFormat="0" applyProtection="0">
      <alignment horizontal="left" vertical="center" indent="1"/>
    </xf>
    <xf numFmtId="4" fontId="14" fillId="9" borderId="82" applyNumberFormat="0" applyProtection="0">
      <alignment horizontal="right" vertical="center"/>
    </xf>
    <xf numFmtId="4" fontId="14" fillId="25" borderId="80" applyNumberFormat="0" applyProtection="0">
      <alignment horizontal="left" vertical="center"/>
    </xf>
    <xf numFmtId="4" fontId="16" fillId="19" borderId="79" applyNumberFormat="0" applyProtection="0">
      <alignment horizontal="right" vertical="center"/>
    </xf>
    <xf numFmtId="0" fontId="9" fillId="8" borderId="79" applyNumberFormat="0" applyProtection="0">
      <alignment horizontal="left" vertical="center" indent="1"/>
    </xf>
    <xf numFmtId="4" fontId="14" fillId="10" borderId="79" applyNumberFormat="0" applyProtection="0">
      <alignment horizontal="right" vertical="center"/>
    </xf>
    <xf numFmtId="0" fontId="9" fillId="23" borderId="79" applyNumberFormat="0" applyProtection="0">
      <alignment horizontal="left" vertical="center" indent="1"/>
    </xf>
    <xf numFmtId="4" fontId="15" fillId="7" borderId="80" applyNumberFormat="0" applyProtection="0">
      <alignment vertical="center"/>
    </xf>
    <xf numFmtId="4" fontId="14" fillId="12" borderId="79" applyNumberFormat="0" applyProtection="0">
      <alignment horizontal="right" vertical="center"/>
    </xf>
    <xf numFmtId="0" fontId="9" fillId="8"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6" fillId="6" borderId="79" applyNumberFormat="0" applyProtection="0">
      <alignment vertical="center"/>
    </xf>
    <xf numFmtId="0" fontId="9" fillId="8" borderId="79" applyNumberFormat="0" applyProtection="0">
      <alignment horizontal="left" vertical="center" indent="1"/>
    </xf>
    <xf numFmtId="4" fontId="16" fillId="24" borderId="79" applyNumberFormat="0" applyProtection="0">
      <alignment vertical="center"/>
    </xf>
    <xf numFmtId="4" fontId="14" fillId="24" borderId="79"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23" borderId="79" applyNumberFormat="0" applyProtection="0">
      <alignment horizontal="left" vertical="center" indent="1"/>
    </xf>
    <xf numFmtId="0" fontId="9" fillId="8" borderId="79" applyNumberFormat="0" applyProtection="0">
      <alignment horizontal="left" vertical="center" indent="1"/>
    </xf>
    <xf numFmtId="4" fontId="14" fillId="19" borderId="79" applyNumberFormat="0" applyProtection="0">
      <alignment horizontal="right" vertical="center"/>
    </xf>
    <xf numFmtId="4" fontId="16" fillId="19"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24" borderId="79" applyNumberFormat="0" applyProtection="0">
      <alignment horizontal="left" vertical="center" indent="1"/>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2" borderId="79" applyNumberFormat="0" applyProtection="0">
      <alignment horizontal="left" vertical="center" indent="1"/>
    </xf>
    <xf numFmtId="4" fontId="14" fillId="11" borderId="79" applyNumberFormat="0" applyProtection="0">
      <alignment horizontal="right" vertical="center"/>
    </xf>
    <xf numFmtId="0" fontId="9" fillId="22"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0" fontId="9" fillId="21" borderId="79" applyNumberFormat="0" applyProtection="0">
      <alignment horizontal="left" vertical="center" indent="1"/>
    </xf>
    <xf numFmtId="4" fontId="14" fillId="6" borderId="79" applyNumberFormat="0" applyProtection="0">
      <alignment horizontal="left" vertical="center" indent="1"/>
    </xf>
    <xf numFmtId="4" fontId="14" fillId="17" borderId="79" applyNumberFormat="0" applyProtection="0">
      <alignment horizontal="right" vertical="center"/>
    </xf>
    <xf numFmtId="0" fontId="9" fillId="8" borderId="79" applyNumberFormat="0" applyProtection="0">
      <alignment horizontal="left" vertical="center" indent="1"/>
    </xf>
    <xf numFmtId="4" fontId="14" fillId="25" borderId="80" applyNumberFormat="0" applyProtection="0">
      <alignment horizontal="left" vertical="center"/>
    </xf>
    <xf numFmtId="4" fontId="15" fillId="18" borderId="79" applyNumberFormat="0" applyProtection="0">
      <alignment horizontal="left" vertical="center" indent="1"/>
    </xf>
    <xf numFmtId="4" fontId="14" fillId="16"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2" borderId="88" applyNumberFormat="0" applyProtection="0">
      <alignment horizontal="right" vertical="center"/>
    </xf>
    <xf numFmtId="4" fontId="15" fillId="7" borderId="80" applyNumberFormat="0" applyProtection="0">
      <alignment vertical="center"/>
    </xf>
    <xf numFmtId="4" fontId="14" fillId="6" borderId="79" applyNumberFormat="0" applyProtection="0">
      <alignment vertical="center"/>
    </xf>
    <xf numFmtId="4" fontId="14" fillId="24" borderId="113"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7" borderId="79" applyNumberFormat="0" applyProtection="0">
      <alignment horizontal="right" vertical="center"/>
    </xf>
    <xf numFmtId="4" fontId="14" fillId="13" borderId="79" applyNumberFormat="0" applyProtection="0">
      <alignment horizontal="right" vertical="center"/>
    </xf>
    <xf numFmtId="4" fontId="14" fillId="14" borderId="82" applyNumberFormat="0" applyProtection="0">
      <alignment horizontal="right" vertical="center"/>
    </xf>
    <xf numFmtId="4" fontId="14" fillId="11" borderId="79" applyNumberFormat="0" applyProtection="0">
      <alignment horizontal="right" vertical="center"/>
    </xf>
    <xf numFmtId="4" fontId="14" fillId="12" borderId="79" applyNumberFormat="0" applyProtection="0">
      <alignment horizontal="right" vertical="center"/>
    </xf>
    <xf numFmtId="4" fontId="14" fillId="14" borderId="79" applyNumberFormat="0" applyProtection="0">
      <alignment horizontal="right" vertical="center"/>
    </xf>
    <xf numFmtId="4" fontId="14" fillId="15" borderId="79" applyNumberFormat="0" applyProtection="0">
      <alignment horizontal="right" vertical="center"/>
    </xf>
    <xf numFmtId="4" fontId="14" fillId="16" borderId="79" applyNumberFormat="0" applyProtection="0">
      <alignment horizontal="right" vertical="center"/>
    </xf>
    <xf numFmtId="0" fontId="9" fillId="8" borderId="79"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0" fontId="9" fillId="8" borderId="79" applyNumberFormat="0" applyProtection="0">
      <alignment horizontal="left" vertical="center" indent="1"/>
    </xf>
    <xf numFmtId="0" fontId="9" fillId="22" borderId="79" applyNumberFormat="0" applyProtection="0">
      <alignment horizontal="left" vertical="center" indent="1"/>
    </xf>
    <xf numFmtId="0" fontId="9" fillId="21" borderId="79" applyNumberFormat="0" applyProtection="0">
      <alignment horizontal="left" vertical="center" indent="1"/>
    </xf>
    <xf numFmtId="0" fontId="9" fillId="22" borderId="79" applyNumberFormat="0" applyProtection="0">
      <alignment horizontal="left" vertical="center" indent="1"/>
    </xf>
    <xf numFmtId="0" fontId="9" fillId="22"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4" fillId="14" borderId="79" applyNumberFormat="0" applyProtection="0">
      <alignment horizontal="right" vertical="center"/>
    </xf>
    <xf numFmtId="0" fontId="9" fillId="8" borderId="79" applyNumberFormat="0" applyProtection="0">
      <alignment horizontal="left" vertical="center" indent="1"/>
    </xf>
    <xf numFmtId="4" fontId="19" fillId="19" borderId="79" applyNumberFormat="0" applyProtection="0">
      <alignment horizontal="right" vertical="center"/>
    </xf>
    <xf numFmtId="0" fontId="9" fillId="23" borderId="79" applyNumberFormat="0" applyProtection="0">
      <alignment horizontal="left" vertical="center" indent="1"/>
    </xf>
    <xf numFmtId="4" fontId="15" fillId="7" borderId="80" applyNumberFormat="0" applyProtection="0">
      <alignmen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94"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24" borderId="82" applyNumberFormat="0" applyProtection="0">
      <alignment vertical="center"/>
    </xf>
    <xf numFmtId="4" fontId="14" fillId="24" borderId="82" applyNumberFormat="0" applyProtection="0">
      <alignment horizontal="left" vertical="center" indent="1"/>
    </xf>
    <xf numFmtId="0" fontId="9" fillId="8" borderId="94" applyNumberFormat="0" applyProtection="0">
      <alignment horizontal="left" vertical="center" indent="1"/>
    </xf>
    <xf numFmtId="4" fontId="19" fillId="19" borderId="79" applyNumberFormat="0" applyProtection="0">
      <alignment horizontal="right" vertical="center"/>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0" fontId="9" fillId="8" borderId="79" applyNumberFormat="0" applyProtection="0">
      <alignment horizontal="left" vertical="center" indent="1"/>
    </xf>
    <xf numFmtId="4" fontId="16" fillId="19" borderId="79" applyNumberFormat="0" applyProtection="0">
      <alignment horizontal="right" vertical="center"/>
    </xf>
    <xf numFmtId="4" fontId="14" fillId="6" borderId="79" applyNumberFormat="0" applyProtection="0">
      <alignment horizontal="left" vertical="center" indent="1"/>
    </xf>
    <xf numFmtId="0" fontId="9" fillId="8" borderId="94" applyNumberFormat="0" applyProtection="0">
      <alignment horizontal="left" vertical="center" indent="1"/>
    </xf>
    <xf numFmtId="4" fontId="14" fillId="21"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3" borderId="94" applyNumberFormat="0" applyProtection="0">
      <alignment horizontal="left" vertical="center" indent="1"/>
    </xf>
    <xf numFmtId="4" fontId="16" fillId="6" borderId="82" applyNumberFormat="0" applyProtection="0">
      <alignmen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4" fontId="14" fillId="11" borderId="82" applyNumberFormat="0" applyProtection="0">
      <alignment horizontal="right" vertical="center"/>
    </xf>
    <xf numFmtId="4" fontId="14" fillId="12" borderId="82" applyNumberFormat="0" applyProtection="0">
      <alignment horizontal="right" vertical="center"/>
    </xf>
    <xf numFmtId="4" fontId="14" fillId="19" borderId="84" applyNumberFormat="0" applyProtection="0">
      <alignment horizontal="left" vertical="center" indent="1"/>
    </xf>
    <xf numFmtId="0" fontId="9" fillId="8" borderId="82" applyNumberFormat="0" applyProtection="0">
      <alignment horizontal="left" vertical="center" indent="1"/>
    </xf>
    <xf numFmtId="0" fontId="9" fillId="22" borderId="82" applyNumberFormat="0" applyProtection="0">
      <alignment horizontal="left" vertical="center" indent="1"/>
    </xf>
    <xf numFmtId="0" fontId="9" fillId="21" borderId="82" applyNumberFormat="0" applyProtection="0">
      <alignment horizontal="left" vertical="center" indent="1"/>
    </xf>
    <xf numFmtId="4" fontId="14" fillId="19" borderId="82" applyNumberFormat="0" applyProtection="0">
      <alignment horizontal="left" vertical="center" indent="1"/>
    </xf>
    <xf numFmtId="4" fontId="14" fillId="21" borderId="82" applyNumberFormat="0" applyProtection="0">
      <alignment horizontal="left" vertical="center" indent="1"/>
    </xf>
    <xf numFmtId="4" fontId="14" fillId="21" borderId="82" applyNumberFormat="0" applyProtection="0">
      <alignment horizontal="left" vertical="center" indent="1"/>
    </xf>
    <xf numFmtId="0" fontId="9" fillId="21" borderId="82" applyNumberFormat="0" applyProtection="0">
      <alignment horizontal="left" vertical="center" indent="1"/>
    </xf>
    <xf numFmtId="0" fontId="9" fillId="21" borderId="82" applyNumberFormat="0" applyProtection="0">
      <alignment horizontal="left" vertical="center" indent="1"/>
    </xf>
    <xf numFmtId="0" fontId="9" fillId="22" borderId="82" applyNumberFormat="0" applyProtection="0">
      <alignment horizontal="left" vertical="center" indent="1"/>
    </xf>
    <xf numFmtId="0" fontId="9" fillId="8" borderId="82" applyNumberFormat="0" applyProtection="0">
      <alignment horizontal="left" vertical="center" indent="1"/>
    </xf>
    <xf numFmtId="0" fontId="9" fillId="23" borderId="82" applyNumberFormat="0" applyProtection="0">
      <alignment horizontal="left" vertical="center" indent="1"/>
    </xf>
    <xf numFmtId="0" fontId="9" fillId="23"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21" borderId="88" applyNumberFormat="0" applyProtection="0">
      <alignment horizontal="left" vertical="center" indent="1"/>
    </xf>
    <xf numFmtId="4" fontId="14" fillId="21" borderId="88" applyNumberFormat="0" applyProtection="0">
      <alignment horizontal="left" vertical="center" indent="1"/>
    </xf>
    <xf numFmtId="0" fontId="9" fillId="8" borderId="102"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25" borderId="80" applyNumberFormat="0" applyProtection="0">
      <alignment horizontal="left" vertical="center"/>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9" borderId="81" applyNumberFormat="0" applyProtection="0">
      <alignment horizontal="left" vertical="center" indent="1"/>
    </xf>
    <xf numFmtId="4" fontId="14" fillId="13" borderId="82" applyNumberFormat="0" applyProtection="0">
      <alignment horizontal="right" vertical="center"/>
    </xf>
    <xf numFmtId="4" fontId="14" fillId="15" borderId="88" applyNumberFormat="0" applyProtection="0">
      <alignment horizontal="right" vertical="center"/>
    </xf>
    <xf numFmtId="4" fontId="14" fillId="24" borderId="94" applyNumberFormat="0" applyProtection="0">
      <alignment horizontal="left" vertical="center" indent="1"/>
    </xf>
    <xf numFmtId="0" fontId="9" fillId="21" borderId="94" applyNumberFormat="0" applyProtection="0">
      <alignment horizontal="left" vertical="center" indent="1"/>
    </xf>
    <xf numFmtId="0" fontId="9" fillId="8" borderId="94" applyNumberFormat="0" applyProtection="0">
      <alignment horizontal="left" vertical="center" indent="1"/>
    </xf>
    <xf numFmtId="4" fontId="14" fillId="17" borderId="103" applyNumberFormat="0" applyProtection="0">
      <alignment horizontal="right" vertical="center"/>
    </xf>
    <xf numFmtId="0" fontId="9" fillId="8" borderId="82" applyNumberFormat="0" applyProtection="0">
      <alignment horizontal="left" vertical="center" indent="1"/>
    </xf>
    <xf numFmtId="4" fontId="14" fillId="6" borderId="113" applyNumberFormat="0" applyProtection="0">
      <alignment vertical="center"/>
    </xf>
    <xf numFmtId="0" fontId="9" fillId="8" borderId="94"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5" fillId="7" borderId="85" applyNumberFormat="0" applyProtection="0">
      <alignment vertical="center"/>
    </xf>
    <xf numFmtId="4" fontId="15" fillId="7" borderId="85" applyNumberFormat="0" applyProtection="0">
      <alignment vertical="center"/>
    </xf>
    <xf numFmtId="0" fontId="9" fillId="8" borderId="87" applyNumberFormat="0" applyProtection="0">
      <alignment horizontal="left" vertical="center" indent="1"/>
    </xf>
    <xf numFmtId="4" fontId="14" fillId="25" borderId="85" applyNumberFormat="0" applyProtection="0">
      <alignment horizontal="lef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4" fontId="14" fillId="24" borderId="87" applyNumberFormat="0" applyProtection="0">
      <alignment vertical="center"/>
    </xf>
    <xf numFmtId="4" fontId="14" fillId="19" borderId="86"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87" applyNumberFormat="0" applyProtection="0">
      <alignment horizontal="left" vertical="center" indent="1"/>
    </xf>
    <xf numFmtId="4" fontId="14" fillId="6" borderId="87" applyNumberFormat="0" applyProtection="0">
      <alignment horizontal="left" vertical="center" indent="1"/>
    </xf>
    <xf numFmtId="4" fontId="14" fillId="25" borderId="85" applyNumberFormat="0" applyProtection="0">
      <alignment horizontal="left" vertical="center"/>
    </xf>
    <xf numFmtId="4" fontId="14" fillId="6" borderId="87" applyNumberFormat="0" applyProtection="0">
      <alignment vertical="center"/>
    </xf>
    <xf numFmtId="4" fontId="15" fillId="7" borderId="85" applyNumberFormat="0" applyProtection="0">
      <alignment vertical="center"/>
    </xf>
    <xf numFmtId="4" fontId="14" fillId="19" borderId="86" applyNumberFormat="0" applyProtection="0">
      <alignment horizontal="left" vertical="center" indent="1"/>
    </xf>
    <xf numFmtId="4" fontId="14" fillId="21" borderId="87" applyNumberFormat="0" applyProtection="0">
      <alignment horizontal="left" vertical="center" indent="1"/>
    </xf>
    <xf numFmtId="0" fontId="9" fillId="8" borderId="87" applyNumberFormat="0" applyProtection="0">
      <alignment horizontal="left" vertical="center" indent="1"/>
    </xf>
    <xf numFmtId="4" fontId="14" fillId="19" borderId="86" applyNumberFormat="0" applyProtection="0">
      <alignment horizontal="left" vertical="center" indent="1"/>
    </xf>
    <xf numFmtId="0" fontId="9" fillId="8" borderId="87" applyNumberFormat="0" applyProtection="0">
      <alignment horizontal="left" vertical="center" indent="1"/>
    </xf>
    <xf numFmtId="0" fontId="9" fillId="23" borderId="87" applyNumberFormat="0" applyProtection="0">
      <alignment horizontal="left" vertical="center" indent="1"/>
    </xf>
    <xf numFmtId="0" fontId="9" fillId="21" borderId="87" applyNumberFormat="0" applyProtection="0">
      <alignment horizontal="left" vertical="center" indent="1"/>
    </xf>
    <xf numFmtId="4" fontId="14" fillId="15" borderId="87" applyNumberFormat="0" applyProtection="0">
      <alignment horizontal="right" vertical="center"/>
    </xf>
    <xf numFmtId="4" fontId="14" fillId="21"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4" fontId="15" fillId="7" borderId="85" applyNumberFormat="0" applyProtection="0">
      <alignment vertical="center"/>
    </xf>
    <xf numFmtId="4" fontId="14" fillId="25" borderId="85" applyNumberFormat="0" applyProtection="0">
      <alignment horizontal="left" vertical="center"/>
    </xf>
    <xf numFmtId="0" fontId="9" fillId="21"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25" borderId="85" applyNumberFormat="0" applyProtection="0">
      <alignment horizontal="left" vertical="center"/>
    </xf>
    <xf numFmtId="4" fontId="14" fillId="6" borderId="87" applyNumberFormat="0" applyProtection="0">
      <alignment horizontal="left" vertical="center" indent="1"/>
    </xf>
    <xf numFmtId="4" fontId="15" fillId="7" borderId="100" applyNumberFormat="0" applyProtection="0">
      <alignment vertical="center"/>
    </xf>
    <xf numFmtId="4" fontId="14" fillId="19" borderId="96" applyNumberFormat="0" applyProtection="0">
      <alignment horizontal="left" vertical="center" indent="1"/>
    </xf>
    <xf numFmtId="4" fontId="14" fillId="21" borderId="94" applyNumberFormat="0" applyProtection="0">
      <alignment horizontal="left" vertical="center" indent="1"/>
    </xf>
    <xf numFmtId="4" fontId="14" fillId="24" borderId="102" applyNumberFormat="0" applyProtection="0">
      <alignment horizontal="left" vertical="center" indent="1"/>
    </xf>
    <xf numFmtId="0" fontId="9" fillId="8" borderId="93" applyNumberFormat="0" applyProtection="0">
      <alignment horizontal="left" vertical="center" indent="1"/>
    </xf>
    <xf numFmtId="4" fontId="14" fillId="15" borderId="93" applyNumberFormat="0" applyProtection="0">
      <alignment horizontal="right" vertical="center"/>
    </xf>
    <xf numFmtId="0" fontId="9" fillId="8" borderId="93" applyNumberFormat="0" applyProtection="0">
      <alignment horizontal="left" vertical="center" indent="1"/>
    </xf>
    <xf numFmtId="4" fontId="14" fillId="19" borderId="105"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2" borderId="93" applyNumberFormat="0" applyProtection="0">
      <alignment horizontal="left" vertical="center" indent="1"/>
    </xf>
    <xf numFmtId="0" fontId="9" fillId="23" borderId="94" applyNumberFormat="0" applyProtection="0">
      <alignment horizontal="left" vertical="center" indent="1"/>
    </xf>
    <xf numFmtId="4" fontId="15" fillId="18" borderId="103" applyNumberFormat="0" applyProtection="0">
      <alignment horizontal="left" vertical="center" indent="1"/>
    </xf>
    <xf numFmtId="4" fontId="14" fillId="19" borderId="92" applyNumberFormat="0" applyProtection="0">
      <alignment horizontal="left" vertical="center" indent="1"/>
    </xf>
    <xf numFmtId="4" fontId="14" fillId="19" borderId="99"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4" fontId="14" fillId="19" borderId="92" applyNumberFormat="0" applyProtection="0">
      <alignment horizontal="left" vertical="center" indent="1"/>
    </xf>
    <xf numFmtId="4" fontId="14" fillId="9" borderId="94" applyNumberFormat="0" applyProtection="0">
      <alignment horizontal="right" vertical="center"/>
    </xf>
    <xf numFmtId="4" fontId="14" fillId="9" borderId="102" applyNumberFormat="0" applyProtection="0">
      <alignment horizontal="right" vertical="center"/>
    </xf>
    <xf numFmtId="0" fontId="9" fillId="8" borderId="103" applyNumberFormat="0" applyProtection="0">
      <alignment horizontal="left" vertical="center" indent="1"/>
    </xf>
    <xf numFmtId="0" fontId="9" fillId="8" borderId="94" applyNumberFormat="0" applyProtection="0">
      <alignment horizontal="left" vertical="center" indent="1"/>
    </xf>
    <xf numFmtId="4" fontId="15" fillId="7" borderId="83" applyNumberFormat="0" applyProtection="0">
      <alignment vertical="center"/>
    </xf>
    <xf numFmtId="4" fontId="14" fillId="19" borderId="84" applyNumberFormat="0" applyProtection="0">
      <alignment horizontal="left" vertical="center" indent="1"/>
    </xf>
    <xf numFmtId="0" fontId="9" fillId="8" borderId="88" applyNumberFormat="0" applyProtection="0">
      <alignment horizontal="left" vertical="center" indent="1"/>
    </xf>
    <xf numFmtId="0" fontId="9" fillId="22" borderId="88"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4" fontId="14" fillId="6" borderId="93" applyNumberFormat="0" applyProtection="0">
      <alignment horizontal="left" vertical="center" indent="1"/>
    </xf>
    <xf numFmtId="0" fontId="9" fillId="21" borderId="102" applyNumberFormat="0" applyProtection="0">
      <alignment horizontal="left" vertical="center" indent="1"/>
    </xf>
    <xf numFmtId="4" fontId="14" fillId="25" borderId="91" applyNumberFormat="0" applyProtection="0">
      <alignment horizontal="left" vertical="center"/>
    </xf>
    <xf numFmtId="4" fontId="14" fillId="19" borderId="90" applyNumberFormat="0" applyProtection="0">
      <alignment horizontal="left" vertical="center" indent="1"/>
    </xf>
    <xf numFmtId="4" fontId="14" fillId="6" borderId="93" applyNumberFormat="0" applyProtection="0">
      <alignment vertical="center"/>
    </xf>
    <xf numFmtId="4" fontId="14" fillId="11" borderId="93" applyNumberFormat="0" applyProtection="0">
      <alignment horizontal="right" vertical="center"/>
    </xf>
    <xf numFmtId="4" fontId="14" fillId="25" borderId="91" applyNumberFormat="0" applyProtection="0">
      <alignment horizontal="left" vertical="center"/>
    </xf>
    <xf numFmtId="4" fontId="16" fillId="6" borderId="93" applyNumberFormat="0" applyProtection="0">
      <alignment vertical="center"/>
    </xf>
    <xf numFmtId="0" fontId="9" fillId="8" borderId="94" applyNumberFormat="0" applyProtection="0">
      <alignment horizontal="left" vertical="center" indent="1"/>
    </xf>
    <xf numFmtId="4" fontId="14" fillId="9" borderId="94" applyNumberFormat="0" applyProtection="0">
      <alignment horizontal="right" vertical="center"/>
    </xf>
    <xf numFmtId="4" fontId="14" fillId="25" borderId="106" applyNumberFormat="0" applyProtection="0">
      <alignment horizontal="left" vertical="center"/>
    </xf>
    <xf numFmtId="0" fontId="9" fillId="8" borderId="93" applyNumberFormat="0" applyProtection="0">
      <alignment horizontal="left" vertical="center" indent="1"/>
    </xf>
    <xf numFmtId="4" fontId="14" fillId="16" borderId="93" applyNumberFormat="0" applyProtection="0">
      <alignment horizontal="right" vertical="center"/>
    </xf>
    <xf numFmtId="0" fontId="9" fillId="8" borderId="97" applyNumberFormat="0" applyProtection="0">
      <alignment horizontal="left" vertical="center" indent="1"/>
    </xf>
    <xf numFmtId="4" fontId="16" fillId="6" borderId="94" applyNumberFormat="0" applyProtection="0">
      <alignment vertical="center"/>
    </xf>
    <xf numFmtId="0" fontId="9" fillId="8" borderId="93" applyNumberFormat="0" applyProtection="0">
      <alignment horizontal="left" vertical="center" indent="1"/>
    </xf>
    <xf numFmtId="4" fontId="14" fillId="10" borderId="94" applyNumberFormat="0" applyProtection="0">
      <alignment horizontal="right" vertical="center"/>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8" borderId="103" applyNumberFormat="0" applyProtection="0">
      <alignment horizontal="left" vertical="center" indent="1"/>
    </xf>
    <xf numFmtId="4" fontId="15" fillId="7" borderId="91" applyNumberFormat="0" applyProtection="0">
      <alignment vertical="center"/>
    </xf>
    <xf numFmtId="0" fontId="9" fillId="22" borderId="93" applyNumberFormat="0" applyProtection="0">
      <alignment horizontal="left" vertical="center" indent="1"/>
    </xf>
    <xf numFmtId="4" fontId="15" fillId="7" borderId="106" applyNumberFormat="0" applyProtection="0">
      <alignmen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6" borderId="93" applyNumberFormat="0" applyProtection="0">
      <alignment vertical="center"/>
    </xf>
    <xf numFmtId="4" fontId="16" fillId="24" borderId="93" applyNumberFormat="0" applyProtection="0">
      <alignment vertical="center"/>
    </xf>
    <xf numFmtId="0" fontId="9" fillId="22" borderId="97" applyNumberFormat="0" applyProtection="0">
      <alignment horizontal="left" vertical="center" indent="1"/>
    </xf>
    <xf numFmtId="0" fontId="9" fillId="8" borderId="103" applyNumberFormat="0" applyProtection="0">
      <alignment horizontal="left" vertical="center" indent="1"/>
    </xf>
    <xf numFmtId="4" fontId="15" fillId="18" borderId="97" applyNumberFormat="0" applyProtection="0">
      <alignment horizontal="left" vertical="center" indent="1"/>
    </xf>
    <xf numFmtId="4" fontId="14" fillId="25" borderId="85" applyNumberFormat="0" applyProtection="0">
      <alignment horizontal="left" vertical="center"/>
    </xf>
    <xf numFmtId="4" fontId="16" fillId="19" borderId="87" applyNumberFormat="0" applyProtection="0">
      <alignment horizontal="right" vertical="center"/>
    </xf>
    <xf numFmtId="0" fontId="9" fillId="8" borderId="87" applyNumberFormat="0" applyProtection="0">
      <alignment horizontal="left" vertical="center" indent="1"/>
    </xf>
    <xf numFmtId="4" fontId="14" fillId="10" borderId="87" applyNumberFormat="0" applyProtection="0">
      <alignment horizontal="right" vertical="center"/>
    </xf>
    <xf numFmtId="0" fontId="9" fillId="23" borderId="87" applyNumberFormat="0" applyProtection="0">
      <alignment horizontal="left" vertical="center" indent="1"/>
    </xf>
    <xf numFmtId="4" fontId="15" fillId="7" borderId="85" applyNumberFormat="0" applyProtection="0">
      <alignment vertical="center"/>
    </xf>
    <xf numFmtId="4" fontId="14" fillId="12" borderId="87" applyNumberFormat="0" applyProtection="0">
      <alignment horizontal="right" vertical="center"/>
    </xf>
    <xf numFmtId="0" fontId="9" fillId="8"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6" fillId="6" borderId="87" applyNumberFormat="0" applyProtection="0">
      <alignment vertical="center"/>
    </xf>
    <xf numFmtId="0" fontId="9" fillId="8" borderId="87" applyNumberFormat="0" applyProtection="0">
      <alignment horizontal="left" vertical="center" indent="1"/>
    </xf>
    <xf numFmtId="4" fontId="16" fillId="24" borderId="87" applyNumberFormat="0" applyProtection="0">
      <alignment vertical="center"/>
    </xf>
    <xf numFmtId="4" fontId="14" fillId="24" borderId="87"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23" borderId="87" applyNumberFormat="0" applyProtection="0">
      <alignment horizontal="left" vertical="center" indent="1"/>
    </xf>
    <xf numFmtId="0" fontId="9" fillId="8" borderId="87" applyNumberFormat="0" applyProtection="0">
      <alignment horizontal="left" vertical="center" indent="1"/>
    </xf>
    <xf numFmtId="4" fontId="14" fillId="19" borderId="87" applyNumberFormat="0" applyProtection="0">
      <alignment horizontal="right" vertical="center"/>
    </xf>
    <xf numFmtId="4" fontId="16" fillId="19" borderId="87" applyNumberFormat="0" applyProtection="0">
      <alignment horizontal="righ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24" borderId="87" applyNumberFormat="0" applyProtection="0">
      <alignment horizontal="left" vertical="center" indent="1"/>
    </xf>
    <xf numFmtId="0" fontId="9" fillId="8" borderId="87" applyNumberFormat="0" applyProtection="0">
      <alignment horizontal="left" vertical="center" indent="1"/>
    </xf>
    <xf numFmtId="0" fontId="9" fillId="22" borderId="87" applyNumberFormat="0" applyProtection="0">
      <alignment horizontal="left" vertical="center" indent="1"/>
    </xf>
    <xf numFmtId="0" fontId="9" fillId="22" borderId="87" applyNumberFormat="0" applyProtection="0">
      <alignment horizontal="left" vertical="center" indent="1"/>
    </xf>
    <xf numFmtId="4" fontId="14" fillId="11" borderId="87" applyNumberFormat="0" applyProtection="0">
      <alignment horizontal="right" vertical="center"/>
    </xf>
    <xf numFmtId="0" fontId="9" fillId="22"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0" fontId="9" fillId="21" borderId="87" applyNumberFormat="0" applyProtection="0">
      <alignment horizontal="left" vertical="center" indent="1"/>
    </xf>
    <xf numFmtId="4" fontId="14" fillId="6" borderId="87" applyNumberFormat="0" applyProtection="0">
      <alignment horizontal="left" vertical="center" indent="1"/>
    </xf>
    <xf numFmtId="4" fontId="14" fillId="17" borderId="87" applyNumberFormat="0" applyProtection="0">
      <alignment horizontal="right" vertical="center"/>
    </xf>
    <xf numFmtId="0" fontId="9" fillId="8" borderId="87" applyNumberFormat="0" applyProtection="0">
      <alignment horizontal="left" vertical="center" indent="1"/>
    </xf>
    <xf numFmtId="4" fontId="14" fillId="25" borderId="85" applyNumberFormat="0" applyProtection="0">
      <alignment horizontal="left" vertical="center"/>
    </xf>
    <xf numFmtId="4" fontId="15" fillId="18" borderId="87" applyNumberFormat="0" applyProtection="0">
      <alignment horizontal="left" vertical="center" indent="1"/>
    </xf>
    <xf numFmtId="4" fontId="14" fillId="16" borderId="87" applyNumberFormat="0" applyProtection="0">
      <alignment horizontal="righ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6" fillId="24" borderId="97" applyNumberFormat="0" applyProtection="0">
      <alignment vertical="center"/>
    </xf>
    <xf numFmtId="4" fontId="15" fillId="7" borderId="85" applyNumberFormat="0" applyProtection="0">
      <alignment vertical="center"/>
    </xf>
    <xf numFmtId="4" fontId="14" fillId="6" borderId="87" applyNumberFormat="0" applyProtection="0">
      <alignment vertical="center"/>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7" borderId="87" applyNumberFormat="0" applyProtection="0">
      <alignment horizontal="right" vertical="center"/>
    </xf>
    <xf numFmtId="4" fontId="14" fillId="13" borderId="87" applyNumberFormat="0" applyProtection="0">
      <alignment horizontal="right" vertical="center"/>
    </xf>
    <xf numFmtId="4" fontId="14" fillId="19" borderId="113" applyNumberFormat="0" applyProtection="0">
      <alignment horizontal="right" vertical="center"/>
    </xf>
    <xf numFmtId="4" fontId="14" fillId="11" borderId="87" applyNumberFormat="0" applyProtection="0">
      <alignment horizontal="right" vertical="center"/>
    </xf>
    <xf numFmtId="4" fontId="14" fillId="12" borderId="87" applyNumberFormat="0" applyProtection="0">
      <alignment horizontal="right" vertical="center"/>
    </xf>
    <xf numFmtId="4" fontId="14" fillId="14" borderId="87" applyNumberFormat="0" applyProtection="0">
      <alignment horizontal="right" vertical="center"/>
    </xf>
    <xf numFmtId="4" fontId="14" fillId="15" borderId="87" applyNumberFormat="0" applyProtection="0">
      <alignment horizontal="right" vertical="center"/>
    </xf>
    <xf numFmtId="4" fontId="14" fillId="16" borderId="87" applyNumberFormat="0" applyProtection="0">
      <alignment horizontal="right" vertical="center"/>
    </xf>
    <xf numFmtId="0" fontId="9" fillId="8" borderId="87"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0" fontId="9" fillId="8" borderId="87" applyNumberFormat="0" applyProtection="0">
      <alignment horizontal="left" vertical="center" indent="1"/>
    </xf>
    <xf numFmtId="0" fontId="9" fillId="22" borderId="87" applyNumberFormat="0" applyProtection="0">
      <alignment horizontal="left" vertical="center" indent="1"/>
    </xf>
    <xf numFmtId="0" fontId="9" fillId="21" borderId="87" applyNumberFormat="0" applyProtection="0">
      <alignment horizontal="left" vertical="center" indent="1"/>
    </xf>
    <xf numFmtId="0" fontId="9" fillId="22" borderId="87" applyNumberFormat="0" applyProtection="0">
      <alignment horizontal="left" vertical="center" indent="1"/>
    </xf>
    <xf numFmtId="0" fontId="9" fillId="22"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4" borderId="87" applyNumberFormat="0" applyProtection="0">
      <alignment horizontal="right" vertical="center"/>
    </xf>
    <xf numFmtId="0" fontId="9" fillId="8" borderId="87" applyNumberFormat="0" applyProtection="0">
      <alignment horizontal="left" vertical="center" indent="1"/>
    </xf>
    <xf numFmtId="4" fontId="19" fillId="19" borderId="87" applyNumberFormat="0" applyProtection="0">
      <alignment horizontal="right" vertical="center"/>
    </xf>
    <xf numFmtId="0" fontId="9" fillId="23" borderId="87" applyNumberFormat="0" applyProtection="0">
      <alignment horizontal="left" vertical="center" indent="1"/>
    </xf>
    <xf numFmtId="4" fontId="15" fillId="7" borderId="85" applyNumberFormat="0" applyProtection="0">
      <alignment vertical="center"/>
    </xf>
    <xf numFmtId="0" fontId="9" fillId="8" borderId="87" applyNumberFormat="0" applyProtection="0">
      <alignment horizontal="left" vertical="center" indent="1"/>
    </xf>
    <xf numFmtId="0" fontId="9" fillId="8" borderId="87" applyNumberFormat="0" applyProtection="0">
      <alignment horizontal="left" vertical="center" indent="1"/>
    </xf>
    <xf numFmtId="4" fontId="14" fillId="19" borderId="88" applyNumberFormat="0" applyProtection="0">
      <alignment horizontal="left" vertical="center" indent="1"/>
    </xf>
    <xf numFmtId="0" fontId="9" fillId="8" borderId="88" applyNumberFormat="0" applyProtection="0">
      <alignment horizontal="left" vertical="center" indent="1"/>
    </xf>
    <xf numFmtId="4" fontId="14" fillId="19" borderId="88" applyNumberFormat="0" applyProtection="0">
      <alignment horizontal="left" vertical="center" indent="1"/>
    </xf>
    <xf numFmtId="4" fontId="14" fillId="21" borderId="88" applyNumberFormat="0" applyProtection="0">
      <alignment horizontal="left" vertical="center" indent="1"/>
    </xf>
    <xf numFmtId="0" fontId="9" fillId="21" borderId="88" applyNumberFormat="0" applyProtection="0">
      <alignment horizontal="left" vertical="center" indent="1"/>
    </xf>
    <xf numFmtId="4" fontId="19" fillId="19" borderId="82" applyNumberFormat="0" applyProtection="0">
      <alignment horizontal="right" vertical="center"/>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0" fontId="9" fillId="8" borderId="82" applyNumberFormat="0" applyProtection="0">
      <alignment horizontal="left" vertical="center" indent="1"/>
    </xf>
    <xf numFmtId="4" fontId="16" fillId="19" borderId="82" applyNumberFormat="0" applyProtection="0">
      <alignment horizontal="right" vertical="center"/>
    </xf>
    <xf numFmtId="4" fontId="14" fillId="6" borderId="82"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6" borderId="94" applyNumberFormat="0" applyProtection="0">
      <alignment vertical="center"/>
    </xf>
    <xf numFmtId="4" fontId="14" fillId="6" borderId="94" applyNumberFormat="0" applyProtection="0">
      <alignment vertical="center"/>
    </xf>
    <xf numFmtId="4" fontId="15" fillId="7" borderId="114" applyNumberFormat="0" applyProtection="0">
      <alignment vertical="center"/>
    </xf>
    <xf numFmtId="0" fontId="9" fillId="8" borderId="97" applyNumberFormat="0" applyProtection="0">
      <alignment horizontal="left" vertical="center" indent="1"/>
    </xf>
    <xf numFmtId="4" fontId="14" fillId="17" borderId="97" applyNumberFormat="0" applyProtection="0">
      <alignment horizontal="right" vertical="center"/>
    </xf>
    <xf numFmtId="0" fontId="9" fillId="8" borderId="113" applyNumberFormat="0" applyProtection="0">
      <alignment horizontal="left" vertical="center" indent="1"/>
    </xf>
    <xf numFmtId="4" fontId="14" fillId="6" borderId="88" applyNumberFormat="0" applyProtection="0">
      <alignment horizontal="left" vertical="center" indent="1"/>
    </xf>
    <xf numFmtId="0" fontId="9" fillId="8" borderId="88" applyNumberFormat="0" applyProtection="0">
      <alignment horizontal="left" vertical="center" indent="1"/>
    </xf>
    <xf numFmtId="4" fontId="14" fillId="17" borderId="88" applyNumberFormat="0" applyProtection="0">
      <alignment horizontal="right" vertical="center"/>
    </xf>
    <xf numFmtId="4" fontId="14" fillId="11" borderId="88" applyNumberFormat="0" applyProtection="0">
      <alignment horizontal="right" vertical="center"/>
    </xf>
    <xf numFmtId="0" fontId="9" fillId="8" borderId="88" applyNumberFormat="0" applyProtection="0">
      <alignment horizontal="left" vertical="center" indent="1"/>
    </xf>
    <xf numFmtId="4" fontId="14" fillId="9" borderId="88" applyNumberFormat="0" applyProtection="0">
      <alignment horizontal="right" vertical="center"/>
    </xf>
    <xf numFmtId="4" fontId="14" fillId="10" borderId="88" applyNumberFormat="0" applyProtection="0">
      <alignment horizontal="right" vertical="center"/>
    </xf>
    <xf numFmtId="4" fontId="14" fillId="14" borderId="88" applyNumberFormat="0" applyProtection="0">
      <alignment horizontal="right" vertical="center"/>
    </xf>
    <xf numFmtId="4" fontId="14" fillId="13" borderId="88" applyNumberFormat="0" applyProtection="0">
      <alignment horizontal="right" vertical="center"/>
    </xf>
    <xf numFmtId="4" fontId="14" fillId="16" borderId="88" applyNumberFormat="0" applyProtection="0">
      <alignment horizontal="right" vertical="center"/>
    </xf>
    <xf numFmtId="0" fontId="9" fillId="23" borderId="88" applyNumberFormat="0" applyProtection="0">
      <alignment horizontal="left" vertical="center" indent="1"/>
    </xf>
    <xf numFmtId="0" fontId="9" fillId="8" borderId="118" applyNumberFormat="0" applyProtection="0">
      <alignment horizontal="left" vertical="center" indent="1"/>
    </xf>
    <xf numFmtId="4" fontId="14" fillId="19" borderId="90" applyNumberFormat="0" applyProtection="0">
      <alignment horizontal="left" vertical="center" indent="1"/>
    </xf>
    <xf numFmtId="0" fontId="9" fillId="22"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4" fontId="16" fillId="19" borderId="88" applyNumberFormat="0" applyProtection="0">
      <alignment horizontal="right" vertical="center"/>
    </xf>
    <xf numFmtId="0" fontId="9" fillId="8" borderId="88" applyNumberFormat="0" applyProtection="0">
      <alignment horizontal="left" vertical="center" indent="1"/>
    </xf>
    <xf numFmtId="0" fontId="9" fillId="8" borderId="88"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25" borderId="85" applyNumberFormat="0" applyProtection="0">
      <alignment horizontal="left" vertical="center"/>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4" fontId="14" fillId="19" borderId="86" applyNumberFormat="0" applyProtection="0">
      <alignment horizontal="left" vertical="center" indent="1"/>
    </xf>
    <xf numFmtId="0" fontId="9" fillId="8" borderId="97" applyNumberFormat="0" applyProtection="0">
      <alignment horizontal="left" vertical="center" indent="1"/>
    </xf>
    <xf numFmtId="0" fontId="9" fillId="8" borderId="110" applyNumberFormat="0" applyProtection="0">
      <alignment horizontal="left" vertical="center" indent="1"/>
    </xf>
    <xf numFmtId="0" fontId="9" fillId="8" borderId="94" applyNumberFormat="0" applyProtection="0">
      <alignment horizontal="left" vertical="center" indent="1"/>
    </xf>
    <xf numFmtId="0" fontId="9" fillId="8" borderId="88" applyNumberFormat="0" applyProtection="0">
      <alignment horizontal="left" vertical="center" indent="1"/>
    </xf>
    <xf numFmtId="0" fontId="9" fillId="8" borderId="110" applyNumberFormat="0" applyProtection="0">
      <alignment horizontal="left" vertical="center" indent="1"/>
    </xf>
    <xf numFmtId="0" fontId="9" fillId="8" borderId="97" applyNumberFormat="0" applyProtection="0">
      <alignment horizontal="left" vertical="center" indent="1"/>
    </xf>
    <xf numFmtId="4" fontId="14" fillId="19" borderId="94" applyNumberFormat="0" applyProtection="0">
      <alignment horizontal="left" vertical="center" indent="1"/>
    </xf>
    <xf numFmtId="0" fontId="9" fillId="8" borderId="94"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19" borderId="93" applyNumberFormat="0" applyProtection="0">
      <alignment horizontal="left" vertical="center" indent="1"/>
    </xf>
    <xf numFmtId="4" fontId="14" fillId="19" borderId="92" applyNumberFormat="0" applyProtection="0">
      <alignment horizontal="left" vertical="center" indent="1"/>
    </xf>
    <xf numFmtId="4" fontId="14" fillId="24" borderId="93" applyNumberFormat="0" applyProtection="0">
      <alignment vertical="center"/>
    </xf>
    <xf numFmtId="4" fontId="14" fillId="19" borderId="92" applyNumberFormat="0" applyProtection="0">
      <alignment horizontal="left" vertical="center" indent="1"/>
    </xf>
    <xf numFmtId="4" fontId="15" fillId="7" borderId="91" applyNumberFormat="0" applyProtection="0">
      <alignment vertical="center"/>
    </xf>
    <xf numFmtId="4" fontId="14" fillId="25" borderId="91" applyNumberFormat="0" applyProtection="0">
      <alignment horizontal="lef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0" fontId="9" fillId="8" borderId="93"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1" borderId="93" applyNumberFormat="0" applyProtection="0">
      <alignment horizontal="left" vertical="center" indent="1"/>
    </xf>
    <xf numFmtId="4" fontId="15" fillId="7" borderId="91" applyNumberFormat="0" applyProtection="0">
      <alignment vertical="center"/>
    </xf>
    <xf numFmtId="0" fontId="9" fillId="21"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21" borderId="93" applyNumberFormat="0" applyProtection="0">
      <alignment horizontal="left" vertical="center" indent="1"/>
    </xf>
    <xf numFmtId="4" fontId="14" fillId="19" borderId="93" applyNumberFormat="0" applyProtection="0">
      <alignment horizontal="left" vertical="center" indent="1"/>
    </xf>
    <xf numFmtId="0" fontId="9" fillId="8" borderId="93" applyNumberFormat="0" applyProtection="0">
      <alignment horizontal="left" vertical="center" indent="1"/>
    </xf>
    <xf numFmtId="4" fontId="15" fillId="7" borderId="91" applyNumberFormat="0" applyProtection="0">
      <alignment vertical="center"/>
    </xf>
    <xf numFmtId="0" fontId="9" fillId="23" borderId="93" applyNumberFormat="0" applyProtection="0">
      <alignment horizontal="left" vertical="center" indent="1"/>
    </xf>
    <xf numFmtId="0" fontId="9" fillId="21" borderId="93" applyNumberFormat="0" applyProtection="0">
      <alignment horizontal="left" vertical="center" indent="1"/>
    </xf>
    <xf numFmtId="4" fontId="15" fillId="7" borderId="91" applyNumberFormat="0" applyProtection="0">
      <alignment vertical="center"/>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19" borderId="96" applyNumberFormat="0" applyProtection="0">
      <alignment horizontal="left" vertical="center" indent="1"/>
    </xf>
    <xf numFmtId="0" fontId="9" fillId="8" borderId="93" applyNumberFormat="0" applyProtection="0">
      <alignment horizontal="left" vertical="center" indent="1"/>
    </xf>
    <xf numFmtId="4" fontId="14" fillId="6" borderId="93" applyNumberFormat="0" applyProtection="0">
      <alignment horizontal="left" vertical="center" indent="1"/>
    </xf>
    <xf numFmtId="4" fontId="19" fillId="19" borderId="93" applyNumberFormat="0" applyProtection="0">
      <alignment horizontal="right" vertical="center"/>
    </xf>
    <xf numFmtId="0" fontId="9" fillId="23" borderId="93" applyNumberFormat="0" applyProtection="0">
      <alignment horizontal="left" vertical="center" indent="1"/>
    </xf>
    <xf numFmtId="0" fontId="9" fillId="8" borderId="94" applyNumberFormat="0" applyProtection="0">
      <alignment horizontal="left" vertical="center" indent="1"/>
    </xf>
    <xf numFmtId="0" fontId="9" fillId="8" borderId="110"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4" fontId="14" fillId="19" borderId="94" applyNumberFormat="0" applyProtection="0">
      <alignment horizontal="left" vertical="center" indent="1"/>
    </xf>
    <xf numFmtId="4" fontId="15" fillId="7" borderId="95" applyNumberFormat="0" applyProtection="0">
      <alignment vertical="center"/>
    </xf>
    <xf numFmtId="4" fontId="14" fillId="13" borderId="94" applyNumberFormat="0" applyProtection="0">
      <alignment horizontal="right" vertical="center"/>
    </xf>
    <xf numFmtId="4" fontId="14" fillId="25" borderId="95" applyNumberFormat="0" applyProtection="0">
      <alignment horizontal="left" vertical="center"/>
    </xf>
    <xf numFmtId="0" fontId="9" fillId="23" borderId="94"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4" applyNumberFormat="0" applyProtection="0">
      <alignment horizontal="left" vertical="center" indent="1"/>
    </xf>
    <xf numFmtId="0" fontId="9" fillId="8" borderId="94" applyNumberFormat="0" applyProtection="0">
      <alignment horizontal="left" vertical="center" indent="1"/>
    </xf>
    <xf numFmtId="4" fontId="14" fillId="24" borderId="94" applyNumberFormat="0" applyProtection="0">
      <alignment horizontal="left" vertical="center" indent="1"/>
    </xf>
    <xf numFmtId="4" fontId="14" fillId="19" borderId="94" applyNumberFormat="0" applyProtection="0">
      <alignment horizontal="right" vertical="center"/>
    </xf>
    <xf numFmtId="4" fontId="14" fillId="25" borderId="95" applyNumberFormat="0" applyProtection="0">
      <alignment horizontal="left" vertical="center"/>
    </xf>
    <xf numFmtId="4" fontId="14" fillId="25" borderId="100" applyNumberFormat="0" applyProtection="0">
      <alignment horizontal="left" vertical="center"/>
    </xf>
    <xf numFmtId="4" fontId="14" fillId="19" borderId="90" applyNumberFormat="0" applyProtection="0">
      <alignment horizontal="left" vertical="center" indent="1"/>
    </xf>
    <xf numFmtId="4" fontId="14" fillId="10" borderId="94" applyNumberFormat="0" applyProtection="0">
      <alignment horizontal="right" vertical="center"/>
    </xf>
    <xf numFmtId="0" fontId="9" fillId="23" borderId="97" applyNumberFormat="0" applyProtection="0">
      <alignment horizontal="left" vertical="center" indent="1"/>
    </xf>
    <xf numFmtId="4" fontId="14" fillId="25" borderId="89" applyNumberFormat="0" applyProtection="0">
      <alignment horizontal="left" vertical="center"/>
    </xf>
    <xf numFmtId="4" fontId="14" fillId="19" borderId="107" applyNumberFormat="0" applyProtection="0">
      <alignment horizontal="left" vertical="center" indent="1"/>
    </xf>
    <xf numFmtId="4" fontId="15" fillId="7" borderId="89" applyNumberFormat="0" applyProtection="0">
      <alignment vertical="center"/>
    </xf>
    <xf numFmtId="4" fontId="14" fillId="19" borderId="97" applyNumberFormat="0" applyProtection="0">
      <alignment horizontal="left" vertical="center" indent="1"/>
    </xf>
    <xf numFmtId="4" fontId="14" fillId="15" borderId="94" applyNumberFormat="0" applyProtection="0">
      <alignment horizontal="right" vertical="center"/>
    </xf>
    <xf numFmtId="0" fontId="9" fillId="8" borderId="94" applyNumberFormat="0" applyProtection="0">
      <alignment horizontal="left" vertical="center" indent="1"/>
    </xf>
    <xf numFmtId="4" fontId="14" fillId="15" borderId="97" applyNumberFormat="0" applyProtection="0">
      <alignment horizontal="right" vertical="center"/>
    </xf>
    <xf numFmtId="4" fontId="16" fillId="24" borderId="94" applyNumberFormat="0" applyProtection="0">
      <alignment vertical="center"/>
    </xf>
    <xf numFmtId="4" fontId="14" fillId="6" borderId="102" applyNumberFormat="0" applyProtection="0">
      <alignment horizontal="left" vertical="center" indent="1"/>
    </xf>
    <xf numFmtId="4" fontId="14" fillId="19" borderId="94" applyNumberFormat="0" applyProtection="0">
      <alignment horizontal="left" vertical="center" indent="1"/>
    </xf>
    <xf numFmtId="4" fontId="14" fillId="19" borderId="96" applyNumberFormat="0" applyProtection="0">
      <alignment horizontal="left" vertical="center" indent="1"/>
    </xf>
    <xf numFmtId="0" fontId="9" fillId="23" borderId="102" applyNumberFormat="0" applyProtection="0">
      <alignment horizontal="left" vertical="center" indent="1"/>
    </xf>
    <xf numFmtId="0" fontId="9" fillId="22" borderId="94" applyNumberFormat="0" applyProtection="0">
      <alignment horizontal="left" vertical="center" indent="1"/>
    </xf>
    <xf numFmtId="4" fontId="14" fillId="16" borderId="103" applyNumberFormat="0" applyProtection="0">
      <alignment horizontal="right" vertical="center"/>
    </xf>
    <xf numFmtId="4" fontId="15" fillId="7" borderId="95" applyNumberFormat="0" applyProtection="0">
      <alignment vertical="center"/>
    </xf>
    <xf numFmtId="4" fontId="14" fillId="25" borderId="104" applyNumberFormat="0" applyProtection="0">
      <alignment horizontal="left" vertical="center"/>
    </xf>
    <xf numFmtId="0" fontId="9" fillId="8" borderId="103" applyNumberFormat="0" applyProtection="0">
      <alignment horizontal="left" vertical="center" indent="1"/>
    </xf>
    <xf numFmtId="4" fontId="15" fillId="18" borderId="94" applyNumberFormat="0" applyProtection="0">
      <alignment horizontal="left" vertical="center" indent="1"/>
    </xf>
    <xf numFmtId="0" fontId="9" fillId="22" borderId="110"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horizontal="left" vertical="center" indent="1"/>
    </xf>
    <xf numFmtId="4" fontId="14" fillId="19" borderId="102" applyNumberFormat="0" applyProtection="0">
      <alignment horizontal="left" vertical="center" indent="1"/>
    </xf>
    <xf numFmtId="4" fontId="14" fillId="25" borderId="95" applyNumberFormat="0" applyProtection="0">
      <alignment horizontal="left" vertical="center"/>
    </xf>
    <xf numFmtId="4" fontId="14" fillId="24" borderId="94" applyNumberFormat="0" applyProtection="0">
      <alignment horizontal="left" vertical="center" indent="1"/>
    </xf>
    <xf numFmtId="0" fontId="9" fillId="8" borderId="94" applyNumberFormat="0" applyProtection="0">
      <alignment horizontal="left" vertical="center" indent="1"/>
    </xf>
    <xf numFmtId="4" fontId="14" fillId="24" borderId="102" applyNumberFormat="0" applyProtection="0">
      <alignment horizontal="left" vertical="center" indent="1"/>
    </xf>
    <xf numFmtId="0" fontId="9" fillId="8" borderId="97" applyNumberFormat="0" applyProtection="0">
      <alignment horizontal="left" vertical="center" indent="1"/>
    </xf>
    <xf numFmtId="0" fontId="9" fillId="23" borderId="94" applyNumberFormat="0" applyProtection="0">
      <alignment horizontal="left" vertical="center" indent="1"/>
    </xf>
    <xf numFmtId="0" fontId="9" fillId="21" borderId="94" applyNumberFormat="0" applyProtection="0">
      <alignment horizontal="left" vertical="center" indent="1"/>
    </xf>
    <xf numFmtId="0" fontId="9" fillId="23" borderId="94" applyNumberFormat="0" applyProtection="0">
      <alignment horizontal="left" vertical="center" indent="1"/>
    </xf>
    <xf numFmtId="4" fontId="14" fillId="21" borderId="94" applyNumberFormat="0" applyProtection="0">
      <alignment horizontal="left" vertical="center" indent="1"/>
    </xf>
    <xf numFmtId="4" fontId="14" fillId="24" borderId="94" applyNumberFormat="0" applyProtection="0">
      <alignment horizontal="left" vertical="center" indent="1"/>
    </xf>
    <xf numFmtId="4" fontId="14" fillId="24" borderId="108" applyNumberFormat="0" applyProtection="0">
      <alignment horizontal="left" vertical="center" indent="1"/>
    </xf>
    <xf numFmtId="4" fontId="14" fillId="19" borderId="94" applyNumberFormat="0" applyProtection="0">
      <alignment horizontal="left" vertical="center" indent="1"/>
    </xf>
    <xf numFmtId="4" fontId="14" fillId="25" borderId="95" applyNumberFormat="0" applyProtection="0">
      <alignment horizontal="left" vertical="center"/>
    </xf>
    <xf numFmtId="4" fontId="14" fillId="25" borderId="98" applyNumberFormat="0" applyProtection="0">
      <alignment horizontal="left" vertical="center"/>
    </xf>
    <xf numFmtId="0" fontId="9" fillId="8" borderId="93" applyNumberFormat="0" applyProtection="0">
      <alignment horizontal="left" vertical="center" indent="1"/>
    </xf>
    <xf numFmtId="4" fontId="14" fillId="19" borderId="93" applyNumberFormat="0" applyProtection="0">
      <alignment horizontal="right" vertical="center"/>
    </xf>
    <xf numFmtId="4" fontId="14" fillId="25" borderId="91" applyNumberFormat="0" applyProtection="0">
      <alignment horizontal="left" vertical="center"/>
    </xf>
    <xf numFmtId="4" fontId="14" fillId="9" borderId="93" applyNumberFormat="0" applyProtection="0">
      <alignment horizontal="right" vertical="center"/>
    </xf>
    <xf numFmtId="0" fontId="9" fillId="8" borderId="93" applyNumberFormat="0" applyProtection="0">
      <alignment horizontal="left" vertical="center" indent="1"/>
    </xf>
    <xf numFmtId="4" fontId="14" fillId="10" borderId="93" applyNumberFormat="0" applyProtection="0">
      <alignment horizontal="right" vertical="center"/>
    </xf>
    <xf numFmtId="0" fontId="9" fillId="23" borderId="93" applyNumberFormat="0" applyProtection="0">
      <alignment horizontal="left" vertical="center" indent="1"/>
    </xf>
    <xf numFmtId="4" fontId="15" fillId="7" borderId="91" applyNumberFormat="0" applyProtection="0">
      <alignment vertical="center"/>
    </xf>
    <xf numFmtId="4" fontId="14" fillId="13" borderId="93" applyNumberFormat="0" applyProtection="0">
      <alignment horizontal="right" vertical="center"/>
    </xf>
    <xf numFmtId="4" fontId="16" fillId="19" borderId="93" applyNumberFormat="0" applyProtection="0">
      <alignment horizontal="right" vertical="center"/>
    </xf>
    <xf numFmtId="4" fontId="15" fillId="7" borderId="91" applyNumberFormat="0" applyProtection="0">
      <alignment vertical="center"/>
    </xf>
    <xf numFmtId="4" fontId="14" fillId="24"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4"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4" fontId="14" fillId="24" borderId="93" applyNumberFormat="0" applyProtection="0">
      <alignment horizontal="left" vertical="center" indent="1"/>
    </xf>
    <xf numFmtId="4" fontId="14" fillId="19" borderId="93" applyNumberFormat="0" applyProtection="0">
      <alignment horizontal="right" vertical="center"/>
    </xf>
    <xf numFmtId="4" fontId="16" fillId="19" borderId="93" applyNumberFormat="0" applyProtection="0">
      <alignment horizontal="right" vertical="center"/>
    </xf>
    <xf numFmtId="0" fontId="9" fillId="8" borderId="93" applyNumberFormat="0" applyProtection="0">
      <alignment horizontal="left" vertical="center" indent="1"/>
    </xf>
    <xf numFmtId="4" fontId="15" fillId="7" borderId="91" applyNumberFormat="0" applyProtection="0">
      <alignment vertical="center"/>
    </xf>
    <xf numFmtId="0" fontId="9" fillId="23"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4" fontId="14" fillId="17" borderId="93" applyNumberFormat="0" applyProtection="0">
      <alignment horizontal="right" vertical="center"/>
    </xf>
    <xf numFmtId="4" fontId="14" fillId="19" borderId="93" applyNumberFormat="0" applyProtection="0">
      <alignment horizontal="left" vertical="center" indent="1"/>
    </xf>
    <xf numFmtId="0" fontId="9" fillId="21" borderId="93" applyNumberFormat="0" applyProtection="0">
      <alignment horizontal="left" vertical="center" indent="1"/>
    </xf>
    <xf numFmtId="4" fontId="14" fillId="21" borderId="93" applyNumberFormat="0" applyProtection="0">
      <alignment horizontal="left" vertical="center" indent="1"/>
    </xf>
    <xf numFmtId="4" fontId="14" fillId="21" borderId="93" applyNumberFormat="0" applyProtection="0">
      <alignment horizontal="left" vertical="center" indent="1"/>
    </xf>
    <xf numFmtId="0" fontId="9" fillId="8" borderId="93" applyNumberFormat="0" applyProtection="0">
      <alignment horizontal="left" vertical="center" indent="1"/>
    </xf>
    <xf numFmtId="4" fontId="14" fillId="25" borderId="91" applyNumberFormat="0" applyProtection="0">
      <alignment horizontal="left" vertical="center"/>
    </xf>
    <xf numFmtId="4" fontId="15" fillId="18" borderId="93" applyNumberFormat="0" applyProtection="0">
      <alignment horizontal="left" vertical="center" indent="1"/>
    </xf>
    <xf numFmtId="4" fontId="16" fillId="6" borderId="93" applyNumberFormat="0" applyProtection="0">
      <alignment vertical="center"/>
    </xf>
    <xf numFmtId="4" fontId="14" fillId="6" borderId="93" applyNumberFormat="0" applyProtection="0">
      <alignment horizontal="left" vertical="center" indent="1"/>
    </xf>
    <xf numFmtId="0" fontId="9" fillId="8" borderId="93" applyNumberFormat="0" applyProtection="0">
      <alignment horizontal="left" vertical="center" indent="1"/>
    </xf>
    <xf numFmtId="4" fontId="14" fillId="6" borderId="93" applyNumberFormat="0" applyProtection="0">
      <alignment horizontal="left" vertical="center" indent="1"/>
    </xf>
    <xf numFmtId="4" fontId="14" fillId="19" borderId="112" applyNumberFormat="0" applyProtection="0">
      <alignment horizontal="left" vertical="center" indent="1"/>
    </xf>
    <xf numFmtId="4" fontId="15" fillId="7" borderId="91" applyNumberFormat="0" applyProtection="0">
      <alignment vertical="center"/>
    </xf>
    <xf numFmtId="0" fontId="9" fillId="21" borderId="97" applyNumberFormat="0" applyProtection="0">
      <alignment horizontal="left" vertical="center" indent="1"/>
    </xf>
    <xf numFmtId="4" fontId="14" fillId="19" borderId="92" applyNumberFormat="0" applyProtection="0">
      <alignment horizontal="left" vertical="center" indent="1"/>
    </xf>
    <xf numFmtId="4" fontId="14" fillId="13" borderId="93" applyNumberFormat="0" applyProtection="0">
      <alignment horizontal="right" vertical="center"/>
    </xf>
    <xf numFmtId="4" fontId="14" fillId="10" borderId="93" applyNumberFormat="0" applyProtection="0">
      <alignment horizontal="right" vertical="center"/>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9" borderId="93" applyNumberFormat="0" applyProtection="0">
      <alignment horizontal="right" vertical="center"/>
    </xf>
    <xf numFmtId="4" fontId="14" fillId="14" borderId="94" applyNumberFormat="0" applyProtection="0">
      <alignment horizontal="right" vertical="center"/>
    </xf>
    <xf numFmtId="4" fontId="14" fillId="11" borderId="93" applyNumberFormat="0" applyProtection="0">
      <alignment horizontal="right" vertical="center"/>
    </xf>
    <xf numFmtId="4" fontId="14" fillId="12" borderId="93" applyNumberFormat="0" applyProtection="0">
      <alignment horizontal="right" vertical="center"/>
    </xf>
    <xf numFmtId="4" fontId="15" fillId="7" borderId="91" applyNumberFormat="0" applyProtection="0">
      <alignment vertical="center"/>
    </xf>
    <xf numFmtId="4" fontId="14" fillId="17" borderId="93" applyNumberFormat="0" applyProtection="0">
      <alignment horizontal="right" vertical="center"/>
    </xf>
    <xf numFmtId="4" fontId="14" fillId="16" borderId="93" applyNumberFormat="0" applyProtection="0">
      <alignment horizontal="right" vertical="center"/>
    </xf>
    <xf numFmtId="4" fontId="15" fillId="18" borderId="93" applyNumberFormat="0" applyProtection="0">
      <alignment horizontal="left" vertical="center" indent="1"/>
    </xf>
    <xf numFmtId="0" fontId="9" fillId="8" borderId="93" applyNumberFormat="0" applyProtection="0">
      <alignment horizontal="left" vertical="center" indent="1"/>
    </xf>
    <xf numFmtId="4" fontId="14" fillId="19" borderId="92" applyNumberFormat="0" applyProtection="0">
      <alignment horizontal="left" vertical="center" indent="1"/>
    </xf>
    <xf numFmtId="0" fontId="9" fillId="8" borderId="93" applyNumberFormat="0" applyProtection="0">
      <alignment horizontal="left" vertical="center" indent="1"/>
    </xf>
    <xf numFmtId="4" fontId="14" fillId="19"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22" borderId="93" applyNumberFormat="0" applyProtection="0">
      <alignment horizontal="left" vertical="center" indent="1"/>
    </xf>
    <xf numFmtId="0" fontId="9" fillId="22" borderId="93" applyNumberFormat="0" applyProtection="0">
      <alignment horizontal="left" vertical="center" indent="1"/>
    </xf>
    <xf numFmtId="0" fontId="9" fillId="23"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8" borderId="93" applyNumberFormat="0" applyProtection="0">
      <alignment horizontal="left" vertical="center" indent="1"/>
    </xf>
    <xf numFmtId="0" fontId="9" fillId="23" borderId="93" applyNumberFormat="0" applyProtection="0">
      <alignment horizontal="left" vertical="center" indent="1"/>
    </xf>
    <xf numFmtId="0" fontId="9" fillId="8" borderId="93" applyNumberFormat="0" applyProtection="0">
      <alignment horizontal="left" vertical="center" indent="1"/>
    </xf>
    <xf numFmtId="4" fontId="14" fillId="14" borderId="93" applyNumberFormat="0" applyProtection="0">
      <alignment horizontal="right" vertical="center"/>
    </xf>
    <xf numFmtId="4" fontId="16" fillId="24" borderId="93" applyNumberFormat="0" applyProtection="0">
      <alignment vertical="center"/>
    </xf>
    <xf numFmtId="4" fontId="19" fillId="19" borderId="108" applyNumberFormat="0" applyProtection="0">
      <alignment horizontal="right" vertical="center"/>
    </xf>
    <xf numFmtId="0" fontId="9" fillId="8" borderId="108" applyNumberFormat="0" applyProtection="0">
      <alignment horizontal="left" vertical="center" indent="1"/>
    </xf>
    <xf numFmtId="0" fontId="9" fillId="22" borderId="94" applyNumberFormat="0" applyProtection="0">
      <alignment horizontal="left" vertical="center" indent="1"/>
    </xf>
    <xf numFmtId="4" fontId="14" fillId="6" borderId="108" applyNumberFormat="0" applyProtection="0">
      <alignment horizontal="left" vertical="center" indent="1"/>
    </xf>
    <xf numFmtId="4" fontId="14" fillId="25" borderId="100" applyNumberFormat="0" applyProtection="0">
      <alignment horizontal="left" vertical="center"/>
    </xf>
    <xf numFmtId="4" fontId="14" fillId="25" borderId="95" applyNumberFormat="0" applyProtection="0">
      <alignment horizontal="left" vertical="center"/>
    </xf>
    <xf numFmtId="0" fontId="9" fillId="8" borderId="102" applyNumberFormat="0" applyProtection="0">
      <alignment horizontal="left" vertical="center" indent="1"/>
    </xf>
    <xf numFmtId="0" fontId="9" fillId="8" borderId="94" applyNumberFormat="0" applyProtection="0">
      <alignment horizontal="left" vertical="center" indent="1"/>
    </xf>
    <xf numFmtId="4" fontId="19" fillId="19" borderId="102" applyNumberFormat="0" applyProtection="0">
      <alignment horizontal="right" vertical="center"/>
    </xf>
    <xf numFmtId="4" fontId="19" fillId="19" borderId="94" applyNumberFormat="0" applyProtection="0">
      <alignment horizontal="right" vertical="center"/>
    </xf>
    <xf numFmtId="4" fontId="14" fillId="19" borderId="112" applyNumberFormat="0" applyProtection="0">
      <alignment horizontal="left" vertical="center" indent="1"/>
    </xf>
    <xf numFmtId="4" fontId="14" fillId="21" borderId="102" applyNumberFormat="0" applyProtection="0">
      <alignment horizontal="left" vertical="center" indent="1"/>
    </xf>
    <xf numFmtId="4" fontId="14" fillId="9" borderId="94" applyNumberFormat="0" applyProtection="0">
      <alignment horizontal="right" vertical="center"/>
    </xf>
    <xf numFmtId="0" fontId="9" fillId="8" borderId="94"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0" fontId="9" fillId="8" borderId="88" applyNumberFormat="0" applyProtection="0">
      <alignment horizontal="left" vertical="center" indent="1"/>
    </xf>
    <xf numFmtId="4" fontId="14" fillId="19" borderId="88" applyNumberFormat="0" applyProtection="0">
      <alignment horizontal="right" vertical="center"/>
    </xf>
    <xf numFmtId="4" fontId="16" fillId="24" borderId="88" applyNumberFormat="0" applyProtection="0">
      <alignment vertical="center"/>
    </xf>
    <xf numFmtId="4" fontId="14" fillId="24" borderId="88" applyNumberFormat="0" applyProtection="0">
      <alignment horizontal="left" vertical="center" indent="1"/>
    </xf>
    <xf numFmtId="0" fontId="9" fillId="23" borderId="88" applyNumberFormat="0" applyProtection="0">
      <alignment horizontal="left" vertical="center" indent="1"/>
    </xf>
    <xf numFmtId="0" fontId="9" fillId="8" borderId="88" applyNumberFormat="0" applyProtection="0">
      <alignment horizontal="left" vertical="center" indent="1"/>
    </xf>
    <xf numFmtId="0" fontId="9" fillId="23" borderId="88" applyNumberFormat="0" applyProtection="0">
      <alignment horizontal="left" vertical="center" indent="1"/>
    </xf>
    <xf numFmtId="0" fontId="9" fillId="22" borderId="88" applyNumberFormat="0" applyProtection="0">
      <alignment horizontal="left" vertical="center" indent="1"/>
    </xf>
    <xf numFmtId="0" fontId="9" fillId="22" borderId="88" applyNumberFormat="0" applyProtection="0">
      <alignment horizontal="left" vertical="center" indent="1"/>
    </xf>
    <xf numFmtId="0" fontId="9" fillId="21" borderId="88" applyNumberFormat="0" applyProtection="0">
      <alignment horizontal="left" vertical="center" indent="1"/>
    </xf>
    <xf numFmtId="4" fontId="14" fillId="6" borderId="97" applyNumberFormat="0" applyProtection="0">
      <alignment vertical="center"/>
    </xf>
    <xf numFmtId="4" fontId="14" fillId="17" borderId="94" applyNumberFormat="0" applyProtection="0">
      <alignment horizontal="right" vertical="center"/>
    </xf>
    <xf numFmtId="4" fontId="15" fillId="18" borderId="94"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9" borderId="118" applyNumberFormat="0" applyProtection="0">
      <alignment horizontal="right" vertical="center"/>
    </xf>
    <xf numFmtId="4" fontId="14" fillId="19" borderId="94" applyNumberFormat="0" applyProtection="0">
      <alignment horizontal="left" vertical="center" indent="1"/>
    </xf>
    <xf numFmtId="4" fontId="14"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3" borderId="94" applyNumberFormat="0" applyProtection="0">
      <alignment horizontal="left" vertical="center" indent="1"/>
    </xf>
    <xf numFmtId="0" fontId="9" fillId="8" borderId="94" applyNumberFormat="0" applyProtection="0">
      <alignment horizontal="left" vertical="center" indent="1"/>
    </xf>
    <xf numFmtId="4" fontId="14" fillId="19" borderId="97"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7" applyNumberFormat="0" applyProtection="0">
      <alignment horizontal="left" vertical="center" indent="1"/>
    </xf>
    <xf numFmtId="4" fontId="14" fillId="24" borderId="97" applyNumberFormat="0" applyProtection="0">
      <alignment horizontal="left" vertical="center" indent="1"/>
    </xf>
    <xf numFmtId="0" fontId="9" fillId="23" borderId="103" applyNumberFormat="0" applyProtection="0">
      <alignment horizontal="left" vertical="center" indent="1"/>
    </xf>
    <xf numFmtId="4" fontId="15" fillId="7" borderId="116" applyNumberFormat="0" applyProtection="0">
      <alignment vertical="center"/>
    </xf>
    <xf numFmtId="0" fontId="9" fillId="8" borderId="108" applyNumberFormat="0" applyProtection="0">
      <alignment horizontal="left" vertical="center" indent="1"/>
    </xf>
    <xf numFmtId="4" fontId="14" fillId="19" borderId="101" applyNumberFormat="0" applyProtection="0">
      <alignment horizontal="left" vertical="center" indent="1"/>
    </xf>
    <xf numFmtId="0" fontId="9" fillId="22" borderId="108" applyNumberFormat="0" applyProtection="0">
      <alignment horizontal="left" vertical="center" indent="1"/>
    </xf>
    <xf numFmtId="0" fontId="9" fillId="23" borderId="110" applyNumberFormat="0" applyProtection="0">
      <alignment horizontal="left" vertical="center" indent="1"/>
    </xf>
    <xf numFmtId="4" fontId="15" fillId="7" borderId="91" applyNumberFormat="0" applyProtection="0">
      <alignment vertical="center"/>
    </xf>
    <xf numFmtId="4" fontId="15" fillId="7" borderId="91" applyNumberFormat="0" applyProtection="0">
      <alignmen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25" borderId="91" applyNumberFormat="0" applyProtection="0">
      <alignment horizontal="left" vertical="center"/>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5" fillId="7" borderId="91" applyNumberFormat="0" applyProtection="0">
      <alignment vertical="center"/>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25" borderId="91" applyNumberFormat="0" applyProtection="0">
      <alignment horizontal="left" vertical="center"/>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9" borderId="92" applyNumberFormat="0" applyProtection="0">
      <alignment horizontal="left" vertical="center" indent="1"/>
    </xf>
    <xf numFmtId="4" fontId="14" fillId="13" borderId="94" applyNumberFormat="0" applyProtection="0">
      <alignment horizontal="right" vertical="center"/>
    </xf>
    <xf numFmtId="0" fontId="9" fillId="22" borderId="97" applyNumberFormat="0" applyProtection="0">
      <alignment horizontal="left" vertical="center" indent="1"/>
    </xf>
    <xf numFmtId="0" fontId="9" fillId="8" borderId="110" applyNumberFormat="0" applyProtection="0">
      <alignment horizontal="left" vertical="center" indent="1"/>
    </xf>
    <xf numFmtId="0" fontId="9" fillId="8" borderId="103" applyNumberFormat="0" applyProtection="0">
      <alignment horizontal="left" vertical="center" indent="1"/>
    </xf>
    <xf numFmtId="0" fontId="9" fillId="8" borderId="108" applyNumberFormat="0" applyProtection="0">
      <alignment horizontal="left" vertical="center" indent="1"/>
    </xf>
    <xf numFmtId="4" fontId="14" fillId="15" borderId="110" applyNumberFormat="0" applyProtection="0">
      <alignment horizontal="right" vertical="center"/>
    </xf>
    <xf numFmtId="0" fontId="9" fillId="8" borderId="94" applyNumberFormat="0" applyProtection="0">
      <alignment horizontal="left" vertical="center" indent="1"/>
    </xf>
    <xf numFmtId="4" fontId="14" fillId="6" borderId="97" applyNumberFormat="0" applyProtection="0">
      <alignment horizontal="left" vertical="center" indent="1"/>
    </xf>
    <xf numFmtId="4" fontId="14" fillId="6" borderId="103" applyNumberFormat="0" applyProtection="0">
      <alignmen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5" fillId="7" borderId="95" applyNumberFormat="0" applyProtection="0">
      <alignment vertical="center"/>
    </xf>
    <xf numFmtId="4" fontId="15" fillId="7" borderId="95" applyNumberFormat="0" applyProtection="0">
      <alignment vertical="center"/>
    </xf>
    <xf numFmtId="0" fontId="9" fillId="8" borderId="94" applyNumberFormat="0" applyProtection="0">
      <alignment horizontal="left" vertical="center" indent="1"/>
    </xf>
    <xf numFmtId="4" fontId="14" fillId="25" borderId="95" applyNumberFormat="0" applyProtection="0">
      <alignment horizontal="left" vertical="center"/>
    </xf>
    <xf numFmtId="0" fontId="9" fillId="8" borderId="94" applyNumberFormat="0" applyProtection="0">
      <alignment horizontal="left" vertical="center" indent="1"/>
    </xf>
    <xf numFmtId="4" fontId="14" fillId="19" borderId="96" applyNumberFormat="0" applyProtection="0">
      <alignment horizontal="left" vertical="center" indent="1"/>
    </xf>
    <xf numFmtId="4" fontId="14" fillId="24" borderId="94" applyNumberFormat="0" applyProtection="0">
      <alignment vertical="center"/>
    </xf>
    <xf numFmtId="4" fontId="14" fillId="19" borderId="96"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9" borderId="96" applyNumberFormat="0" applyProtection="0">
      <alignment horizontal="left" vertical="center" indent="1"/>
    </xf>
    <xf numFmtId="0" fontId="9" fillId="8" borderId="94" applyNumberFormat="0" applyProtection="0">
      <alignment horizontal="left" vertical="center" indent="1"/>
    </xf>
    <xf numFmtId="4" fontId="14" fillId="6" borderId="94"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vertical="center"/>
    </xf>
    <xf numFmtId="4" fontId="15" fillId="7" borderId="95" applyNumberFormat="0" applyProtection="0">
      <alignment vertical="center"/>
    </xf>
    <xf numFmtId="4" fontId="14" fillId="19" borderId="96" applyNumberFormat="0" applyProtection="0">
      <alignment horizontal="left" vertical="center" indent="1"/>
    </xf>
    <xf numFmtId="4" fontId="14" fillId="21" borderId="94" applyNumberFormat="0" applyProtection="0">
      <alignment horizontal="left" vertical="center" indent="1"/>
    </xf>
    <xf numFmtId="0" fontId="9" fillId="8" borderId="94" applyNumberFormat="0" applyProtection="0">
      <alignment horizontal="left" vertical="center" indent="1"/>
    </xf>
    <xf numFmtId="4" fontId="14" fillId="19" borderId="96" applyNumberFormat="0" applyProtection="0">
      <alignment horizontal="left" vertical="center" indent="1"/>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21" borderId="94" applyNumberFormat="0" applyProtection="0">
      <alignment horizontal="left" vertical="center" indent="1"/>
    </xf>
    <xf numFmtId="4" fontId="14" fillId="15" borderId="94" applyNumberFormat="0" applyProtection="0">
      <alignment horizontal="right" vertical="center"/>
    </xf>
    <xf numFmtId="4" fontId="14" fillId="21"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4" fontId="15" fillId="7" borderId="95" applyNumberFormat="0" applyProtection="0">
      <alignment vertical="center"/>
    </xf>
    <xf numFmtId="4" fontId="14" fillId="25" borderId="95" applyNumberFormat="0" applyProtection="0">
      <alignment horizontal="left" vertical="center"/>
    </xf>
    <xf numFmtId="0" fontId="9" fillId="21"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25" borderId="95" applyNumberFormat="0" applyProtection="0">
      <alignment horizontal="left" vertical="center"/>
    </xf>
    <xf numFmtId="4" fontId="14" fillId="6" borderId="94" applyNumberFormat="0" applyProtection="0">
      <alignment horizontal="left" vertical="center" indent="1"/>
    </xf>
    <xf numFmtId="4" fontId="14" fillId="19" borderId="102" applyNumberFormat="0" applyProtection="0">
      <alignment horizontal="left" vertical="center" indent="1"/>
    </xf>
    <xf numFmtId="4" fontId="14" fillId="19" borderId="99" applyNumberFormat="0" applyProtection="0">
      <alignment horizontal="left" vertical="center" indent="1"/>
    </xf>
    <xf numFmtId="0" fontId="9" fillId="8" borderId="102" applyNumberFormat="0" applyProtection="0">
      <alignment horizontal="left" vertical="center" indent="1"/>
    </xf>
    <xf numFmtId="4" fontId="14" fillId="19" borderId="113" applyNumberFormat="0" applyProtection="0">
      <alignment horizontal="left" vertical="center" indent="1"/>
    </xf>
    <xf numFmtId="4" fontId="15" fillId="7" borderId="100" applyNumberFormat="0" applyProtection="0">
      <alignment vertical="center"/>
    </xf>
    <xf numFmtId="4" fontId="16" fillId="6" borderId="102" applyNumberFormat="0" applyProtection="0">
      <alignment vertical="center"/>
    </xf>
    <xf numFmtId="4" fontId="15" fillId="7" borderId="106" applyNumberFormat="0" applyProtection="0">
      <alignment vertical="center"/>
    </xf>
    <xf numFmtId="4" fontId="15" fillId="7" borderId="100" applyNumberFormat="0" applyProtection="0">
      <alignment vertical="center"/>
    </xf>
    <xf numFmtId="4" fontId="14" fillId="13" borderId="110" applyNumberFormat="0" applyProtection="0">
      <alignment horizontal="right" vertical="center"/>
    </xf>
    <xf numFmtId="4" fontId="14" fillId="25" borderId="100" applyNumberFormat="0" applyProtection="0">
      <alignment horizontal="left" vertical="center"/>
    </xf>
    <xf numFmtId="0" fontId="9" fillId="21" borderId="108" applyNumberFormat="0" applyProtection="0">
      <alignment horizontal="left" vertical="center" indent="1"/>
    </xf>
    <xf numFmtId="4" fontId="14" fillId="10" borderId="102" applyNumberFormat="0" applyProtection="0">
      <alignment horizontal="right" vertical="center"/>
    </xf>
    <xf numFmtId="0" fontId="9" fillId="8" borderId="110" applyNumberFormat="0" applyProtection="0">
      <alignment horizontal="left" vertical="center" indent="1"/>
    </xf>
    <xf numFmtId="4" fontId="14" fillId="19" borderId="107" applyNumberFormat="0" applyProtection="0">
      <alignment horizontal="left" vertical="center" indent="1"/>
    </xf>
    <xf numFmtId="4" fontId="14" fillId="19" borderId="102" applyNumberFormat="0" applyProtection="0">
      <alignment horizontal="left" vertical="center" indent="1"/>
    </xf>
    <xf numFmtId="4" fontId="14" fillId="10" borderId="97" applyNumberFormat="0" applyProtection="0">
      <alignment horizontal="right" vertical="center"/>
    </xf>
    <xf numFmtId="4" fontId="14" fillId="19" borderId="101" applyNumberFormat="0" applyProtection="0">
      <alignment horizontal="left" vertical="center" indent="1"/>
    </xf>
    <xf numFmtId="4" fontId="14" fillId="19" borderId="102" applyNumberFormat="0" applyProtection="0">
      <alignment horizontal="right" vertical="center"/>
    </xf>
    <xf numFmtId="4" fontId="14" fillId="25" borderId="100" applyNumberFormat="0" applyProtection="0">
      <alignment horizontal="left" vertical="center"/>
    </xf>
    <xf numFmtId="4" fontId="14" fillId="25" borderId="106" applyNumberFormat="0" applyProtection="0">
      <alignment horizontal="left" vertical="center"/>
    </xf>
    <xf numFmtId="0" fontId="9" fillId="8" borderId="103" applyNumberFormat="0" applyProtection="0">
      <alignment horizontal="left" vertical="center" indent="1"/>
    </xf>
    <xf numFmtId="0" fontId="9" fillId="8" borderId="113" applyNumberFormat="0" applyProtection="0">
      <alignment horizontal="left" vertical="center" indent="1"/>
    </xf>
    <xf numFmtId="0" fontId="9" fillId="23" borderId="103" applyNumberFormat="0" applyProtection="0">
      <alignment horizontal="left" vertical="center" indent="1"/>
    </xf>
    <xf numFmtId="4" fontId="14" fillId="19" borderId="103" applyNumberFormat="0" applyProtection="0">
      <alignment horizontal="left" vertical="center" indent="1"/>
    </xf>
    <xf numFmtId="4" fontId="15" fillId="7" borderId="95" applyNumberFormat="0" applyProtection="0">
      <alignment vertical="center"/>
    </xf>
    <xf numFmtId="4" fontId="14" fillId="19" borderId="96"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0" fontId="9" fillId="8" borderId="97" applyNumberFormat="0" applyProtection="0">
      <alignment horizontal="left" vertical="center" indent="1"/>
    </xf>
    <xf numFmtId="4" fontId="14" fillId="9" borderId="110" applyNumberFormat="0" applyProtection="0">
      <alignment horizontal="right" vertical="center"/>
    </xf>
    <xf numFmtId="4" fontId="16" fillId="24" borderId="102" applyNumberFormat="0" applyProtection="0">
      <alignment vertical="center"/>
    </xf>
    <xf numFmtId="4" fontId="15" fillId="7" borderId="100" applyNumberFormat="0" applyProtection="0">
      <alignmen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23" borderId="108" applyNumberFormat="0" applyProtection="0">
      <alignment horizontal="left" vertical="center" indent="1"/>
    </xf>
    <xf numFmtId="0" fontId="9" fillId="22"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4" borderId="110" applyNumberFormat="0" applyProtection="0">
      <alignment horizontal="left" vertical="center" indent="1"/>
    </xf>
    <xf numFmtId="4" fontId="14" fillId="25" borderId="98" applyNumberFormat="0" applyProtection="0">
      <alignment horizontal="left" vertical="center"/>
    </xf>
    <xf numFmtId="4" fontId="16" fillId="24" borderId="113" applyNumberFormat="0" applyProtection="0">
      <alignment vertical="center"/>
    </xf>
    <xf numFmtId="0" fontId="9" fillId="8" borderId="102" applyNumberFormat="0" applyProtection="0">
      <alignment horizontal="left" vertical="center" indent="1"/>
    </xf>
    <xf numFmtId="4" fontId="15" fillId="18" borderId="102" applyNumberFormat="0" applyProtection="0">
      <alignment horizontal="left" vertical="center" indent="1"/>
    </xf>
    <xf numFmtId="0" fontId="9" fillId="8" borderId="102" applyNumberFormat="0" applyProtection="0">
      <alignment horizontal="left" vertical="center" indent="1"/>
    </xf>
    <xf numFmtId="4" fontId="14" fillId="13" borderId="108" applyNumberFormat="0" applyProtection="0">
      <alignment horizontal="right" vertical="center"/>
    </xf>
    <xf numFmtId="0" fontId="9" fillId="23" borderId="102" applyNumberFormat="0" applyProtection="0">
      <alignment horizontal="left" vertical="center" indent="1"/>
    </xf>
    <xf numFmtId="4" fontId="14" fillId="24" borderId="102" applyNumberFormat="0" applyProtection="0">
      <alignment horizontal="left" vertical="center" indent="1"/>
    </xf>
    <xf numFmtId="0" fontId="9" fillId="23" borderId="102" applyNumberFormat="0" applyProtection="0">
      <alignment horizontal="left" vertical="center" indent="1"/>
    </xf>
    <xf numFmtId="4" fontId="14" fillId="19" borderId="108" applyNumberFormat="0" applyProtection="0">
      <alignment horizontal="left" vertical="center" indent="1"/>
    </xf>
    <xf numFmtId="0" fontId="9" fillId="8" borderId="103" applyNumberFormat="0" applyProtection="0">
      <alignment horizontal="left" vertical="center" indent="1"/>
    </xf>
    <xf numFmtId="4" fontId="14" fillId="12" borderId="110" applyNumberFormat="0" applyProtection="0">
      <alignment horizontal="right" vertical="center"/>
    </xf>
    <xf numFmtId="0" fontId="9" fillId="23" borderId="102" applyNumberFormat="0" applyProtection="0">
      <alignment horizontal="left" vertical="center" indent="1"/>
    </xf>
    <xf numFmtId="4" fontId="14" fillId="9" borderId="102" applyNumberFormat="0" applyProtection="0">
      <alignment horizontal="right" vertical="center"/>
    </xf>
    <xf numFmtId="4" fontId="14" fillId="24" borderId="108" applyNumberFormat="0" applyProtection="0">
      <alignment horizontal="left" vertical="center" indent="1"/>
    </xf>
    <xf numFmtId="4" fontId="14" fillId="21" borderId="102" applyNumberFormat="0" applyProtection="0">
      <alignment horizontal="left" vertical="center" indent="1"/>
    </xf>
    <xf numFmtId="4" fontId="14" fillId="25" borderId="100" applyNumberFormat="0" applyProtection="0">
      <alignment horizontal="left" vertical="center"/>
    </xf>
    <xf numFmtId="4" fontId="14" fillId="19" borderId="102" applyNumberFormat="0" applyProtection="0">
      <alignment horizontal="left" vertical="center" indent="1"/>
    </xf>
    <xf numFmtId="0" fontId="9" fillId="8" borderId="102" applyNumberFormat="0" applyProtection="0">
      <alignment horizontal="left" vertical="center" indent="1"/>
    </xf>
    <xf numFmtId="0" fontId="9" fillId="23" borderId="110" applyNumberFormat="0" applyProtection="0">
      <alignment horizontal="left" vertical="center" indent="1"/>
    </xf>
    <xf numFmtId="0" fontId="9" fillId="22" borderId="103" applyNumberFormat="0" applyProtection="0">
      <alignment horizontal="left" vertical="center" indent="1"/>
    </xf>
    <xf numFmtId="4" fontId="14" fillId="9" borderId="97" applyNumberFormat="0" applyProtection="0">
      <alignment horizontal="right" vertical="center"/>
    </xf>
    <xf numFmtId="4" fontId="14" fillId="25" borderId="95" applyNumberFormat="0" applyProtection="0">
      <alignment horizontal="left" vertical="center"/>
    </xf>
    <xf numFmtId="4" fontId="16" fillId="19" borderId="94" applyNumberFormat="0" applyProtection="0">
      <alignment horizontal="right" vertical="center"/>
    </xf>
    <xf numFmtId="0" fontId="9" fillId="8" borderId="94" applyNumberFormat="0" applyProtection="0">
      <alignment horizontal="left" vertical="center" indent="1"/>
    </xf>
    <xf numFmtId="4" fontId="14" fillId="10" borderId="94" applyNumberFormat="0" applyProtection="0">
      <alignment horizontal="right" vertical="center"/>
    </xf>
    <xf numFmtId="0" fontId="9" fillId="23" borderId="94" applyNumberFormat="0" applyProtection="0">
      <alignment horizontal="left" vertical="center" indent="1"/>
    </xf>
    <xf numFmtId="4" fontId="15" fillId="7" borderId="95" applyNumberFormat="0" applyProtection="0">
      <alignment vertical="center"/>
    </xf>
    <xf numFmtId="4" fontId="14" fillId="12" borderId="94" applyNumberFormat="0" applyProtection="0">
      <alignment horizontal="right" vertical="center"/>
    </xf>
    <xf numFmtId="0" fontId="9" fillId="8"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6" borderId="94" applyNumberFormat="0" applyProtection="0">
      <alignment vertical="center"/>
    </xf>
    <xf numFmtId="0" fontId="9" fillId="8" borderId="94" applyNumberFormat="0" applyProtection="0">
      <alignment horizontal="left" vertical="center" indent="1"/>
    </xf>
    <xf numFmtId="4" fontId="16" fillId="24" borderId="94" applyNumberFormat="0" applyProtection="0">
      <alignment vertical="center"/>
    </xf>
    <xf numFmtId="4" fontId="14" fillId="24" borderId="94"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23" borderId="94" applyNumberFormat="0" applyProtection="0">
      <alignment horizontal="left" vertical="center" indent="1"/>
    </xf>
    <xf numFmtId="0" fontId="9" fillId="8" borderId="94" applyNumberFormat="0" applyProtection="0">
      <alignment horizontal="left" vertical="center" indent="1"/>
    </xf>
    <xf numFmtId="4" fontId="14" fillId="19" borderId="94" applyNumberFormat="0" applyProtection="0">
      <alignment horizontal="right" vertical="center"/>
    </xf>
    <xf numFmtId="4" fontId="16" fillId="19"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24" borderId="94" applyNumberFormat="0" applyProtection="0">
      <alignment horizontal="left" vertical="center" indent="1"/>
    </xf>
    <xf numFmtId="0" fontId="9" fillId="8" borderId="94" applyNumberFormat="0" applyProtection="0">
      <alignment horizontal="left" vertical="center" indent="1"/>
    </xf>
    <xf numFmtId="0" fontId="9" fillId="22" borderId="94" applyNumberFormat="0" applyProtection="0">
      <alignment horizontal="left" vertical="center" indent="1"/>
    </xf>
    <xf numFmtId="0" fontId="9" fillId="22" borderId="94" applyNumberFormat="0" applyProtection="0">
      <alignment horizontal="left" vertical="center" indent="1"/>
    </xf>
    <xf numFmtId="4" fontId="14" fillId="11" borderId="94" applyNumberFormat="0" applyProtection="0">
      <alignment horizontal="right" vertical="center"/>
    </xf>
    <xf numFmtId="0" fontId="9" fillId="22"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0" fontId="9" fillId="21" borderId="94" applyNumberFormat="0" applyProtection="0">
      <alignment horizontal="left" vertical="center" indent="1"/>
    </xf>
    <xf numFmtId="4" fontId="14" fillId="6" borderId="94" applyNumberFormat="0" applyProtection="0">
      <alignment horizontal="left" vertical="center" indent="1"/>
    </xf>
    <xf numFmtId="4" fontId="14" fillId="17" borderId="94" applyNumberFormat="0" applyProtection="0">
      <alignment horizontal="right" vertical="center"/>
    </xf>
    <xf numFmtId="0" fontId="9" fillId="8" borderId="94" applyNumberFormat="0" applyProtection="0">
      <alignment horizontal="left" vertical="center" indent="1"/>
    </xf>
    <xf numFmtId="4" fontId="14" fillId="25" borderId="95" applyNumberFormat="0" applyProtection="0">
      <alignment horizontal="left" vertical="center"/>
    </xf>
    <xf numFmtId="4" fontId="15" fillId="18" borderId="94" applyNumberFormat="0" applyProtection="0">
      <alignment horizontal="left" vertical="center" indent="1"/>
    </xf>
    <xf numFmtId="4" fontId="14" fillId="16"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21" borderId="103" applyNumberFormat="0" applyProtection="0">
      <alignment horizontal="left" vertical="center" indent="1"/>
    </xf>
    <xf numFmtId="4" fontId="15" fillId="7" borderId="95" applyNumberFormat="0" applyProtection="0">
      <alignment vertical="center"/>
    </xf>
    <xf numFmtId="4" fontId="14" fillId="6" borderId="94" applyNumberFormat="0" applyProtection="0">
      <alignment vertical="center"/>
    </xf>
    <xf numFmtId="4" fontId="14" fillId="21" borderId="118"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7" borderId="94" applyNumberFormat="0" applyProtection="0">
      <alignment horizontal="right" vertical="center"/>
    </xf>
    <xf numFmtId="4" fontId="14" fillId="13" borderId="94" applyNumberFormat="0" applyProtection="0">
      <alignment horizontal="right" vertical="center"/>
    </xf>
    <xf numFmtId="4" fontId="14" fillId="14" borderId="97" applyNumberFormat="0" applyProtection="0">
      <alignment horizontal="right" vertical="center"/>
    </xf>
    <xf numFmtId="4" fontId="14" fillId="11" borderId="94" applyNumberFormat="0" applyProtection="0">
      <alignment horizontal="right" vertical="center"/>
    </xf>
    <xf numFmtId="4" fontId="14" fillId="12" borderId="94" applyNumberFormat="0" applyProtection="0">
      <alignment horizontal="right" vertical="center"/>
    </xf>
    <xf numFmtId="4" fontId="14" fillId="14" borderId="94" applyNumberFormat="0" applyProtection="0">
      <alignment horizontal="right" vertical="center"/>
    </xf>
    <xf numFmtId="4" fontId="14" fillId="15" borderId="94" applyNumberFormat="0" applyProtection="0">
      <alignment horizontal="right" vertical="center"/>
    </xf>
    <xf numFmtId="4" fontId="14" fillId="16" borderId="94" applyNumberFormat="0" applyProtection="0">
      <alignment horizontal="right" vertical="center"/>
    </xf>
    <xf numFmtId="0" fontId="9" fillId="8" borderId="94"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0" fontId="9" fillId="8" borderId="94" applyNumberFormat="0" applyProtection="0">
      <alignment horizontal="left" vertical="center" indent="1"/>
    </xf>
    <xf numFmtId="0" fontId="9" fillId="22" borderId="94" applyNumberFormat="0" applyProtection="0">
      <alignment horizontal="left" vertical="center" indent="1"/>
    </xf>
    <xf numFmtId="0" fontId="9" fillId="21" borderId="94" applyNumberFormat="0" applyProtection="0">
      <alignment horizontal="left" vertical="center" indent="1"/>
    </xf>
    <xf numFmtId="0" fontId="9" fillId="22" borderId="94" applyNumberFormat="0" applyProtection="0">
      <alignment horizontal="left" vertical="center" indent="1"/>
    </xf>
    <xf numFmtId="0" fontId="9" fillId="22"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4" borderId="94" applyNumberFormat="0" applyProtection="0">
      <alignment horizontal="right" vertical="center"/>
    </xf>
    <xf numFmtId="0" fontId="9" fillId="8" borderId="94" applyNumberFormat="0" applyProtection="0">
      <alignment horizontal="left" vertical="center" indent="1"/>
    </xf>
    <xf numFmtId="4" fontId="19" fillId="19" borderId="94" applyNumberFormat="0" applyProtection="0">
      <alignment horizontal="right" vertical="center"/>
    </xf>
    <xf numFmtId="0" fontId="9" fillId="23" borderId="94" applyNumberFormat="0" applyProtection="0">
      <alignment horizontal="left" vertical="center" indent="1"/>
    </xf>
    <xf numFmtId="4" fontId="15" fillId="7" borderId="95" applyNumberFormat="0" applyProtection="0">
      <alignmen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4" fontId="14" fillId="13" borderId="118" applyNumberFormat="0" applyProtection="0">
      <alignment horizontal="righ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24" borderId="97" applyNumberFormat="0" applyProtection="0">
      <alignment vertical="center"/>
    </xf>
    <xf numFmtId="4" fontId="14" fillId="24" borderId="97" applyNumberFormat="0" applyProtection="0">
      <alignment horizontal="left" vertical="center" indent="1"/>
    </xf>
    <xf numFmtId="4" fontId="15" fillId="7" borderId="111" applyNumberFormat="0" applyProtection="0">
      <alignment vertical="center"/>
    </xf>
    <xf numFmtId="4" fontId="19" fillId="19" borderId="94" applyNumberFormat="0" applyProtection="0">
      <alignment horizontal="right" vertical="center"/>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0" fontId="9" fillId="8" borderId="94" applyNumberFormat="0" applyProtection="0">
      <alignment horizontal="left" vertical="center" indent="1"/>
    </xf>
    <xf numFmtId="4" fontId="16" fillId="19" borderId="94" applyNumberFormat="0" applyProtection="0">
      <alignment horizontal="right" vertical="center"/>
    </xf>
    <xf numFmtId="4" fontId="14" fillId="6" borderId="94" applyNumberFormat="0" applyProtection="0">
      <alignment horizontal="left" vertical="center" indent="1"/>
    </xf>
    <xf numFmtId="0" fontId="9" fillId="8" borderId="110" applyNumberFormat="0" applyProtection="0">
      <alignment horizontal="left" vertical="center" indent="1"/>
    </xf>
    <xf numFmtId="4" fontId="14" fillId="10" borderId="110" applyNumberFormat="0" applyProtection="0">
      <alignment horizontal="right" vertical="center"/>
    </xf>
    <xf numFmtId="4" fontId="16" fillId="6" borderId="97" applyNumberFormat="0" applyProtection="0">
      <alignmen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11" borderId="97" applyNumberFormat="0" applyProtection="0">
      <alignment horizontal="right" vertical="center"/>
    </xf>
    <xf numFmtId="4" fontId="14" fillId="12" borderId="97" applyNumberFormat="0" applyProtection="0">
      <alignment horizontal="right" vertical="center"/>
    </xf>
    <xf numFmtId="4" fontId="14" fillId="19" borderId="99" applyNumberFormat="0" applyProtection="0">
      <alignment horizontal="left" vertical="center" indent="1"/>
    </xf>
    <xf numFmtId="0" fontId="9" fillId="8" borderId="97" applyNumberFormat="0" applyProtection="0">
      <alignment horizontal="left" vertical="center" indent="1"/>
    </xf>
    <xf numFmtId="0" fontId="9" fillId="22" borderId="97" applyNumberFormat="0" applyProtection="0">
      <alignment horizontal="left" vertical="center" indent="1"/>
    </xf>
    <xf numFmtId="0" fontId="9" fillId="21" borderId="97" applyNumberFormat="0" applyProtection="0">
      <alignment horizontal="left" vertical="center" indent="1"/>
    </xf>
    <xf numFmtId="4" fontId="14" fillId="19" borderId="97" applyNumberFormat="0" applyProtection="0">
      <alignment horizontal="left" vertical="center" indent="1"/>
    </xf>
    <xf numFmtId="4" fontId="14" fillId="21" borderId="97" applyNumberFormat="0" applyProtection="0">
      <alignment horizontal="left" vertical="center" indent="1"/>
    </xf>
    <xf numFmtId="4" fontId="14" fillId="21" borderId="97" applyNumberFormat="0" applyProtection="0">
      <alignment horizontal="left" vertical="center" indent="1"/>
    </xf>
    <xf numFmtId="0" fontId="9" fillId="21" borderId="97" applyNumberFormat="0" applyProtection="0">
      <alignment horizontal="left" vertical="center" indent="1"/>
    </xf>
    <xf numFmtId="0" fontId="9" fillId="21" borderId="97" applyNumberFormat="0" applyProtection="0">
      <alignment horizontal="left" vertical="center" indent="1"/>
    </xf>
    <xf numFmtId="0" fontId="9" fillId="22" borderId="97" applyNumberFormat="0" applyProtection="0">
      <alignment horizontal="left" vertical="center" indent="1"/>
    </xf>
    <xf numFmtId="0" fontId="9" fillId="8" borderId="97" applyNumberFormat="0" applyProtection="0">
      <alignment horizontal="left" vertical="center" indent="1"/>
    </xf>
    <xf numFmtId="0" fontId="9" fillId="23" borderId="97" applyNumberFormat="0" applyProtection="0">
      <alignment horizontal="left" vertical="center" indent="1"/>
    </xf>
    <xf numFmtId="0" fontId="9" fillId="23"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4" fillId="24" borderId="103" applyNumberFormat="0" applyProtection="0">
      <alignment horizontal="left" vertical="center" indent="1"/>
    </xf>
    <xf numFmtId="4" fontId="16" fillId="24" borderId="103" applyNumberFormat="0" applyProtection="0">
      <alignment vertical="center"/>
    </xf>
    <xf numFmtId="0" fontId="9" fillId="8" borderId="118" applyNumberFormat="0" applyProtection="0">
      <alignment horizontal="left" vertical="center" indent="1"/>
    </xf>
    <xf numFmtId="0" fontId="9" fillId="21" borderId="110"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25" borderId="95" applyNumberFormat="0" applyProtection="0">
      <alignment horizontal="left" vertical="center"/>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9" borderId="96" applyNumberFormat="0" applyProtection="0">
      <alignment horizontal="left" vertical="center" indent="1"/>
    </xf>
    <xf numFmtId="4" fontId="14" fillId="13" borderId="97" applyNumberFormat="0" applyProtection="0">
      <alignment horizontal="right" vertical="center"/>
    </xf>
    <xf numFmtId="0" fontId="9" fillId="22" borderId="103" applyNumberFormat="0" applyProtection="0">
      <alignment horizontal="left" vertical="center" indent="1"/>
    </xf>
    <xf numFmtId="4" fontId="19" fillId="19" borderId="118" applyNumberFormat="0" applyProtection="0">
      <alignment horizontal="right" vertical="center"/>
    </xf>
    <xf numFmtId="4" fontId="14" fillId="6" borderId="110" applyNumberFormat="0" applyProtection="0">
      <alignment vertical="center"/>
    </xf>
    <xf numFmtId="0" fontId="9" fillId="8" borderId="110" applyNumberFormat="0" applyProtection="0">
      <alignment horizontal="left" vertical="center" indent="1"/>
    </xf>
    <xf numFmtId="0" fontId="9" fillId="22" borderId="113" applyNumberFormat="0" applyProtection="0">
      <alignment horizontal="left" vertical="center" indent="1"/>
    </xf>
    <xf numFmtId="0" fontId="9" fillId="8" borderId="97" applyNumberFormat="0" applyProtection="0">
      <alignment horizontal="left" vertical="center" indent="1"/>
    </xf>
    <xf numFmtId="4" fontId="14" fillId="6" borderId="103"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5" fillId="7" borderId="100" applyNumberFormat="0" applyProtection="0">
      <alignment vertical="center"/>
    </xf>
    <xf numFmtId="4" fontId="15" fillId="7" borderId="100" applyNumberFormat="0" applyProtection="0">
      <alignment vertical="center"/>
    </xf>
    <xf numFmtId="0" fontId="9" fillId="8" borderId="102" applyNumberFormat="0" applyProtection="0">
      <alignment horizontal="left" vertical="center" indent="1"/>
    </xf>
    <xf numFmtId="4" fontId="14" fillId="25" borderId="100" applyNumberFormat="0" applyProtection="0">
      <alignment horizontal="lef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4" borderId="102" applyNumberFormat="0" applyProtection="0">
      <alignment vertical="center"/>
    </xf>
    <xf numFmtId="4" fontId="14" fillId="19" borderId="101"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8" borderId="102" applyNumberFormat="0" applyProtection="0">
      <alignment horizontal="left" vertical="center" indent="1"/>
    </xf>
    <xf numFmtId="4" fontId="14" fillId="6" borderId="102" applyNumberFormat="0" applyProtection="0">
      <alignment horizontal="left" vertical="center" indent="1"/>
    </xf>
    <xf numFmtId="4" fontId="14" fillId="25" borderId="100" applyNumberFormat="0" applyProtection="0">
      <alignment horizontal="left" vertical="center"/>
    </xf>
    <xf numFmtId="4" fontId="14" fillId="6" borderId="102" applyNumberFormat="0" applyProtection="0">
      <alignment vertical="center"/>
    </xf>
    <xf numFmtId="4" fontId="15" fillId="7" borderId="100" applyNumberFormat="0" applyProtection="0">
      <alignment vertical="center"/>
    </xf>
    <xf numFmtId="4" fontId="14" fillId="19" borderId="101" applyNumberFormat="0" applyProtection="0">
      <alignment horizontal="left" vertical="center" indent="1"/>
    </xf>
    <xf numFmtId="4" fontId="14" fillId="21" borderId="102" applyNumberFormat="0" applyProtection="0">
      <alignment horizontal="left" vertical="center" indent="1"/>
    </xf>
    <xf numFmtId="0" fontId="9" fillId="8" borderId="102" applyNumberFormat="0" applyProtection="0">
      <alignment horizontal="left" vertical="center" indent="1"/>
    </xf>
    <xf numFmtId="4" fontId="14" fillId="19" borderId="101" applyNumberFormat="0" applyProtection="0">
      <alignment horizontal="left" vertical="center" indent="1"/>
    </xf>
    <xf numFmtId="0" fontId="9" fillId="8" borderId="102" applyNumberFormat="0" applyProtection="0">
      <alignment horizontal="left" vertical="center" indent="1"/>
    </xf>
    <xf numFmtId="0" fontId="9" fillId="23" borderId="102" applyNumberFormat="0" applyProtection="0">
      <alignment horizontal="left" vertical="center" indent="1"/>
    </xf>
    <xf numFmtId="0" fontId="9" fillId="21" borderId="102" applyNumberFormat="0" applyProtection="0">
      <alignment horizontal="left" vertical="center" indent="1"/>
    </xf>
    <xf numFmtId="4" fontId="14" fillId="15" borderId="102" applyNumberFormat="0" applyProtection="0">
      <alignment horizontal="right" vertical="center"/>
    </xf>
    <xf numFmtId="4" fontId="14" fillId="21"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4" fontId="15" fillId="7" borderId="100" applyNumberFormat="0" applyProtection="0">
      <alignment vertical="center"/>
    </xf>
    <xf numFmtId="4" fontId="14" fillId="25" borderId="100" applyNumberFormat="0" applyProtection="0">
      <alignment horizontal="left" vertical="center"/>
    </xf>
    <xf numFmtId="0" fontId="9" fillId="21"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25" borderId="100" applyNumberFormat="0" applyProtection="0">
      <alignment horizontal="left" vertical="center"/>
    </xf>
    <xf numFmtId="4" fontId="14" fillId="6" borderId="102" applyNumberFormat="0" applyProtection="0">
      <alignment horizontal="left" vertical="center" indent="1"/>
    </xf>
    <xf numFmtId="4" fontId="14" fillId="19" borderId="108" applyNumberFormat="0" applyProtection="0">
      <alignment horizontal="left" vertical="center" indent="1"/>
    </xf>
    <xf numFmtId="4" fontId="14" fillId="19" borderId="105" applyNumberFormat="0" applyProtection="0">
      <alignment horizontal="left" vertical="center" indent="1"/>
    </xf>
    <xf numFmtId="0" fontId="9" fillId="8" borderId="108" applyNumberFormat="0" applyProtection="0">
      <alignment horizontal="left" vertical="center" indent="1"/>
    </xf>
    <xf numFmtId="4" fontId="15" fillId="7" borderId="106" applyNumberFormat="0" applyProtection="0">
      <alignment vertical="center"/>
    </xf>
    <xf numFmtId="4" fontId="16" fillId="6" borderId="108" applyNumberFormat="0" applyProtection="0">
      <alignment vertical="center"/>
    </xf>
    <xf numFmtId="4" fontId="14" fillId="21" borderId="110" applyNumberFormat="0" applyProtection="0">
      <alignment horizontal="left" vertical="center" indent="1"/>
    </xf>
    <xf numFmtId="4" fontId="15" fillId="7" borderId="106" applyNumberFormat="0" applyProtection="0">
      <alignment vertical="center"/>
    </xf>
    <xf numFmtId="0" fontId="9" fillId="21" borderId="113" applyNumberFormat="0" applyProtection="0">
      <alignment horizontal="left" vertical="center" indent="1"/>
    </xf>
    <xf numFmtId="4" fontId="14" fillId="25" borderId="106" applyNumberFormat="0" applyProtection="0">
      <alignment horizontal="left" vertical="center"/>
    </xf>
    <xf numFmtId="0" fontId="9" fillId="8" borderId="110" applyNumberFormat="0" applyProtection="0">
      <alignment horizontal="left" vertical="center" indent="1"/>
    </xf>
    <xf numFmtId="4" fontId="14" fillId="25" borderId="111" applyNumberFormat="0" applyProtection="0">
      <alignment horizontal="left" vertical="center"/>
    </xf>
    <xf numFmtId="4" fontId="14" fillId="10" borderId="108" applyNumberFormat="0" applyProtection="0">
      <alignment horizontal="right" vertical="center"/>
    </xf>
    <xf numFmtId="0" fontId="9" fillId="23" borderId="110" applyNumberFormat="0" applyProtection="0">
      <alignment horizontal="left" vertical="center" indent="1"/>
    </xf>
    <xf numFmtId="4" fontId="14" fillId="19" borderId="108" applyNumberFormat="0" applyProtection="0">
      <alignment horizontal="left" vertical="center" indent="1"/>
    </xf>
    <xf numFmtId="4" fontId="14" fillId="10" borderId="103" applyNumberFormat="0" applyProtection="0">
      <alignment horizontal="right" vertical="center"/>
    </xf>
    <xf numFmtId="4" fontId="14" fillId="19" borderId="107" applyNumberFormat="0" applyProtection="0">
      <alignment horizontal="left" vertical="center" indent="1"/>
    </xf>
    <xf numFmtId="4" fontId="14" fillId="19" borderId="108" applyNumberFormat="0" applyProtection="0">
      <alignment horizontal="right" vertical="center"/>
    </xf>
    <xf numFmtId="4" fontId="14" fillId="25" borderId="106" applyNumberFormat="0" applyProtection="0">
      <alignment horizontal="left" vertical="center"/>
    </xf>
    <xf numFmtId="4" fontId="15" fillId="7" borderId="111" applyNumberFormat="0" applyProtection="0">
      <alignment vertical="center"/>
    </xf>
    <xf numFmtId="4" fontId="16" fillId="19" borderId="110" applyNumberFormat="0" applyProtection="0">
      <alignment horizontal="right" vertical="center"/>
    </xf>
    <xf numFmtId="0" fontId="9" fillId="23" borderId="113" applyNumberFormat="0" applyProtection="0">
      <alignment horizontal="left" vertical="center" indent="1"/>
    </xf>
    <xf numFmtId="4" fontId="14" fillId="21" borderId="110" applyNumberFormat="0" applyProtection="0">
      <alignment horizontal="left" vertical="center" indent="1"/>
    </xf>
    <xf numFmtId="4" fontId="14" fillId="16" borderId="110" applyNumberFormat="0" applyProtection="0">
      <alignment horizontal="right" vertical="center"/>
    </xf>
    <xf numFmtId="4" fontId="15" fillId="7" borderId="98" applyNumberFormat="0" applyProtection="0">
      <alignment vertical="center"/>
    </xf>
    <xf numFmtId="4" fontId="14" fillId="19" borderId="99" applyNumberFormat="0" applyProtection="0">
      <alignment horizontal="left" vertical="center" indent="1"/>
    </xf>
    <xf numFmtId="0" fontId="9" fillId="8" borderId="113" applyNumberFormat="0" applyProtection="0">
      <alignment horizontal="left" vertical="center" indent="1"/>
    </xf>
    <xf numFmtId="0" fontId="9" fillId="8" borderId="103" applyNumberFormat="0" applyProtection="0">
      <alignment horizontal="left" vertical="center" indent="1"/>
    </xf>
    <xf numFmtId="4" fontId="14" fillId="21" borderId="113" applyNumberFormat="0" applyProtection="0">
      <alignment horizontal="left" vertical="center" indent="1"/>
    </xf>
    <xf numFmtId="4" fontId="16" fillId="24" borderId="108" applyNumberFormat="0" applyProtection="0">
      <alignment vertical="center"/>
    </xf>
    <xf numFmtId="4" fontId="15" fillId="7" borderId="106" applyNumberFormat="0" applyProtection="0">
      <alignmen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10" applyNumberFormat="0" applyProtection="0">
      <alignment horizontal="left" vertical="center" indent="1"/>
    </xf>
    <xf numFmtId="0" fontId="9" fillId="22"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5" borderId="104" applyNumberFormat="0" applyProtection="0">
      <alignment horizontal="left" vertical="center"/>
    </xf>
    <xf numFmtId="0" fontId="9" fillId="8" borderId="108" applyNumberFormat="0" applyProtection="0">
      <alignment horizontal="left" vertical="center" indent="1"/>
    </xf>
    <xf numFmtId="4" fontId="15" fillId="18" borderId="108" applyNumberFormat="0" applyProtection="0">
      <alignment horizontal="left" vertical="center" indent="1"/>
    </xf>
    <xf numFmtId="0" fontId="9" fillId="8" borderId="108" applyNumberFormat="0" applyProtection="0">
      <alignment horizontal="left" vertical="center" indent="1"/>
    </xf>
    <xf numFmtId="0" fontId="9" fillId="8" borderId="110" applyNumberFormat="0" applyProtection="0">
      <alignment horizontal="left" vertical="center" indent="1"/>
    </xf>
    <xf numFmtId="0" fontId="9" fillId="23" borderId="108" applyNumberFormat="0" applyProtection="0">
      <alignment horizontal="left" vertical="center" indent="1"/>
    </xf>
    <xf numFmtId="4" fontId="14" fillId="24" borderId="108" applyNumberFormat="0" applyProtection="0">
      <alignment horizontal="left" vertical="center" indent="1"/>
    </xf>
    <xf numFmtId="0" fontId="9" fillId="23" borderId="108"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21" borderId="113" applyNumberFormat="0" applyProtection="0">
      <alignment horizontal="left" vertical="center" indent="1"/>
    </xf>
    <xf numFmtId="0" fontId="9" fillId="23" borderId="108" applyNumberFormat="0" applyProtection="0">
      <alignment horizontal="left" vertical="center" indent="1"/>
    </xf>
    <xf numFmtId="4" fontId="14" fillId="9" borderId="108" applyNumberFormat="0" applyProtection="0">
      <alignment horizontal="right" vertical="center"/>
    </xf>
    <xf numFmtId="0" fontId="9" fillId="8" borderId="110" applyNumberFormat="0" applyProtection="0">
      <alignment horizontal="left" vertical="center" indent="1"/>
    </xf>
    <xf numFmtId="4" fontId="14" fillId="21" borderId="108" applyNumberFormat="0" applyProtection="0">
      <alignment horizontal="left" vertical="center" indent="1"/>
    </xf>
    <xf numFmtId="4" fontId="14" fillId="25" borderId="106" applyNumberFormat="0" applyProtection="0">
      <alignment horizontal="left" vertical="center"/>
    </xf>
    <xf numFmtId="4" fontId="14" fillId="19" borderId="108" applyNumberFormat="0" applyProtection="0">
      <alignment horizontal="left" vertical="center" indent="1"/>
    </xf>
    <xf numFmtId="0" fontId="9" fillId="8" borderId="108" applyNumberFormat="0" applyProtection="0">
      <alignment horizontal="left" vertical="center" indent="1"/>
    </xf>
    <xf numFmtId="4" fontId="14" fillId="9" borderId="113" applyNumberFormat="0" applyProtection="0">
      <alignment horizontal="right" vertical="center"/>
    </xf>
    <xf numFmtId="4" fontId="14" fillId="21" borderId="110" applyNumberFormat="0" applyProtection="0">
      <alignment horizontal="left" vertical="center" indent="1"/>
    </xf>
    <xf numFmtId="4" fontId="14" fillId="9" borderId="103" applyNumberFormat="0" applyProtection="0">
      <alignment horizontal="right" vertical="center"/>
    </xf>
    <xf numFmtId="4" fontId="14" fillId="25" borderId="100" applyNumberFormat="0" applyProtection="0">
      <alignment horizontal="left" vertical="center"/>
    </xf>
    <xf numFmtId="4" fontId="16" fillId="19" borderId="102" applyNumberFormat="0" applyProtection="0">
      <alignment horizontal="right" vertical="center"/>
    </xf>
    <xf numFmtId="0" fontId="9" fillId="8" borderId="102" applyNumberFormat="0" applyProtection="0">
      <alignment horizontal="left" vertical="center" indent="1"/>
    </xf>
    <xf numFmtId="4" fontId="14" fillId="10" borderId="102" applyNumberFormat="0" applyProtection="0">
      <alignment horizontal="right" vertical="center"/>
    </xf>
    <xf numFmtId="0" fontId="9" fillId="23" borderId="102" applyNumberFormat="0" applyProtection="0">
      <alignment horizontal="left" vertical="center" indent="1"/>
    </xf>
    <xf numFmtId="4" fontId="15" fillId="7" borderId="100" applyNumberFormat="0" applyProtection="0">
      <alignment vertical="center"/>
    </xf>
    <xf numFmtId="4" fontId="14" fillId="12" borderId="102" applyNumberFormat="0" applyProtection="0">
      <alignment horizontal="right" vertical="center"/>
    </xf>
    <xf numFmtId="0" fontId="9" fillId="8"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6" fillId="6" borderId="102" applyNumberFormat="0" applyProtection="0">
      <alignment vertical="center"/>
    </xf>
    <xf numFmtId="0" fontId="9" fillId="8" borderId="102" applyNumberFormat="0" applyProtection="0">
      <alignment horizontal="left" vertical="center" indent="1"/>
    </xf>
    <xf numFmtId="4" fontId="16" fillId="24" borderId="102" applyNumberFormat="0" applyProtection="0">
      <alignment vertical="center"/>
    </xf>
    <xf numFmtId="4" fontId="14" fillId="24" borderId="102"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23" borderId="102" applyNumberFormat="0" applyProtection="0">
      <alignment horizontal="left" vertical="center" indent="1"/>
    </xf>
    <xf numFmtId="0" fontId="9" fillId="8" borderId="102" applyNumberFormat="0" applyProtection="0">
      <alignment horizontal="left" vertical="center" indent="1"/>
    </xf>
    <xf numFmtId="4" fontId="14" fillId="19" borderId="102" applyNumberFormat="0" applyProtection="0">
      <alignment horizontal="right" vertical="center"/>
    </xf>
    <xf numFmtId="4" fontId="16" fillId="19" borderId="102" applyNumberFormat="0" applyProtection="0">
      <alignment horizontal="righ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24" borderId="102" applyNumberFormat="0" applyProtection="0">
      <alignment horizontal="left" vertical="center" indent="1"/>
    </xf>
    <xf numFmtId="0" fontId="9" fillId="8" borderId="102" applyNumberFormat="0" applyProtection="0">
      <alignment horizontal="left" vertical="center" indent="1"/>
    </xf>
    <xf numFmtId="0" fontId="9" fillId="22" borderId="102" applyNumberFormat="0" applyProtection="0">
      <alignment horizontal="left" vertical="center" indent="1"/>
    </xf>
    <xf numFmtId="0" fontId="9" fillId="22" borderId="102" applyNumberFormat="0" applyProtection="0">
      <alignment horizontal="left" vertical="center" indent="1"/>
    </xf>
    <xf numFmtId="4" fontId="14" fillId="11" borderId="102" applyNumberFormat="0" applyProtection="0">
      <alignment horizontal="right" vertical="center"/>
    </xf>
    <xf numFmtId="0" fontId="9" fillId="22"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0" fontId="9" fillId="21" borderId="102" applyNumberFormat="0" applyProtection="0">
      <alignment horizontal="left" vertical="center" indent="1"/>
    </xf>
    <xf numFmtId="4" fontId="14" fillId="6" borderId="102" applyNumberFormat="0" applyProtection="0">
      <alignment horizontal="left" vertical="center" indent="1"/>
    </xf>
    <xf numFmtId="4" fontId="14" fillId="17" borderId="102" applyNumberFormat="0" applyProtection="0">
      <alignment horizontal="right" vertical="center"/>
    </xf>
    <xf numFmtId="0" fontId="9" fillId="8" borderId="102" applyNumberFormat="0" applyProtection="0">
      <alignment horizontal="left" vertical="center" indent="1"/>
    </xf>
    <xf numFmtId="4" fontId="14" fillId="25" borderId="100" applyNumberFormat="0" applyProtection="0">
      <alignment horizontal="left" vertical="center"/>
    </xf>
    <xf numFmtId="4" fontId="15" fillId="18" borderId="102" applyNumberFormat="0" applyProtection="0">
      <alignment horizontal="left" vertical="center" indent="1"/>
    </xf>
    <xf numFmtId="4" fontId="14" fillId="16" borderId="102" applyNumberFormat="0" applyProtection="0">
      <alignment horizontal="righ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5" fillId="7" borderId="100" applyNumberFormat="0" applyProtection="0">
      <alignment vertical="center"/>
    </xf>
    <xf numFmtId="4" fontId="14" fillId="6" borderId="102" applyNumberFormat="0" applyProtection="0">
      <alignment vertical="center"/>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7" borderId="102" applyNumberFormat="0" applyProtection="0">
      <alignment horizontal="right" vertical="center"/>
    </xf>
    <xf numFmtId="4" fontId="14" fillId="13" borderId="102" applyNumberFormat="0" applyProtection="0">
      <alignment horizontal="right" vertical="center"/>
    </xf>
    <xf numFmtId="4" fontId="14" fillId="14" borderId="103" applyNumberFormat="0" applyProtection="0">
      <alignment horizontal="right" vertical="center"/>
    </xf>
    <xf numFmtId="4" fontId="14" fillId="11" borderId="102" applyNumberFormat="0" applyProtection="0">
      <alignment horizontal="right" vertical="center"/>
    </xf>
    <xf numFmtId="4" fontId="14" fillId="12" borderId="102" applyNumberFormat="0" applyProtection="0">
      <alignment horizontal="right" vertical="center"/>
    </xf>
    <xf numFmtId="4" fontId="14" fillId="14" borderId="102" applyNumberFormat="0" applyProtection="0">
      <alignment horizontal="right" vertical="center"/>
    </xf>
    <xf numFmtId="4" fontId="14" fillId="15" borderId="102" applyNumberFormat="0" applyProtection="0">
      <alignment horizontal="right" vertical="center"/>
    </xf>
    <xf numFmtId="4" fontId="14" fillId="16" borderId="102" applyNumberFormat="0" applyProtection="0">
      <alignment horizontal="right" vertical="center"/>
    </xf>
    <xf numFmtId="0" fontId="9" fillId="8" borderId="102"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0" fontId="9" fillId="8" borderId="102" applyNumberFormat="0" applyProtection="0">
      <alignment horizontal="left" vertical="center" indent="1"/>
    </xf>
    <xf numFmtId="0" fontId="9" fillId="22" borderId="102" applyNumberFormat="0" applyProtection="0">
      <alignment horizontal="left" vertical="center" indent="1"/>
    </xf>
    <xf numFmtId="0" fontId="9" fillId="21" borderId="102" applyNumberFormat="0" applyProtection="0">
      <alignment horizontal="left" vertical="center" indent="1"/>
    </xf>
    <xf numFmtId="0" fontId="9" fillId="22" borderId="102" applyNumberFormat="0" applyProtection="0">
      <alignment horizontal="left" vertical="center" indent="1"/>
    </xf>
    <xf numFmtId="0" fontId="9" fillId="22"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2" applyNumberFormat="0" applyProtection="0">
      <alignment horizontal="left" vertical="center" indent="1"/>
    </xf>
    <xf numFmtId="4" fontId="14" fillId="14" borderId="102" applyNumberFormat="0" applyProtection="0">
      <alignment horizontal="right" vertical="center"/>
    </xf>
    <xf numFmtId="0" fontId="9" fillId="8" borderId="102" applyNumberFormat="0" applyProtection="0">
      <alignment horizontal="left" vertical="center" indent="1"/>
    </xf>
    <xf numFmtId="4" fontId="19" fillId="19" borderId="102" applyNumberFormat="0" applyProtection="0">
      <alignment horizontal="right" vertical="center"/>
    </xf>
    <xf numFmtId="0" fontId="9" fillId="23" borderId="102" applyNumberFormat="0" applyProtection="0">
      <alignment horizontal="left" vertical="center" indent="1"/>
    </xf>
    <xf numFmtId="4" fontId="15" fillId="7" borderId="100" applyNumberFormat="0" applyProtection="0">
      <alignment vertical="center"/>
    </xf>
    <xf numFmtId="0" fontId="9" fillId="8" borderId="102" applyNumberFormat="0" applyProtection="0">
      <alignment horizontal="left" vertical="center" indent="1"/>
    </xf>
    <xf numFmtId="0" fontId="9" fillId="8" borderId="102"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4" fillId="24" borderId="103" applyNumberFormat="0" applyProtection="0">
      <alignment vertical="center"/>
    </xf>
    <xf numFmtId="4" fontId="14" fillId="24" borderId="103" applyNumberFormat="0" applyProtection="0">
      <alignment horizontal="left" vertical="center" indent="1"/>
    </xf>
    <xf numFmtId="4" fontId="19" fillId="19" borderId="97" applyNumberFormat="0" applyProtection="0">
      <alignment horizontal="right" vertical="center"/>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0" fontId="9" fillId="8" borderId="97" applyNumberFormat="0" applyProtection="0">
      <alignment horizontal="left" vertical="center" indent="1"/>
    </xf>
    <xf numFmtId="4" fontId="16" fillId="19" borderId="97" applyNumberFormat="0" applyProtection="0">
      <alignment horizontal="right" vertical="center"/>
    </xf>
    <xf numFmtId="4" fontId="14" fillId="6" borderId="97" applyNumberFormat="0" applyProtection="0">
      <alignment horizontal="left" vertical="center" indent="1"/>
    </xf>
    <xf numFmtId="4" fontId="14" fillId="12" borderId="113" applyNumberFormat="0" applyProtection="0">
      <alignment horizontal="right" vertical="center"/>
    </xf>
    <xf numFmtId="4" fontId="15" fillId="18" borderId="113" applyNumberFormat="0" applyProtection="0">
      <alignment horizontal="left" vertical="center" indent="1"/>
    </xf>
    <xf numFmtId="4" fontId="14" fillId="19" borderId="115" applyNumberFormat="0" applyProtection="0">
      <alignment horizontal="left" vertical="center" indent="1"/>
    </xf>
    <xf numFmtId="4" fontId="14" fillId="19" borderId="113" applyNumberFormat="0" applyProtection="0">
      <alignment horizontal="left" vertical="center" indent="1"/>
    </xf>
    <xf numFmtId="4" fontId="14" fillId="21" borderId="113" applyNumberFormat="0" applyProtection="0">
      <alignment horizontal="left" vertical="center" indent="1"/>
    </xf>
    <xf numFmtId="4" fontId="16" fillId="6" borderId="103" applyNumberFormat="0" applyProtection="0">
      <alignment vertical="center"/>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4" fillId="11" borderId="103" applyNumberFormat="0" applyProtection="0">
      <alignment horizontal="right" vertical="center"/>
    </xf>
    <xf numFmtId="4" fontId="14" fillId="12" borderId="103" applyNumberFormat="0" applyProtection="0">
      <alignment horizontal="right" vertical="center"/>
    </xf>
    <xf numFmtId="4" fontId="14" fillId="19" borderId="105" applyNumberFormat="0" applyProtection="0">
      <alignment horizontal="left" vertical="center" indent="1"/>
    </xf>
    <xf numFmtId="0" fontId="9" fillId="8" borderId="103" applyNumberFormat="0" applyProtection="0">
      <alignment horizontal="left" vertical="center" indent="1"/>
    </xf>
    <xf numFmtId="0" fontId="9" fillId="22" borderId="103" applyNumberFormat="0" applyProtection="0">
      <alignment horizontal="left" vertical="center" indent="1"/>
    </xf>
    <xf numFmtId="0" fontId="9" fillId="21" borderId="103" applyNumberFormat="0" applyProtection="0">
      <alignment horizontal="left" vertical="center" indent="1"/>
    </xf>
    <xf numFmtId="4" fontId="14" fillId="19" borderId="103" applyNumberFormat="0" applyProtection="0">
      <alignment horizontal="left" vertical="center" indent="1"/>
    </xf>
    <xf numFmtId="4" fontId="14" fillId="21" borderId="103" applyNumberFormat="0" applyProtection="0">
      <alignment horizontal="left" vertical="center" indent="1"/>
    </xf>
    <xf numFmtId="4" fontId="14" fillId="21" borderId="103" applyNumberFormat="0" applyProtection="0">
      <alignment horizontal="left" vertical="center" indent="1"/>
    </xf>
    <xf numFmtId="0" fontId="9" fillId="21" borderId="103" applyNumberFormat="0" applyProtection="0">
      <alignment horizontal="left" vertical="center" indent="1"/>
    </xf>
    <xf numFmtId="0" fontId="9" fillId="21" borderId="103" applyNumberFormat="0" applyProtection="0">
      <alignment horizontal="left" vertical="center" indent="1"/>
    </xf>
    <xf numFmtId="0" fontId="9" fillId="22" borderId="103" applyNumberFormat="0" applyProtection="0">
      <alignment horizontal="left" vertical="center" indent="1"/>
    </xf>
    <xf numFmtId="0" fontId="9" fillId="8" borderId="103" applyNumberFormat="0" applyProtection="0">
      <alignment horizontal="left" vertical="center" indent="1"/>
    </xf>
    <xf numFmtId="0" fontId="9" fillId="23" borderId="103" applyNumberFormat="0" applyProtection="0">
      <alignment horizontal="left" vertical="center" indent="1"/>
    </xf>
    <xf numFmtId="0" fontId="9" fillId="23"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23" borderId="110" applyNumberFormat="0" applyProtection="0">
      <alignment horizontal="left" vertical="center" indent="1"/>
    </xf>
    <xf numFmtId="0" fontId="9" fillId="23" borderId="110"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25" borderId="100" applyNumberFormat="0" applyProtection="0">
      <alignment horizontal="left" vertical="center"/>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9" borderId="101" applyNumberFormat="0" applyProtection="0">
      <alignment horizontal="left" vertical="center" indent="1"/>
    </xf>
    <xf numFmtId="4" fontId="14" fillId="13" borderId="103" applyNumberFormat="0" applyProtection="0">
      <alignment horizontal="right" vertical="center"/>
    </xf>
    <xf numFmtId="0" fontId="9" fillId="8" borderId="110" applyNumberFormat="0" applyProtection="0">
      <alignment horizontal="left" vertical="center" indent="1"/>
    </xf>
    <xf numFmtId="4" fontId="14" fillId="19" borderId="117" applyNumberFormat="0" applyProtection="0">
      <alignment horizontal="left" vertical="center" indent="1"/>
    </xf>
    <xf numFmtId="0" fontId="9" fillId="8" borderId="103" applyNumberFormat="0" applyProtection="0">
      <alignment horizontal="left" vertical="center" indent="1"/>
    </xf>
    <xf numFmtId="4" fontId="14" fillId="11" borderId="113" applyNumberFormat="0" applyProtection="0">
      <alignment horizontal="righ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5" fillId="7" borderId="106" applyNumberFormat="0" applyProtection="0">
      <alignment vertical="center"/>
    </xf>
    <xf numFmtId="4" fontId="15" fillId="7" borderId="106" applyNumberFormat="0" applyProtection="0">
      <alignment vertical="center"/>
    </xf>
    <xf numFmtId="0" fontId="9" fillId="8" borderId="108" applyNumberFormat="0" applyProtection="0">
      <alignment horizontal="left" vertical="center" indent="1"/>
    </xf>
    <xf numFmtId="4" fontId="14" fillId="25" borderId="106" applyNumberFormat="0" applyProtection="0">
      <alignment horizontal="lef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4" borderId="108" applyNumberFormat="0" applyProtection="0">
      <alignment vertical="center"/>
    </xf>
    <xf numFmtId="4" fontId="14" fillId="19" borderId="107"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08" applyNumberFormat="0" applyProtection="0">
      <alignment horizontal="left" vertical="center" indent="1"/>
    </xf>
    <xf numFmtId="4" fontId="14" fillId="6" borderId="108" applyNumberFormat="0" applyProtection="0">
      <alignment horizontal="left" vertical="center" indent="1"/>
    </xf>
    <xf numFmtId="4" fontId="14" fillId="25" borderId="106" applyNumberFormat="0" applyProtection="0">
      <alignment horizontal="left" vertical="center"/>
    </xf>
    <xf numFmtId="4" fontId="14" fillId="6" borderId="108" applyNumberFormat="0" applyProtection="0">
      <alignment vertical="center"/>
    </xf>
    <xf numFmtId="4" fontId="15" fillId="7" borderId="106" applyNumberFormat="0" applyProtection="0">
      <alignment vertical="center"/>
    </xf>
    <xf numFmtId="4" fontId="14" fillId="19" borderId="107" applyNumberFormat="0" applyProtection="0">
      <alignment horizontal="left" vertical="center" indent="1"/>
    </xf>
    <xf numFmtId="4" fontId="14" fillId="21" borderId="108" applyNumberFormat="0" applyProtection="0">
      <alignment horizontal="left" vertical="center" indent="1"/>
    </xf>
    <xf numFmtId="0" fontId="9" fillId="8" borderId="108" applyNumberFormat="0" applyProtection="0">
      <alignment horizontal="left" vertical="center" indent="1"/>
    </xf>
    <xf numFmtId="4" fontId="14" fillId="19" borderId="107" applyNumberFormat="0" applyProtection="0">
      <alignment horizontal="left" vertical="center" indent="1"/>
    </xf>
    <xf numFmtId="0" fontId="9" fillId="8" borderId="108" applyNumberFormat="0" applyProtection="0">
      <alignment horizontal="left" vertical="center" indent="1"/>
    </xf>
    <xf numFmtId="0" fontId="9" fillId="23" borderId="108" applyNumberFormat="0" applyProtection="0">
      <alignment horizontal="left" vertical="center" indent="1"/>
    </xf>
    <xf numFmtId="0" fontId="9" fillId="21" borderId="108" applyNumberFormat="0" applyProtection="0">
      <alignment horizontal="left" vertical="center" indent="1"/>
    </xf>
    <xf numFmtId="4" fontId="14" fillId="15" borderId="108" applyNumberFormat="0" applyProtection="0">
      <alignment horizontal="right" vertical="center"/>
    </xf>
    <xf numFmtId="4" fontId="14" fillId="21"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4" fontId="15" fillId="7" borderId="106" applyNumberFormat="0" applyProtection="0">
      <alignment vertical="center"/>
    </xf>
    <xf numFmtId="4" fontId="14" fillId="25" borderId="106" applyNumberFormat="0" applyProtection="0">
      <alignment horizontal="left" vertical="center"/>
    </xf>
    <xf numFmtId="0" fontId="9" fillId="21"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25" borderId="106" applyNumberFormat="0" applyProtection="0">
      <alignment horizontal="left" vertical="center"/>
    </xf>
    <xf numFmtId="4" fontId="14" fillId="6" borderId="108" applyNumberFormat="0" applyProtection="0">
      <alignment horizontal="left" vertical="center" indent="1"/>
    </xf>
    <xf numFmtId="4" fontId="14" fillId="6" borderId="110" applyNumberFormat="0" applyProtection="0">
      <alignment horizontal="left" vertical="center" indent="1"/>
    </xf>
    <xf numFmtId="4" fontId="16" fillId="24" borderId="118" applyNumberFormat="0" applyProtection="0">
      <alignment vertical="center"/>
    </xf>
    <xf numFmtId="4" fontId="14" fillId="24" borderId="118" applyNumberFormat="0" applyProtection="0">
      <alignment horizontal="left" vertical="center" indent="1"/>
    </xf>
    <xf numFmtId="0" fontId="9" fillId="22" borderId="110" applyNumberFormat="0" applyProtection="0">
      <alignment horizontal="left" vertical="center" indent="1"/>
    </xf>
    <xf numFmtId="4" fontId="14" fillId="19" borderId="112" applyNumberFormat="0" applyProtection="0">
      <alignment horizontal="left" vertical="center" indent="1"/>
    </xf>
    <xf numFmtId="4" fontId="14" fillId="19" borderId="118"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4" fontId="14" fillId="25" borderId="111" applyNumberFormat="0" applyProtection="0">
      <alignment horizontal="left" vertical="center"/>
    </xf>
    <xf numFmtId="4" fontId="15" fillId="18" borderId="110" applyNumberFormat="0" applyProtection="0">
      <alignment horizontal="left" vertical="center" indent="1"/>
    </xf>
    <xf numFmtId="4" fontId="14" fillId="25" borderId="111" applyNumberFormat="0" applyProtection="0">
      <alignment horizontal="left" vertical="center"/>
    </xf>
    <xf numFmtId="4" fontId="14" fillId="6" borderId="110" applyNumberFormat="0" applyProtection="0">
      <alignment horizontal="left" vertical="center" indent="1"/>
    </xf>
    <xf numFmtId="4" fontId="14" fillId="6" borderId="110" applyNumberFormat="0" applyProtection="0">
      <alignment horizontal="left" vertical="center" indent="1"/>
    </xf>
    <xf numFmtId="4" fontId="14" fillId="25" borderId="111" applyNumberFormat="0" applyProtection="0">
      <alignment horizontal="left" vertical="center"/>
    </xf>
    <xf numFmtId="4" fontId="14" fillId="24" borderId="110" applyNumberFormat="0" applyProtection="0">
      <alignment horizontal="left" vertical="center" indent="1"/>
    </xf>
    <xf numFmtId="0" fontId="9" fillId="8" borderId="110" applyNumberFormat="0" applyProtection="0">
      <alignment horizontal="left" vertical="center" indent="1"/>
    </xf>
    <xf numFmtId="4" fontId="14" fillId="24" borderId="118" applyNumberFormat="0" applyProtection="0">
      <alignment horizontal="left" vertical="center" indent="1"/>
    </xf>
    <xf numFmtId="0" fontId="9" fillId="8" borderId="113" applyNumberFormat="0" applyProtection="0">
      <alignment horizontal="left" vertical="center" indent="1"/>
    </xf>
    <xf numFmtId="0" fontId="9" fillId="22" borderId="113" applyNumberFormat="0" applyProtection="0">
      <alignment horizontal="left" vertical="center" indent="1"/>
    </xf>
    <xf numFmtId="4" fontId="15" fillId="7" borderId="104" applyNumberFormat="0" applyProtection="0">
      <alignment vertical="center"/>
    </xf>
    <xf numFmtId="4" fontId="14" fillId="19" borderId="105" applyNumberFormat="0" applyProtection="0">
      <alignment horizontal="left" vertical="center" indent="1"/>
    </xf>
    <xf numFmtId="4" fontId="14" fillId="24" borderId="113" applyNumberFormat="0" applyProtection="0">
      <alignment horizontal="left" vertical="center" indent="1"/>
    </xf>
    <xf numFmtId="4" fontId="14" fillId="24" borderId="110" applyNumberFormat="0" applyProtection="0">
      <alignment vertical="center"/>
    </xf>
    <xf numFmtId="4" fontId="14" fillId="25" borderId="116" applyNumberFormat="0" applyProtection="0">
      <alignment horizontal="left" vertical="center"/>
    </xf>
    <xf numFmtId="4" fontId="14" fillId="24" borderId="110" applyNumberFormat="0" applyProtection="0">
      <alignment vertical="center"/>
    </xf>
    <xf numFmtId="4" fontId="14" fillId="11" borderId="110" applyNumberFormat="0" applyProtection="0">
      <alignment horizontal="right" vertical="center"/>
    </xf>
    <xf numFmtId="4" fontId="14" fillId="25" borderId="116" applyNumberFormat="0" applyProtection="0">
      <alignment horizontal="left" vertical="center"/>
    </xf>
    <xf numFmtId="4" fontId="14" fillId="25" borderId="111" applyNumberFormat="0" applyProtection="0">
      <alignment horizontal="left" vertical="center"/>
    </xf>
    <xf numFmtId="4" fontId="16" fillId="19" borderId="110" applyNumberFormat="0" applyProtection="0">
      <alignment horizontal="right" vertical="center"/>
    </xf>
    <xf numFmtId="0" fontId="9" fillId="23" borderId="110" applyNumberFormat="0" applyProtection="0">
      <alignment horizontal="left" vertical="center" indent="1"/>
    </xf>
    <xf numFmtId="0" fontId="9" fillId="23" borderId="110" applyNumberFormat="0" applyProtection="0">
      <alignment horizontal="left" vertical="center" indent="1"/>
    </xf>
    <xf numFmtId="0" fontId="9" fillId="23" borderId="118" applyNumberFormat="0" applyProtection="0">
      <alignment horizontal="left" vertical="center" indent="1"/>
    </xf>
    <xf numFmtId="0" fontId="9" fillId="8" borderId="110"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4" fontId="14" fillId="25" borderId="111" applyNumberFormat="0" applyProtection="0">
      <alignment horizontal="left" vertical="center"/>
    </xf>
    <xf numFmtId="0" fontId="9" fillId="8" borderId="110" applyNumberFormat="0" applyProtection="0">
      <alignment horizontal="left" vertical="center" indent="1"/>
    </xf>
    <xf numFmtId="4" fontId="14" fillId="19" borderId="118" applyNumberFormat="0" applyProtection="0">
      <alignment horizontal="left" vertical="center" indent="1"/>
    </xf>
    <xf numFmtId="4" fontId="15" fillId="7" borderId="116" applyNumberFormat="0" applyProtection="0">
      <alignment vertical="center"/>
    </xf>
    <xf numFmtId="0" fontId="9" fillId="8" borderId="110" applyNumberFormat="0" applyProtection="0">
      <alignment horizontal="left" vertical="center" indent="1"/>
    </xf>
    <xf numFmtId="4" fontId="14" fillId="17" borderId="110" applyNumberFormat="0" applyProtection="0">
      <alignment horizontal="right" vertical="center"/>
    </xf>
    <xf numFmtId="4" fontId="14" fillId="10" borderId="113" applyNumberFormat="0" applyProtection="0">
      <alignment horizontal="right" vertical="center"/>
    </xf>
    <xf numFmtId="4" fontId="14" fillId="6" borderId="110"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6" fillId="19" borderId="110" applyNumberFormat="0" applyProtection="0">
      <alignment horizontal="right" vertical="center"/>
    </xf>
    <xf numFmtId="0" fontId="9" fillId="23" borderId="118" applyNumberFormat="0" applyProtection="0">
      <alignment horizontal="left" vertical="center" indent="1"/>
    </xf>
    <xf numFmtId="0" fontId="9" fillId="8" borderId="113" applyNumberFormat="0" applyProtection="0">
      <alignment horizontal="left" vertical="center" indent="1"/>
    </xf>
    <xf numFmtId="4" fontId="16" fillId="6" borderId="110" applyNumberFormat="0" applyProtection="0">
      <alignment vertical="center"/>
    </xf>
    <xf numFmtId="4" fontId="14" fillId="25" borderId="106" applyNumberFormat="0" applyProtection="0">
      <alignment horizontal="left" vertical="center"/>
    </xf>
    <xf numFmtId="4" fontId="16" fillId="19" borderId="108" applyNumberFormat="0" applyProtection="0">
      <alignment horizontal="right" vertical="center"/>
    </xf>
    <xf numFmtId="0" fontId="9" fillId="8" borderId="108" applyNumberFormat="0" applyProtection="0">
      <alignment horizontal="left" vertical="center" indent="1"/>
    </xf>
    <xf numFmtId="4" fontId="14" fillId="10" borderId="108" applyNumberFormat="0" applyProtection="0">
      <alignment horizontal="right" vertical="center"/>
    </xf>
    <xf numFmtId="0" fontId="9" fillId="23" borderId="108" applyNumberFormat="0" applyProtection="0">
      <alignment horizontal="left" vertical="center" indent="1"/>
    </xf>
    <xf numFmtId="4" fontId="15" fillId="7" borderId="106" applyNumberFormat="0" applyProtection="0">
      <alignment vertical="center"/>
    </xf>
    <xf numFmtId="4" fontId="14" fillId="12" borderId="108" applyNumberFormat="0" applyProtection="0">
      <alignment horizontal="right" vertical="center"/>
    </xf>
    <xf numFmtId="0" fontId="9" fillId="8"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6" fillId="6" borderId="108" applyNumberFormat="0" applyProtection="0">
      <alignment vertical="center"/>
    </xf>
    <xf numFmtId="0" fontId="9" fillId="8" borderId="108" applyNumberFormat="0" applyProtection="0">
      <alignment horizontal="left" vertical="center" indent="1"/>
    </xf>
    <xf numFmtId="4" fontId="16" fillId="24" borderId="108" applyNumberFormat="0" applyProtection="0">
      <alignment vertical="center"/>
    </xf>
    <xf numFmtId="4" fontId="14" fillId="24" borderId="108"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3" borderId="108" applyNumberFormat="0" applyProtection="0">
      <alignment horizontal="left" vertical="center" indent="1"/>
    </xf>
    <xf numFmtId="0" fontId="9" fillId="8" borderId="108" applyNumberFormat="0" applyProtection="0">
      <alignment horizontal="left" vertical="center" indent="1"/>
    </xf>
    <xf numFmtId="4" fontId="14" fillId="19" borderId="108" applyNumberFormat="0" applyProtection="0">
      <alignment horizontal="right" vertical="center"/>
    </xf>
    <xf numFmtId="4" fontId="16" fillId="19" borderId="108" applyNumberFormat="0" applyProtection="0">
      <alignment horizontal="righ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24" borderId="108" applyNumberFormat="0" applyProtection="0">
      <alignment horizontal="left" vertical="center" indent="1"/>
    </xf>
    <xf numFmtId="0" fontId="9" fillId="8" borderId="108" applyNumberFormat="0" applyProtection="0">
      <alignment horizontal="left" vertical="center" indent="1"/>
    </xf>
    <xf numFmtId="0" fontId="9" fillId="22" borderId="108" applyNumberFormat="0" applyProtection="0">
      <alignment horizontal="left" vertical="center" indent="1"/>
    </xf>
    <xf numFmtId="0" fontId="9" fillId="22" borderId="108" applyNumberFormat="0" applyProtection="0">
      <alignment horizontal="left" vertical="center" indent="1"/>
    </xf>
    <xf numFmtId="4" fontId="14" fillId="11" borderId="108" applyNumberFormat="0" applyProtection="0">
      <alignment horizontal="right" vertical="center"/>
    </xf>
    <xf numFmtId="0" fontId="9" fillId="22"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0" fontId="9" fillId="21" borderId="108" applyNumberFormat="0" applyProtection="0">
      <alignment horizontal="left" vertical="center" indent="1"/>
    </xf>
    <xf numFmtId="4" fontId="14" fillId="6" borderId="108" applyNumberFormat="0" applyProtection="0">
      <alignment horizontal="left" vertical="center" indent="1"/>
    </xf>
    <xf numFmtId="4" fontId="14" fillId="17" borderId="108" applyNumberFormat="0" applyProtection="0">
      <alignment horizontal="right" vertical="center"/>
    </xf>
    <xf numFmtId="0" fontId="9" fillId="8" borderId="108" applyNumberFormat="0" applyProtection="0">
      <alignment horizontal="left" vertical="center" indent="1"/>
    </xf>
    <xf numFmtId="4" fontId="14" fillId="25" borderId="106" applyNumberFormat="0" applyProtection="0">
      <alignment horizontal="left" vertical="center"/>
    </xf>
    <xf numFmtId="4" fontId="15" fillId="18" borderId="108" applyNumberFormat="0" applyProtection="0">
      <alignment horizontal="left" vertical="center" indent="1"/>
    </xf>
    <xf numFmtId="4" fontId="14" fillId="16" borderId="108" applyNumberFormat="0" applyProtection="0">
      <alignment horizontal="righ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3" borderId="113" applyNumberFormat="0" applyProtection="0">
      <alignment horizontal="left" vertical="center" indent="1"/>
    </xf>
    <xf numFmtId="4" fontId="15" fillId="7" borderId="106" applyNumberFormat="0" applyProtection="0">
      <alignment vertical="center"/>
    </xf>
    <xf numFmtId="4" fontId="14" fillId="6" borderId="108" applyNumberFormat="0" applyProtection="0">
      <alignment vertical="center"/>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7" borderId="108" applyNumberFormat="0" applyProtection="0">
      <alignment horizontal="right" vertical="center"/>
    </xf>
    <xf numFmtId="4" fontId="14" fillId="13" borderId="108" applyNumberFormat="0" applyProtection="0">
      <alignment horizontal="right" vertical="center"/>
    </xf>
    <xf numFmtId="0" fontId="9" fillId="8" borderId="110" applyNumberFormat="0" applyProtection="0">
      <alignment horizontal="left" vertical="center" indent="1"/>
    </xf>
    <xf numFmtId="4" fontId="14" fillId="11" borderId="108" applyNumberFormat="0" applyProtection="0">
      <alignment horizontal="right" vertical="center"/>
    </xf>
    <xf numFmtId="4" fontId="14" fillId="12" borderId="108" applyNumberFormat="0" applyProtection="0">
      <alignment horizontal="right" vertical="center"/>
    </xf>
    <xf numFmtId="4" fontId="14" fillId="14" borderId="108" applyNumberFormat="0" applyProtection="0">
      <alignment horizontal="right" vertical="center"/>
    </xf>
    <xf numFmtId="4" fontId="14" fillId="15" borderId="108" applyNumberFormat="0" applyProtection="0">
      <alignment horizontal="right" vertical="center"/>
    </xf>
    <xf numFmtId="4" fontId="14" fillId="16" borderId="108" applyNumberFormat="0" applyProtection="0">
      <alignment horizontal="right" vertical="center"/>
    </xf>
    <xf numFmtId="0" fontId="9" fillId="8" borderId="108"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0" fontId="9" fillId="8" borderId="108" applyNumberFormat="0" applyProtection="0">
      <alignment horizontal="left" vertical="center" indent="1"/>
    </xf>
    <xf numFmtId="0" fontId="9" fillId="22" borderId="108" applyNumberFormat="0" applyProtection="0">
      <alignment horizontal="left" vertical="center" indent="1"/>
    </xf>
    <xf numFmtId="0" fontId="9" fillId="21" borderId="108" applyNumberFormat="0" applyProtection="0">
      <alignment horizontal="left" vertical="center" indent="1"/>
    </xf>
    <xf numFmtId="0" fontId="9" fillId="22" borderId="108" applyNumberFormat="0" applyProtection="0">
      <alignment horizontal="left" vertical="center" indent="1"/>
    </xf>
    <xf numFmtId="0" fontId="9" fillId="22"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8" borderId="108" applyNumberFormat="0" applyProtection="0">
      <alignment horizontal="left" vertical="center" indent="1"/>
    </xf>
    <xf numFmtId="4" fontId="14" fillId="14" borderId="108" applyNumberFormat="0" applyProtection="0">
      <alignment horizontal="right" vertical="center"/>
    </xf>
    <xf numFmtId="0" fontId="9" fillId="8" borderId="108" applyNumberFormat="0" applyProtection="0">
      <alignment horizontal="left" vertical="center" indent="1"/>
    </xf>
    <xf numFmtId="4" fontId="19" fillId="19" borderId="108" applyNumberFormat="0" applyProtection="0">
      <alignment horizontal="right" vertical="center"/>
    </xf>
    <xf numFmtId="0" fontId="9" fillId="23" borderId="108" applyNumberFormat="0" applyProtection="0">
      <alignment horizontal="left" vertical="center" indent="1"/>
    </xf>
    <xf numFmtId="4" fontId="15" fillId="7" borderId="106" applyNumberFormat="0" applyProtection="0">
      <alignment vertical="center"/>
    </xf>
    <xf numFmtId="0" fontId="9" fillId="8" borderId="108" applyNumberFormat="0" applyProtection="0">
      <alignment horizontal="left" vertical="center" indent="1"/>
    </xf>
    <xf numFmtId="0" fontId="9" fillId="8" borderId="108"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3" borderId="110" applyNumberFormat="0" applyProtection="0">
      <alignment horizontal="left" vertical="center" indent="1"/>
    </xf>
    <xf numFmtId="4" fontId="19" fillId="19" borderId="103" applyNumberFormat="0" applyProtection="0">
      <alignment horizontal="right" vertical="center"/>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0" fontId="9" fillId="8" borderId="103" applyNumberFormat="0" applyProtection="0">
      <alignment horizontal="left" vertical="center" indent="1"/>
    </xf>
    <xf numFmtId="4" fontId="16" fillId="19" borderId="103" applyNumberFormat="0" applyProtection="0">
      <alignment horizontal="right" vertical="center"/>
    </xf>
    <xf numFmtId="4" fontId="14" fillId="6" borderId="103" applyNumberFormat="0" applyProtection="0">
      <alignment horizontal="left" vertical="center" indent="1"/>
    </xf>
    <xf numFmtId="4" fontId="15" fillId="7" borderId="111" applyNumberFormat="0" applyProtection="0">
      <alignment vertical="center"/>
    </xf>
    <xf numFmtId="4" fontId="14" fillId="6" borderId="110" applyNumberFormat="0" applyProtection="0">
      <alignment horizontal="left" vertical="center" indent="1"/>
    </xf>
    <xf numFmtId="0" fontId="9" fillId="8" borderId="110" applyNumberFormat="0" applyProtection="0">
      <alignment horizontal="left" vertical="center" indent="1"/>
    </xf>
    <xf numFmtId="4" fontId="14" fillId="11" borderId="110" applyNumberFormat="0" applyProtection="0">
      <alignment horizontal="right" vertical="center"/>
    </xf>
    <xf numFmtId="4" fontId="14" fillId="14" borderId="110" applyNumberFormat="0" applyProtection="0">
      <alignment horizontal="right" vertical="center"/>
    </xf>
    <xf numFmtId="4" fontId="14" fillId="19" borderId="110" applyNumberFormat="0" applyProtection="0">
      <alignment horizontal="left" vertical="center" indent="1"/>
    </xf>
    <xf numFmtId="4" fontId="14" fillId="19" borderId="112" applyNumberFormat="0" applyProtection="0">
      <alignment horizontal="left" vertical="center" indent="1"/>
    </xf>
    <xf numFmtId="4" fontId="14" fillId="17" borderId="110" applyNumberFormat="0" applyProtection="0">
      <alignment horizontal="right" vertical="center"/>
    </xf>
    <xf numFmtId="4" fontId="15" fillId="18" borderId="110" applyNumberFormat="0" applyProtection="0">
      <alignment horizontal="left" vertical="center" indent="1"/>
    </xf>
    <xf numFmtId="4" fontId="14" fillId="19" borderId="112"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left" vertical="center" indent="1"/>
    </xf>
    <xf numFmtId="4" fontId="16" fillId="24" borderId="110" applyNumberFormat="0" applyProtection="0">
      <alignment vertical="center"/>
    </xf>
    <xf numFmtId="0" fontId="9" fillId="21"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3" applyNumberFormat="0" applyProtection="0">
      <alignment vertical="center"/>
    </xf>
    <xf numFmtId="0" fontId="9" fillId="8" borderId="113"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25" borderId="106" applyNumberFormat="0" applyProtection="0">
      <alignment horizontal="left" vertical="center"/>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4" fontId="14" fillId="19" borderId="107" applyNumberFormat="0" applyProtection="0">
      <alignment horizontal="left" vertical="center" indent="1"/>
    </xf>
    <xf numFmtId="0" fontId="9" fillId="8" borderId="110" applyNumberFormat="0" applyProtection="0">
      <alignment horizontal="left" vertical="center" indent="1"/>
    </xf>
    <xf numFmtId="4" fontId="14" fillId="25" borderId="114" applyNumberFormat="0" applyProtection="0">
      <alignment horizontal="left" vertical="center"/>
    </xf>
    <xf numFmtId="0" fontId="9" fillId="8" borderId="110" applyNumberFormat="0" applyProtection="0">
      <alignment horizontal="left" vertical="center" indent="1"/>
    </xf>
    <xf numFmtId="0" fontId="9" fillId="8" borderId="113" applyNumberFormat="0" applyProtection="0">
      <alignment horizontal="left" vertical="center" indent="1"/>
    </xf>
    <xf numFmtId="4" fontId="14" fillId="17" borderId="113" applyNumberFormat="0" applyProtection="0">
      <alignment horizontal="righ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25" borderId="111" applyNumberFormat="0" applyProtection="0">
      <alignment horizontal="left" vertical="center"/>
    </xf>
    <xf numFmtId="4" fontId="14" fillId="19" borderId="112" applyNumberFormat="0" applyProtection="0">
      <alignment horizontal="left" vertical="center" indent="1"/>
    </xf>
    <xf numFmtId="4" fontId="15" fillId="7" borderId="111" applyNumberFormat="0" applyProtection="0">
      <alignment vertical="center"/>
    </xf>
    <xf numFmtId="4" fontId="15" fillId="7" borderId="111" applyNumberFormat="0" applyProtection="0">
      <alignment vertical="center"/>
    </xf>
    <xf numFmtId="4" fontId="15" fillId="7" borderId="111" applyNumberFormat="0" applyProtection="0">
      <alignment vertical="center"/>
    </xf>
    <xf numFmtId="4" fontId="14" fillId="19" borderId="112" applyNumberFormat="0" applyProtection="0">
      <alignment horizontal="left" vertical="center" indent="1"/>
    </xf>
    <xf numFmtId="4" fontId="14" fillId="19" borderId="110" applyNumberFormat="0" applyProtection="0">
      <alignment horizontal="left" vertical="center" indent="1"/>
    </xf>
    <xf numFmtId="0" fontId="9" fillId="8" borderId="110" applyNumberFormat="0" applyProtection="0">
      <alignment horizontal="left" vertical="center" indent="1"/>
    </xf>
    <xf numFmtId="4" fontId="14" fillId="25" borderId="111" applyNumberFormat="0" applyProtection="0">
      <alignment horizontal="left" vertical="center"/>
    </xf>
    <xf numFmtId="0" fontId="9" fillId="8" borderId="110" applyNumberFormat="0" applyProtection="0">
      <alignment horizontal="left" vertical="center" indent="1"/>
    </xf>
    <xf numFmtId="4" fontId="14" fillId="19" borderId="112"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6" borderId="110" applyNumberFormat="0" applyProtection="0">
      <alignment vertical="center"/>
    </xf>
    <xf numFmtId="4" fontId="14" fillId="25" borderId="111" applyNumberFormat="0" applyProtection="0">
      <alignment horizontal="left" vertical="center"/>
    </xf>
    <xf numFmtId="4" fontId="15" fillId="7" borderId="111" applyNumberFormat="0" applyProtection="0">
      <alignment vertical="center"/>
    </xf>
    <xf numFmtId="4" fontId="14" fillId="6" borderId="110" applyNumberFormat="0" applyProtection="0">
      <alignment horizontal="left" vertical="center" indent="1"/>
    </xf>
    <xf numFmtId="0" fontId="9" fillId="8" borderId="110"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0" fontId="9" fillId="8" borderId="110" applyNumberFormat="0" applyProtection="0">
      <alignment horizontal="left" vertical="center" indent="1"/>
    </xf>
    <xf numFmtId="0" fontId="9" fillId="21" borderId="110" applyNumberFormat="0" applyProtection="0">
      <alignment horizontal="left" vertical="center" indent="1"/>
    </xf>
    <xf numFmtId="4" fontId="15" fillId="7" borderId="111" applyNumberFormat="0" applyProtection="0">
      <alignmen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0" fontId="9" fillId="21" borderId="110" applyNumberFormat="0" applyProtection="0">
      <alignment horizontal="left" vertical="center" indent="1"/>
    </xf>
    <xf numFmtId="4" fontId="14" fillId="15" borderId="110" applyNumberFormat="0" applyProtection="0">
      <alignment horizontal="right" vertical="center"/>
    </xf>
    <xf numFmtId="4" fontId="14" fillId="21" borderId="110" applyNumberFormat="0" applyProtection="0">
      <alignment horizontal="left" vertical="center" indent="1"/>
    </xf>
    <xf numFmtId="0" fontId="9" fillId="8" borderId="110" applyNumberFormat="0" applyProtection="0">
      <alignment horizontal="left" vertical="center" indent="1"/>
    </xf>
    <xf numFmtId="0" fontId="9" fillId="21" borderId="110" applyNumberFormat="0" applyProtection="0">
      <alignment horizontal="left" vertical="center" indent="1"/>
    </xf>
    <xf numFmtId="4" fontId="14" fillId="19" borderId="110" applyNumberFormat="0" applyProtection="0">
      <alignment horizontal="left" vertical="center" indent="1"/>
    </xf>
    <xf numFmtId="4" fontId="14" fillId="25" borderId="111" applyNumberFormat="0" applyProtection="0">
      <alignment horizontal="left" vertical="center"/>
    </xf>
    <xf numFmtId="4" fontId="15" fillId="7" borderId="111" applyNumberFormat="0" applyProtection="0">
      <alignmen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8" applyNumberFormat="0" applyProtection="0">
      <alignment horizontal="left" vertical="center" indent="1"/>
    </xf>
    <xf numFmtId="0" fontId="9" fillId="23" borderId="110"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4" fontId="14" fillId="19" borderId="115" applyNumberFormat="0" applyProtection="0">
      <alignment horizontal="left" vertical="center" indent="1"/>
    </xf>
    <xf numFmtId="4" fontId="15" fillId="7" borderId="116" applyNumberFormat="0" applyProtection="0">
      <alignment vertical="center"/>
    </xf>
    <xf numFmtId="4" fontId="16" fillId="6" borderId="118" applyNumberFormat="0" applyProtection="0">
      <alignment vertical="center"/>
    </xf>
    <xf numFmtId="4" fontId="14" fillId="10" borderId="118" applyNumberFormat="0" applyProtection="0">
      <alignment horizontal="right" vertical="center"/>
    </xf>
    <xf numFmtId="4" fontId="15" fillId="7" borderId="116" applyNumberFormat="0" applyProtection="0">
      <alignment vertical="center"/>
    </xf>
    <xf numFmtId="4" fontId="14" fillId="25" borderId="116" applyNumberFormat="0" applyProtection="0">
      <alignment horizontal="left" vertical="center"/>
    </xf>
    <xf numFmtId="0" fontId="9" fillId="23" borderId="118" applyNumberFormat="0" applyProtection="0">
      <alignment horizontal="left" vertical="center" indent="1"/>
    </xf>
    <xf numFmtId="4" fontId="14" fillId="19" borderId="118" applyNumberFormat="0" applyProtection="0">
      <alignment horizontal="right" vertical="center"/>
    </xf>
    <xf numFmtId="4" fontId="14" fillId="24"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4" fontId="14" fillId="15" borderId="113" applyNumberFormat="0" applyProtection="0">
      <alignment horizontal="right" vertical="center"/>
    </xf>
    <xf numFmtId="0" fontId="9" fillId="8" borderId="113" applyNumberFormat="0" applyProtection="0">
      <alignment horizontal="left" vertical="center" indent="1"/>
    </xf>
    <xf numFmtId="4" fontId="14" fillId="19" borderId="117" applyNumberFormat="0" applyProtection="0">
      <alignment horizontal="left" vertical="center" indent="1"/>
    </xf>
    <xf numFmtId="4" fontId="14" fillId="19" borderId="118" applyNumberFormat="0" applyProtection="0">
      <alignment horizontal="left" vertical="center" indent="1"/>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4" fontId="15" fillId="18" borderId="118" applyNumberFormat="0" applyProtection="0">
      <alignment horizontal="left" vertical="center" indent="1"/>
    </xf>
    <xf numFmtId="0" fontId="9" fillId="8" borderId="118" applyNumberFormat="0" applyProtection="0">
      <alignment horizontal="left" vertical="center" indent="1"/>
    </xf>
    <xf numFmtId="4" fontId="14" fillId="25" borderId="114" applyNumberFormat="0" applyProtection="0">
      <alignment horizontal="left" vertical="center"/>
    </xf>
    <xf numFmtId="4" fontId="14" fillId="6" borderId="118" applyNumberFormat="0" applyProtection="0">
      <alignment horizontal="left" vertical="center" indent="1"/>
    </xf>
    <xf numFmtId="0" fontId="9" fillId="8" borderId="118" applyNumberFormat="0" applyProtection="0">
      <alignment horizontal="left" vertical="center" indent="1"/>
    </xf>
    <xf numFmtId="4" fontId="14" fillId="25" borderId="116" applyNumberFormat="0" applyProtection="0">
      <alignment horizontal="left" vertical="center"/>
    </xf>
    <xf numFmtId="0" fontId="9" fillId="23" borderId="118" applyNumberFormat="0" applyProtection="0">
      <alignment horizontal="left" vertical="center" indent="1"/>
    </xf>
    <xf numFmtId="4" fontId="14" fillId="9" borderId="118" applyNumberFormat="0" applyProtection="0">
      <alignment horizontal="right" vertical="center"/>
    </xf>
    <xf numFmtId="0" fontId="9" fillId="21" borderId="118" applyNumberFormat="0" applyProtection="0">
      <alignment horizontal="left" vertical="center" indent="1"/>
    </xf>
    <xf numFmtId="0" fontId="9" fillId="8" borderId="118" applyNumberFormat="0" applyProtection="0">
      <alignment horizontal="left" vertical="center" indent="1"/>
    </xf>
    <xf numFmtId="4" fontId="14" fillId="19" borderId="118" applyNumberFormat="0" applyProtection="0">
      <alignment horizontal="left" vertical="center" indent="1"/>
    </xf>
    <xf numFmtId="4" fontId="14" fillId="25" borderId="116" applyNumberFormat="0" applyProtection="0">
      <alignment horizontal="left" vertical="center"/>
    </xf>
    <xf numFmtId="4" fontId="14" fillId="10" borderId="110" applyNumberFormat="0" applyProtection="0">
      <alignment horizontal="right" vertical="center"/>
    </xf>
    <xf numFmtId="0" fontId="9" fillId="8" borderId="110" applyNumberFormat="0" applyProtection="0">
      <alignment horizontal="left" vertical="center" indent="1"/>
    </xf>
    <xf numFmtId="4" fontId="14" fillId="9" borderId="110" applyNumberFormat="0" applyProtection="0">
      <alignment horizontal="right" vertical="center"/>
    </xf>
    <xf numFmtId="4" fontId="14" fillId="19" borderId="110" applyNumberFormat="0" applyProtection="0">
      <alignment horizontal="right" vertical="center"/>
    </xf>
    <xf numFmtId="0" fontId="9" fillId="8" borderId="110" applyNumberFormat="0" applyProtection="0">
      <alignment horizontal="left" vertical="center" indent="1"/>
    </xf>
    <xf numFmtId="4" fontId="15" fillId="7" borderId="111" applyNumberFormat="0" applyProtection="0">
      <alignment vertical="center"/>
    </xf>
    <xf numFmtId="4" fontId="14" fillId="12" borderId="110" applyNumberFormat="0" applyProtection="0">
      <alignment horizontal="right" vertical="center"/>
    </xf>
    <xf numFmtId="0" fontId="9" fillId="8" borderId="110" applyNumberFormat="0" applyProtection="0">
      <alignment horizontal="left" vertical="center" indent="1"/>
    </xf>
    <xf numFmtId="4" fontId="16" fillId="24" borderId="110" applyNumberFormat="0" applyProtection="0">
      <alignment vertical="center"/>
    </xf>
    <xf numFmtId="0" fontId="9" fillId="8" borderId="110" applyNumberFormat="0" applyProtection="0">
      <alignment horizontal="left" vertical="center" indent="1"/>
    </xf>
    <xf numFmtId="4" fontId="14" fillId="13" borderId="110" applyNumberFormat="0" applyProtection="0">
      <alignment horizontal="right" vertical="center"/>
    </xf>
    <xf numFmtId="4" fontId="16" fillId="6" borderId="110" applyNumberFormat="0" applyProtection="0">
      <alignmen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vertical="center"/>
    </xf>
    <xf numFmtId="4" fontId="14" fillId="19" borderId="110" applyNumberFormat="0" applyProtection="0">
      <alignment horizontal="right" vertical="center"/>
    </xf>
    <xf numFmtId="4" fontId="14" fillId="24"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21" borderId="110" applyNumberFormat="0" applyProtection="0">
      <alignment horizontal="left" vertical="center" indent="1"/>
    </xf>
    <xf numFmtId="0" fontId="9" fillId="22" borderId="110" applyNumberFormat="0" applyProtection="0">
      <alignment horizontal="left" vertical="center" indent="1"/>
    </xf>
    <xf numFmtId="4" fontId="15" fillId="7" borderId="111" applyNumberFormat="0" applyProtection="0">
      <alignment vertical="center"/>
    </xf>
    <xf numFmtId="4" fontId="14" fillId="11" borderId="110" applyNumberFormat="0" applyProtection="0">
      <alignment horizontal="right" vertical="center"/>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2"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4" fontId="14" fillId="21" borderId="110" applyNumberFormat="0" applyProtection="0">
      <alignment horizontal="left" vertical="center" indent="1"/>
    </xf>
    <xf numFmtId="4" fontId="14" fillId="21" borderId="110" applyNumberFormat="0" applyProtection="0">
      <alignment horizontal="left" vertical="center" indent="1"/>
    </xf>
    <xf numFmtId="4" fontId="14" fillId="19" borderId="110" applyNumberFormat="0" applyProtection="0">
      <alignment horizontal="left" vertical="center" indent="1"/>
    </xf>
    <xf numFmtId="4" fontId="14" fillId="17" borderId="110" applyNumberFormat="0" applyProtection="0">
      <alignment horizontal="right" vertical="center"/>
    </xf>
    <xf numFmtId="4" fontId="15" fillId="18" borderId="110" applyNumberFormat="0" applyProtection="0">
      <alignment horizontal="left" vertical="center" indent="1"/>
    </xf>
    <xf numFmtId="4" fontId="14" fillId="16" borderId="110" applyNumberFormat="0" applyProtection="0">
      <alignment horizontal="right" vertical="center"/>
    </xf>
    <xf numFmtId="0" fontId="9" fillId="8" borderId="110" applyNumberFormat="0" applyProtection="0">
      <alignment horizontal="left" vertical="center" indent="1"/>
    </xf>
    <xf numFmtId="4" fontId="14" fillId="19" borderId="112" applyNumberFormat="0" applyProtection="0">
      <alignment horizontal="left" vertical="center" indent="1"/>
    </xf>
    <xf numFmtId="4" fontId="16" fillId="6" borderId="110" applyNumberFormat="0" applyProtection="0">
      <alignment vertical="center"/>
    </xf>
    <xf numFmtId="4" fontId="14" fillId="6" borderId="110" applyNumberFormat="0" applyProtection="0">
      <alignment vertical="center"/>
    </xf>
    <xf numFmtId="4" fontId="15" fillId="7" borderId="111" applyNumberFormat="0" applyProtection="0">
      <alignment vertical="center"/>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4" borderId="113" applyNumberFormat="0" applyProtection="0">
      <alignment horizontal="right" vertical="center"/>
    </xf>
    <xf numFmtId="4" fontId="14" fillId="9" borderId="110" applyNumberFormat="0" applyProtection="0">
      <alignment horizontal="right" vertical="center"/>
    </xf>
    <xf numFmtId="4" fontId="14" fillId="25" borderId="111" applyNumberFormat="0" applyProtection="0">
      <alignment horizontal="left" vertical="center"/>
    </xf>
    <xf numFmtId="4" fontId="14" fillId="10" borderId="110" applyNumberFormat="0" applyProtection="0">
      <alignment horizontal="right" vertical="center"/>
    </xf>
    <xf numFmtId="4" fontId="14" fillId="13" borderId="110" applyNumberFormat="0" applyProtection="0">
      <alignment horizontal="right" vertical="center"/>
    </xf>
    <xf numFmtId="4" fontId="14" fillId="12" borderId="110" applyNumberFormat="0" applyProtection="0">
      <alignment horizontal="right" vertical="center"/>
    </xf>
    <xf numFmtId="4" fontId="14" fillId="14" borderId="110" applyNumberFormat="0" applyProtection="0">
      <alignment horizontal="right" vertical="center"/>
    </xf>
    <xf numFmtId="4" fontId="14" fillId="15" borderId="110" applyNumberFormat="0" applyProtection="0">
      <alignment horizontal="right" vertical="center"/>
    </xf>
    <xf numFmtId="0" fontId="9" fillId="22" borderId="110" applyNumberFormat="0" applyProtection="0">
      <alignment horizontal="left" vertical="center" indent="1"/>
    </xf>
    <xf numFmtId="0" fontId="9" fillId="8" borderId="110" applyNumberFormat="0" applyProtection="0">
      <alignment horizontal="left" vertical="center" indent="1"/>
    </xf>
    <xf numFmtId="4" fontId="15" fillId="7" borderId="111" applyNumberFormat="0" applyProtection="0">
      <alignment vertical="center"/>
    </xf>
    <xf numFmtId="4" fontId="14" fillId="25" borderId="111" applyNumberFormat="0" applyProtection="0">
      <alignment horizontal="left" vertical="center"/>
    </xf>
    <xf numFmtId="4" fontId="14" fillId="19" borderId="112"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left" vertical="center" indent="1"/>
    </xf>
    <xf numFmtId="0" fontId="9" fillId="21" borderId="110" applyNumberFormat="0" applyProtection="0">
      <alignment horizontal="left" vertical="center" indent="1"/>
    </xf>
    <xf numFmtId="0" fontId="9" fillId="8" borderId="110" applyNumberFormat="0" applyProtection="0">
      <alignment horizontal="left" vertical="center" indent="1"/>
    </xf>
    <xf numFmtId="0" fontId="9" fillId="23" borderId="110" applyNumberFormat="0" applyProtection="0">
      <alignment horizontal="left" vertical="center" indent="1"/>
    </xf>
    <xf numFmtId="0" fontId="9" fillId="22" borderId="110" applyNumberFormat="0" applyProtection="0">
      <alignment horizontal="left" vertical="center" indent="1"/>
    </xf>
    <xf numFmtId="0" fontId="9" fillId="23"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5" fillId="7" borderId="111" applyNumberFormat="0" applyProtection="0">
      <alignment vertical="center"/>
    </xf>
    <xf numFmtId="0" fontId="9" fillId="23" borderId="110" applyNumberFormat="0" applyProtection="0">
      <alignment horizontal="left" vertical="center" indent="1"/>
    </xf>
    <xf numFmtId="0" fontId="9" fillId="8" borderId="110"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4" fontId="14" fillId="14" borderId="110" applyNumberFormat="0" applyProtection="0">
      <alignment horizontal="right" vertical="center"/>
    </xf>
    <xf numFmtId="4" fontId="16" fillId="24" borderId="110" applyNumberFormat="0" applyProtection="0">
      <alignment vertical="center"/>
    </xf>
    <xf numFmtId="0" fontId="9" fillId="8" borderId="110" applyNumberFormat="0" applyProtection="0">
      <alignment horizontal="left" vertical="center" indent="1"/>
    </xf>
    <xf numFmtId="0" fontId="9" fillId="22" borderId="118" applyNumberFormat="0" applyProtection="0">
      <alignment horizontal="left" vertical="center" indent="1"/>
    </xf>
    <xf numFmtId="4" fontId="14" fillId="21" borderId="118" applyNumberFormat="0" applyProtection="0">
      <alignment horizontal="left" vertical="center" indent="1"/>
    </xf>
    <xf numFmtId="4" fontId="19" fillId="19" borderId="110" applyNumberFormat="0" applyProtection="0">
      <alignment horizontal="right" vertical="center"/>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19" borderId="110" applyNumberFormat="0" applyProtection="0">
      <alignment horizontal="right" vertical="center"/>
    </xf>
    <xf numFmtId="0" fontId="9" fillId="8" borderId="110" applyNumberFormat="0" applyProtection="0">
      <alignment horizontal="left" vertical="center" indent="1"/>
    </xf>
    <xf numFmtId="4" fontId="14" fillId="24"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0" fontId="9" fillId="8" borderId="110" applyNumberFormat="0" applyProtection="0">
      <alignment horizontal="left" vertical="center" indent="1"/>
    </xf>
    <xf numFmtId="4" fontId="14" fillId="6"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4" fillId="16" borderId="113" applyNumberFormat="0" applyProtection="0">
      <alignment horizontal="right" vertical="center"/>
    </xf>
    <xf numFmtId="4" fontId="14" fillId="19" borderId="115"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21" borderId="113" applyNumberFormat="0" applyProtection="0">
      <alignment horizontal="left" vertical="center" indent="1"/>
    </xf>
    <xf numFmtId="0" fontId="9" fillId="21" borderId="113" applyNumberFormat="0" applyProtection="0">
      <alignment horizontal="left" vertical="center" indent="1"/>
    </xf>
    <xf numFmtId="0" fontId="9" fillId="8" borderId="113" applyNumberFormat="0" applyProtection="0">
      <alignment horizontal="left" vertical="center" indent="1"/>
    </xf>
    <xf numFmtId="0" fontId="9" fillId="23" borderId="113" applyNumberFormat="0" applyProtection="0">
      <alignment horizontal="left" vertical="center" indent="1"/>
    </xf>
    <xf numFmtId="0" fontId="9" fillId="22" borderId="113" applyNumberFormat="0" applyProtection="0">
      <alignment horizontal="left" vertical="center" indent="1"/>
    </xf>
    <xf numFmtId="0" fontId="9" fillId="22" borderId="113" applyNumberFormat="0" applyProtection="0">
      <alignment horizontal="left" vertical="center" indent="1"/>
    </xf>
    <xf numFmtId="0" fontId="9" fillId="23"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5" fillId="7" borderId="111" applyNumberFormat="0" applyProtection="0">
      <alignment vertical="center"/>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25" borderId="111" applyNumberFormat="0" applyProtection="0">
      <alignment horizontal="left" vertical="center"/>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9" borderId="112" applyNumberFormat="0" applyProtection="0">
      <alignment horizontal="left" vertical="center" indent="1"/>
    </xf>
    <xf numFmtId="4" fontId="14" fillId="13" borderId="113" applyNumberFormat="0" applyProtection="0">
      <alignment horizontal="right" vertical="center"/>
    </xf>
    <xf numFmtId="0" fontId="9" fillId="8" borderId="113"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5" fillId="7" borderId="116" applyNumberFormat="0" applyProtection="0">
      <alignment vertical="center"/>
    </xf>
    <xf numFmtId="4" fontId="15" fillId="7" borderId="116" applyNumberFormat="0" applyProtection="0">
      <alignment vertical="center"/>
    </xf>
    <xf numFmtId="0" fontId="9" fillId="8" borderId="118" applyNumberFormat="0" applyProtection="0">
      <alignment horizontal="left" vertical="center" indent="1"/>
    </xf>
    <xf numFmtId="4" fontId="14" fillId="25" borderId="116" applyNumberFormat="0" applyProtection="0">
      <alignment horizontal="left" vertical="center"/>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24" borderId="118" applyNumberFormat="0" applyProtection="0">
      <alignment vertical="center"/>
    </xf>
    <xf numFmtId="4" fontId="14" fillId="19" borderId="117"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4" fontId="14" fillId="6" borderId="118" applyNumberFormat="0" applyProtection="0">
      <alignment horizontal="left" vertical="center" indent="1"/>
    </xf>
    <xf numFmtId="4" fontId="14" fillId="25" borderId="116" applyNumberFormat="0" applyProtection="0">
      <alignment horizontal="left" vertical="center"/>
    </xf>
    <xf numFmtId="4" fontId="14" fillId="6" borderId="118" applyNumberFormat="0" applyProtection="0">
      <alignment vertical="center"/>
    </xf>
    <xf numFmtId="4" fontId="15" fillId="7" borderId="116" applyNumberFormat="0" applyProtection="0">
      <alignment vertical="center"/>
    </xf>
    <xf numFmtId="4" fontId="14" fillId="19" borderId="117" applyNumberFormat="0" applyProtection="0">
      <alignment horizontal="left" vertical="center" indent="1"/>
    </xf>
    <xf numFmtId="4" fontId="14" fillId="21" borderId="118" applyNumberFormat="0" applyProtection="0">
      <alignment horizontal="left" vertical="center" indent="1"/>
    </xf>
    <xf numFmtId="0" fontId="9" fillId="8" borderId="118" applyNumberFormat="0" applyProtection="0">
      <alignment horizontal="left" vertical="center" indent="1"/>
    </xf>
    <xf numFmtId="4" fontId="14" fillId="19" borderId="117" applyNumberFormat="0" applyProtection="0">
      <alignment horizontal="left" vertical="center" indent="1"/>
    </xf>
    <xf numFmtId="0" fontId="9" fillId="8" borderId="118" applyNumberFormat="0" applyProtection="0">
      <alignment horizontal="left" vertical="center" indent="1"/>
    </xf>
    <xf numFmtId="0" fontId="9" fillId="23" borderId="118" applyNumberFormat="0" applyProtection="0">
      <alignment horizontal="left" vertical="center" indent="1"/>
    </xf>
    <xf numFmtId="0" fontId="9" fillId="21" borderId="118" applyNumberFormat="0" applyProtection="0">
      <alignment horizontal="left" vertical="center" indent="1"/>
    </xf>
    <xf numFmtId="4" fontId="14" fillId="15" borderId="118" applyNumberFormat="0" applyProtection="0">
      <alignment horizontal="right" vertical="center"/>
    </xf>
    <xf numFmtId="4" fontId="14" fillId="21"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4" fontId="15" fillId="7" borderId="116" applyNumberFormat="0" applyProtection="0">
      <alignment vertical="center"/>
    </xf>
    <xf numFmtId="4" fontId="14" fillId="25" borderId="116" applyNumberFormat="0" applyProtection="0">
      <alignment horizontal="left" vertical="center"/>
    </xf>
    <xf numFmtId="0" fontId="9" fillId="21"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25" borderId="116" applyNumberFormat="0" applyProtection="0">
      <alignment horizontal="left" vertical="center"/>
    </xf>
    <xf numFmtId="4" fontId="14" fillId="6" borderId="118" applyNumberFormat="0" applyProtection="0">
      <alignment horizontal="left" vertical="center" indent="1"/>
    </xf>
    <xf numFmtId="4" fontId="15" fillId="7" borderId="114" applyNumberFormat="0" applyProtection="0">
      <alignment vertical="center"/>
    </xf>
    <xf numFmtId="4" fontId="14" fillId="19" borderId="115" applyNumberFormat="0" applyProtection="0">
      <alignment horizontal="left" vertical="center" indent="1"/>
    </xf>
    <xf numFmtId="4" fontId="14" fillId="25" borderId="116" applyNumberFormat="0" applyProtection="0">
      <alignment horizontal="left" vertical="center"/>
    </xf>
    <xf numFmtId="4" fontId="16" fillId="19" borderId="118" applyNumberFormat="0" applyProtection="0">
      <alignment horizontal="right" vertical="center"/>
    </xf>
    <xf numFmtId="0" fontId="9" fillId="8" borderId="118" applyNumberFormat="0" applyProtection="0">
      <alignment horizontal="left" vertical="center" indent="1"/>
    </xf>
    <xf numFmtId="4" fontId="14" fillId="10" borderId="118" applyNumberFormat="0" applyProtection="0">
      <alignment horizontal="right" vertical="center"/>
    </xf>
    <xf numFmtId="0" fontId="9" fillId="23" borderId="118" applyNumberFormat="0" applyProtection="0">
      <alignment horizontal="left" vertical="center" indent="1"/>
    </xf>
    <xf numFmtId="4" fontId="15" fillId="7" borderId="116" applyNumberFormat="0" applyProtection="0">
      <alignment vertical="center"/>
    </xf>
    <xf numFmtId="4" fontId="14" fillId="12" borderId="118" applyNumberFormat="0" applyProtection="0">
      <alignment horizontal="right" vertical="center"/>
    </xf>
    <xf numFmtId="0" fontId="9" fillId="8"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6" fillId="6" borderId="118" applyNumberFormat="0" applyProtection="0">
      <alignment vertical="center"/>
    </xf>
    <xf numFmtId="0" fontId="9" fillId="8" borderId="118" applyNumberFormat="0" applyProtection="0">
      <alignment horizontal="left" vertical="center" indent="1"/>
    </xf>
    <xf numFmtId="4" fontId="16" fillId="24" borderId="118" applyNumberFormat="0" applyProtection="0">
      <alignment vertical="center"/>
    </xf>
    <xf numFmtId="4" fontId="14" fillId="24" borderId="118"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23" borderId="118" applyNumberFormat="0" applyProtection="0">
      <alignment horizontal="left" vertical="center" indent="1"/>
    </xf>
    <xf numFmtId="0" fontId="9" fillId="8" borderId="118" applyNumberFormat="0" applyProtection="0">
      <alignment horizontal="left" vertical="center" indent="1"/>
    </xf>
    <xf numFmtId="4" fontId="14" fillId="19" borderId="118" applyNumberFormat="0" applyProtection="0">
      <alignment horizontal="right" vertical="center"/>
    </xf>
    <xf numFmtId="4" fontId="16" fillId="19" borderId="118" applyNumberFormat="0" applyProtection="0">
      <alignment horizontal="righ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24" borderId="118" applyNumberFormat="0" applyProtection="0">
      <alignment horizontal="left" vertical="center" indent="1"/>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22" borderId="118" applyNumberFormat="0" applyProtection="0">
      <alignment horizontal="left" vertical="center" indent="1"/>
    </xf>
    <xf numFmtId="4" fontId="14" fillId="11" borderId="118" applyNumberFormat="0" applyProtection="0">
      <alignment horizontal="right" vertical="center"/>
    </xf>
    <xf numFmtId="0" fontId="9" fillId="22"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0" fontId="9" fillId="21" borderId="118" applyNumberFormat="0" applyProtection="0">
      <alignment horizontal="left" vertical="center" indent="1"/>
    </xf>
    <xf numFmtId="4" fontId="14" fillId="6" borderId="118" applyNumberFormat="0" applyProtection="0">
      <alignment horizontal="left" vertical="center" indent="1"/>
    </xf>
    <xf numFmtId="4" fontId="14" fillId="17" borderId="118" applyNumberFormat="0" applyProtection="0">
      <alignment horizontal="right" vertical="center"/>
    </xf>
    <xf numFmtId="0" fontId="9" fillId="8" borderId="118" applyNumberFormat="0" applyProtection="0">
      <alignment horizontal="left" vertical="center" indent="1"/>
    </xf>
    <xf numFmtId="4" fontId="14" fillId="25" borderId="116" applyNumberFormat="0" applyProtection="0">
      <alignment horizontal="left" vertical="center"/>
    </xf>
    <xf numFmtId="4" fontId="15" fillId="18" borderId="118" applyNumberFormat="0" applyProtection="0">
      <alignment horizontal="left" vertical="center" indent="1"/>
    </xf>
    <xf numFmtId="4" fontId="14" fillId="16" borderId="118" applyNumberFormat="0" applyProtection="0">
      <alignment horizontal="righ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5" fillId="7" borderId="116" applyNumberFormat="0" applyProtection="0">
      <alignment vertical="center"/>
    </xf>
    <xf numFmtId="4" fontId="14" fillId="6" borderId="118" applyNumberFormat="0" applyProtection="0">
      <alignment vertical="center"/>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7" borderId="118" applyNumberFormat="0" applyProtection="0">
      <alignment horizontal="right" vertical="center"/>
    </xf>
    <xf numFmtId="4" fontId="14" fillId="13" borderId="118" applyNumberFormat="0" applyProtection="0">
      <alignment horizontal="right" vertical="center"/>
    </xf>
    <xf numFmtId="4" fontId="14" fillId="11" borderId="118" applyNumberFormat="0" applyProtection="0">
      <alignment horizontal="right" vertical="center"/>
    </xf>
    <xf numFmtId="4" fontId="14" fillId="12" borderId="118" applyNumberFormat="0" applyProtection="0">
      <alignment horizontal="right" vertical="center"/>
    </xf>
    <xf numFmtId="4" fontId="14" fillId="14" borderId="118" applyNumberFormat="0" applyProtection="0">
      <alignment horizontal="right" vertical="center"/>
    </xf>
    <xf numFmtId="4" fontId="14" fillId="15" borderId="118" applyNumberFormat="0" applyProtection="0">
      <alignment horizontal="right" vertical="center"/>
    </xf>
    <xf numFmtId="4" fontId="14" fillId="16" borderId="118" applyNumberFormat="0" applyProtection="0">
      <alignment horizontal="right" vertical="center"/>
    </xf>
    <xf numFmtId="0" fontId="9" fillId="8" borderId="118"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0" fontId="9" fillId="8" borderId="118" applyNumberFormat="0" applyProtection="0">
      <alignment horizontal="left" vertical="center" indent="1"/>
    </xf>
    <xf numFmtId="0" fontId="9" fillId="22" borderId="118" applyNumberFormat="0" applyProtection="0">
      <alignment horizontal="left" vertical="center" indent="1"/>
    </xf>
    <xf numFmtId="0" fontId="9" fillId="21" borderId="118" applyNumberFormat="0" applyProtection="0">
      <alignment horizontal="left" vertical="center" indent="1"/>
    </xf>
    <xf numFmtId="0" fontId="9" fillId="22" borderId="118" applyNumberFormat="0" applyProtection="0">
      <alignment horizontal="left" vertical="center" indent="1"/>
    </xf>
    <xf numFmtId="0" fontId="9" fillId="22"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4" fillId="14" borderId="118" applyNumberFormat="0" applyProtection="0">
      <alignment horizontal="right" vertical="center"/>
    </xf>
    <xf numFmtId="0" fontId="9" fillId="8" borderId="118" applyNumberFormat="0" applyProtection="0">
      <alignment horizontal="left" vertical="center" indent="1"/>
    </xf>
    <xf numFmtId="4" fontId="19" fillId="19" borderId="118" applyNumberFormat="0" applyProtection="0">
      <alignment horizontal="right" vertical="center"/>
    </xf>
    <xf numFmtId="0" fontId="9" fillId="23" borderId="118" applyNumberFormat="0" applyProtection="0">
      <alignment horizontal="left" vertical="center" indent="1"/>
    </xf>
    <xf numFmtId="4" fontId="15" fillId="7" borderId="116" applyNumberFormat="0" applyProtection="0">
      <alignment vertical="center"/>
    </xf>
    <xf numFmtId="0" fontId="9" fillId="8" borderId="118" applyNumberFormat="0" applyProtection="0">
      <alignment horizontal="left" vertical="center" indent="1"/>
    </xf>
    <xf numFmtId="0" fontId="9" fillId="8" borderId="118" applyNumberFormat="0" applyProtection="0">
      <alignment horizontal="left" vertical="center" indent="1"/>
    </xf>
    <xf numFmtId="4" fontId="19" fillId="19" borderId="113" applyNumberFormat="0" applyProtection="0">
      <alignment horizontal="right" vertical="center"/>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0" fontId="9" fillId="8" borderId="113" applyNumberFormat="0" applyProtection="0">
      <alignment horizontal="left" vertical="center" indent="1"/>
    </xf>
    <xf numFmtId="4" fontId="16" fillId="19" borderId="113" applyNumberFormat="0" applyProtection="0">
      <alignment horizontal="right" vertical="center"/>
    </xf>
    <xf numFmtId="4" fontId="14" fillId="6" borderId="113"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25" borderId="116" applyNumberFormat="0" applyProtection="0">
      <alignment horizontal="left" vertical="center"/>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xf numFmtId="4" fontId="14" fillId="19" borderId="117" applyNumberFormat="0" applyProtection="0">
      <alignment horizontal="left" vertical="center" indent="1"/>
    </xf>
  </cellStyleXfs>
  <cellXfs count="534">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0" fontId="7" fillId="4" borderId="2" xfId="0" applyFont="1" applyFill="1" applyBorder="1" applyAlignment="1">
      <alignment horizontal="center" vertical="center" wrapText="1"/>
    </xf>
    <xf numFmtId="164" fontId="7" fillId="4" borderId="2" xfId="2" applyNumberFormat="1" applyFont="1" applyFill="1" applyBorder="1" applyAlignment="1">
      <alignment horizontal="center" vertical="center" wrapText="1"/>
    </xf>
    <xf numFmtId="2" fontId="7" fillId="4" borderId="2" xfId="0" applyNumberFormat="1" applyFont="1" applyFill="1" applyBorder="1" applyAlignment="1">
      <alignment horizontal="center" vertical="center" wrapText="1"/>
    </xf>
    <xf numFmtId="0" fontId="7" fillId="0" borderId="0" xfId="0" applyFont="1" applyAlignment="1">
      <alignment horizontal="center" vertical="center" wrapText="1"/>
    </xf>
    <xf numFmtId="1" fontId="7" fillId="4" borderId="2" xfId="0" applyNumberFormat="1" applyFont="1" applyFill="1" applyBorder="1" applyAlignment="1">
      <alignment horizontal="center" vertical="center" wrapText="1"/>
    </xf>
    <xf numFmtId="4" fontId="7" fillId="4" borderId="2" xfId="1" applyNumberFormat="1" applyFont="1" applyFill="1" applyBorder="1" applyAlignment="1">
      <alignment horizontal="center" vertical="center" wrapText="1"/>
    </xf>
    <xf numFmtId="3" fontId="7" fillId="4" borderId="2" xfId="1" applyNumberFormat="1" applyFont="1" applyFill="1" applyBorder="1" applyAlignment="1">
      <alignment horizontal="center" vertical="center" wrapText="1"/>
    </xf>
    <xf numFmtId="3" fontId="7" fillId="4" borderId="2" xfId="0" applyNumberFormat="1" applyFont="1" applyFill="1" applyBorder="1" applyAlignment="1">
      <alignment horizontal="center" vertical="center" wrapText="1"/>
    </xf>
    <xf numFmtId="165" fontId="7" fillId="4" borderId="2" xfId="0" applyNumberFormat="1" applyFont="1" applyFill="1" applyBorder="1" applyAlignment="1">
      <alignment horizontal="center" vertical="center" wrapText="1"/>
    </xf>
    <xf numFmtId="164" fontId="21" fillId="0" borderId="0" xfId="2" applyNumberFormat="1" applyFont="1" applyAlignment="1">
      <alignment horizontal="left" vertical="center" wrapText="1"/>
    </xf>
    <xf numFmtId="0" fontId="0" fillId="3" borderId="2" xfId="0" applyFill="1" applyBorder="1" applyAlignment="1">
      <alignment horizontal="left" vertical="center" wrapText="1"/>
    </xf>
    <xf numFmtId="164" fontId="0" fillId="3" borderId="2" xfId="2" applyNumberFormat="1" applyFont="1" applyFill="1" applyBorder="1" applyAlignment="1">
      <alignment horizontal="center" vertical="center" wrapText="1"/>
    </xf>
    <xf numFmtId="0" fontId="0" fillId="3" borderId="2" xfId="0" applyFill="1" applyBorder="1" applyAlignment="1">
      <alignment horizontal="center" vertical="center" wrapText="1"/>
    </xf>
    <xf numFmtId="0" fontId="0" fillId="26" borderId="2" xfId="0" applyFill="1" applyBorder="1" applyAlignment="1">
      <alignment horizontal="left" vertical="center" wrapText="1"/>
    </xf>
    <xf numFmtId="164" fontId="0" fillId="26" borderId="2" xfId="2" applyNumberFormat="1" applyFont="1" applyFill="1" applyBorder="1" applyAlignment="1">
      <alignment horizontal="center" vertical="center" wrapText="1"/>
    </xf>
    <xf numFmtId="0" fontId="0" fillId="26" borderId="2" xfId="0" applyFill="1" applyBorder="1" applyAlignment="1">
      <alignment horizontal="center" vertical="center" wrapText="1"/>
    </xf>
    <xf numFmtId="0" fontId="0" fillId="27" borderId="2" xfId="0" applyFill="1" applyBorder="1" applyAlignment="1">
      <alignment horizontal="left" vertical="center" wrapText="1"/>
    </xf>
    <xf numFmtId="164" fontId="0" fillId="27" borderId="2" xfId="2" applyNumberFormat="1" applyFont="1" applyFill="1" applyBorder="1" applyAlignment="1">
      <alignment horizontal="center" vertical="center" wrapText="1"/>
    </xf>
    <xf numFmtId="0" fontId="0" fillId="27" borderId="2" xfId="0" applyFill="1" applyBorder="1" applyAlignment="1">
      <alignment horizontal="center" vertical="center" wrapText="1"/>
    </xf>
    <xf numFmtId="0" fontId="0" fillId="28" borderId="0" xfId="0" applyFill="1" applyAlignment="1">
      <alignment horizontal="center" vertical="center" wrapText="1"/>
    </xf>
    <xf numFmtId="0" fontId="0" fillId="29" borderId="2" xfId="0" applyFill="1" applyBorder="1" applyAlignment="1">
      <alignment horizontal="left" vertical="center" wrapText="1"/>
    </xf>
    <xf numFmtId="164" fontId="0" fillId="29" borderId="2" xfId="2" applyNumberFormat="1" applyFont="1" applyFill="1" applyBorder="1" applyAlignment="1">
      <alignment horizontal="center" vertical="center" wrapText="1"/>
    </xf>
    <xf numFmtId="1" fontId="0" fillId="29" borderId="2" xfId="0" applyNumberFormat="1" applyFill="1" applyBorder="1" applyAlignment="1">
      <alignment horizontal="center" vertical="center" wrapText="1"/>
    </xf>
    <xf numFmtId="0" fontId="0" fillId="29" borderId="2" xfId="0" applyFill="1" applyBorder="1" applyAlignment="1">
      <alignment horizontal="center" vertical="center" wrapText="1"/>
    </xf>
    <xf numFmtId="4" fontId="0" fillId="29" borderId="2" xfId="0" applyNumberFormat="1" applyFill="1" applyBorder="1" applyAlignment="1">
      <alignment horizontal="center" vertical="center" wrapText="1"/>
    </xf>
    <xf numFmtId="165" fontId="0" fillId="29" borderId="2" xfId="0" applyNumberFormat="1" applyFill="1" applyBorder="1" applyAlignment="1">
      <alignment horizontal="center" vertical="center" wrapText="1"/>
    </xf>
    <xf numFmtId="1" fontId="4" fillId="60" borderId="2" xfId="355" applyNumberFormat="1" applyFont="1" applyFill="1" applyBorder="1" applyAlignment="1">
      <alignment vertical="center" wrapText="1"/>
    </xf>
    <xf numFmtId="165" fontId="0" fillId="60" borderId="2" xfId="0" applyNumberFormat="1" applyFill="1" applyBorder="1" applyAlignment="1">
      <alignment horizontal="center" vertical="center" wrapText="1"/>
    </xf>
    <xf numFmtId="3" fontId="0" fillId="60" borderId="2" xfId="0" applyNumberFormat="1" applyFill="1" applyBorder="1" applyAlignment="1">
      <alignment horizontal="center" vertical="center" wrapText="1"/>
    </xf>
    <xf numFmtId="4" fontId="0" fillId="60" borderId="2" xfId="0" applyNumberFormat="1" applyFill="1" applyBorder="1" applyAlignment="1">
      <alignment horizontal="center" vertical="center" wrapText="1"/>
    </xf>
    <xf numFmtId="1" fontId="0" fillId="60" borderId="2" xfId="0" applyNumberFormat="1" applyFill="1" applyBorder="1" applyAlignment="1">
      <alignment horizontal="center" vertical="center" wrapText="1"/>
    </xf>
    <xf numFmtId="0" fontId="0" fillId="60" borderId="2" xfId="0" applyFill="1" applyBorder="1" applyAlignment="1">
      <alignment horizontal="center" vertical="center" wrapText="1"/>
    </xf>
    <xf numFmtId="2" fontId="0" fillId="60" borderId="2" xfId="0" applyNumberFormat="1" applyFill="1" applyBorder="1" applyAlignment="1">
      <alignment horizontal="center" vertical="center" wrapText="1"/>
    </xf>
    <xf numFmtId="164" fontId="0" fillId="60" borderId="2" xfId="2" applyNumberFormat="1" applyFont="1" applyFill="1" applyBorder="1" applyAlignment="1">
      <alignment horizontal="center" vertical="center" wrapText="1"/>
    </xf>
    <xf numFmtId="0" fontId="0" fillId="60" borderId="2" xfId="0" applyFill="1" applyBorder="1" applyAlignment="1">
      <alignment horizontal="left" vertical="center" wrapText="1"/>
    </xf>
    <xf numFmtId="1" fontId="38" fillId="60" borderId="2" xfId="301" applyNumberFormat="1" applyFont="1" applyFill="1" applyBorder="1" applyAlignment="1">
      <alignment vertical="center"/>
    </xf>
    <xf numFmtId="1" fontId="38" fillId="60" borderId="2" xfId="355" applyNumberFormat="1" applyFont="1" applyFill="1" applyBorder="1" applyAlignment="1">
      <alignment vertical="center" wrapText="1"/>
    </xf>
    <xf numFmtId="42" fontId="4" fillId="60" borderId="2" xfId="2" applyNumberFormat="1" applyFont="1" applyFill="1" applyBorder="1" applyAlignment="1">
      <alignment horizontal="center" vertical="center" wrapText="1"/>
    </xf>
    <xf numFmtId="0" fontId="38" fillId="60" borderId="2" xfId="355" applyFont="1" applyFill="1" applyBorder="1" applyAlignment="1">
      <alignment vertical="center" wrapText="1"/>
    </xf>
    <xf numFmtId="166" fontId="4" fillId="60" borderId="2" xfId="357" applyNumberFormat="1" applyFill="1" applyBorder="1" applyAlignment="1">
      <alignment horizontal="center" vertical="center"/>
    </xf>
    <xf numFmtId="42" fontId="4" fillId="60" borderId="2" xfId="2" applyNumberFormat="1" applyFont="1" applyFill="1" applyBorder="1" applyAlignment="1">
      <alignment horizontal="center" vertical="center"/>
    </xf>
    <xf numFmtId="2" fontId="0" fillId="29" borderId="2" xfId="0" applyNumberFormat="1" applyFill="1" applyBorder="1" applyAlignment="1">
      <alignment horizontal="center" vertical="center" wrapText="1"/>
    </xf>
    <xf numFmtId="3" fontId="0" fillId="29" borderId="2" xfId="0" applyNumberFormat="1" applyFill="1" applyBorder="1" applyAlignment="1">
      <alignment horizontal="center" vertical="center" wrapText="1"/>
    </xf>
    <xf numFmtId="2" fontId="0" fillId="3" borderId="2"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4" fontId="0" fillId="3" borderId="2" xfId="0" applyNumberFormat="1" applyFill="1" applyBorder="1" applyAlignment="1">
      <alignment horizontal="center" vertical="center" wrapText="1"/>
    </xf>
    <xf numFmtId="3" fontId="0" fillId="3" borderId="2" xfId="0" applyNumberFormat="1" applyFill="1" applyBorder="1" applyAlignment="1">
      <alignment horizontal="center" vertical="center" wrapText="1"/>
    </xf>
    <xf numFmtId="165" fontId="0" fillId="3" borderId="2" xfId="0" applyNumberFormat="1" applyFill="1" applyBorder="1" applyAlignment="1">
      <alignment horizontal="center" vertical="center" wrapText="1"/>
    </xf>
    <xf numFmtId="2" fontId="0" fillId="26" borderId="2" xfId="0" applyNumberFormat="1" applyFill="1" applyBorder="1" applyAlignment="1">
      <alignment horizontal="center" vertical="center" wrapText="1"/>
    </xf>
    <xf numFmtId="1" fontId="0" fillId="26" borderId="2" xfId="0" applyNumberFormat="1" applyFill="1" applyBorder="1" applyAlignment="1">
      <alignment horizontal="center" vertical="center" wrapText="1"/>
    </xf>
    <xf numFmtId="4" fontId="0" fillId="26" borderId="2" xfId="0" applyNumberFormat="1" applyFill="1" applyBorder="1" applyAlignment="1">
      <alignment horizontal="center" vertical="center" wrapText="1"/>
    </xf>
    <xf numFmtId="3" fontId="0" fillId="26" borderId="2" xfId="0" applyNumberFormat="1" applyFill="1" applyBorder="1" applyAlignment="1">
      <alignment horizontal="center" vertical="center" wrapText="1"/>
    </xf>
    <xf numFmtId="165" fontId="0" fillId="26" borderId="2" xfId="0" applyNumberFormat="1" applyFill="1" applyBorder="1" applyAlignment="1">
      <alignment horizontal="center" vertical="center" wrapText="1"/>
    </xf>
    <xf numFmtId="2" fontId="0" fillId="27" borderId="2" xfId="0" applyNumberFormat="1" applyFill="1" applyBorder="1" applyAlignment="1">
      <alignment horizontal="center" vertical="center" wrapText="1"/>
    </xf>
    <xf numFmtId="1" fontId="0" fillId="27" borderId="2" xfId="0" applyNumberFormat="1" applyFill="1" applyBorder="1" applyAlignment="1">
      <alignment horizontal="center" vertical="center" wrapText="1"/>
    </xf>
    <xf numFmtId="4" fontId="0" fillId="27" borderId="2" xfId="0" applyNumberFormat="1" applyFill="1" applyBorder="1" applyAlignment="1">
      <alignment horizontal="center" vertical="center" wrapText="1"/>
    </xf>
    <xf numFmtId="3" fontId="0" fillId="27" borderId="2" xfId="0" applyNumberFormat="1" applyFill="1" applyBorder="1" applyAlignment="1">
      <alignment horizontal="center" vertical="center" wrapText="1"/>
    </xf>
    <xf numFmtId="165" fontId="0" fillId="27" borderId="2" xfId="0" applyNumberFormat="1" applyFill="1" applyBorder="1" applyAlignment="1">
      <alignment horizontal="center" vertical="center" wrapText="1"/>
    </xf>
    <xf numFmtId="0" fontId="9" fillId="27" borderId="2" xfId="0" applyFont="1" applyFill="1" applyBorder="1" applyAlignment="1">
      <alignment horizontal="left" vertical="center" wrapText="1"/>
    </xf>
    <xf numFmtId="164" fontId="9" fillId="27" borderId="2" xfId="2" applyNumberFormat="1" applyFont="1" applyFill="1" applyBorder="1" applyAlignment="1">
      <alignment horizontal="center" vertical="center" wrapText="1"/>
    </xf>
    <xf numFmtId="0" fontId="9" fillId="27" borderId="2" xfId="0" applyFont="1" applyFill="1" applyBorder="1" applyAlignment="1">
      <alignment horizontal="center" vertical="center" wrapText="1"/>
    </xf>
    <xf numFmtId="2" fontId="9" fillId="27" borderId="2" xfId="0" applyNumberFormat="1" applyFont="1" applyFill="1" applyBorder="1" applyAlignment="1">
      <alignment horizontal="center" vertical="center" wrapText="1"/>
    </xf>
    <xf numFmtId="1" fontId="9" fillId="27" borderId="2" xfId="0" applyNumberFormat="1" applyFont="1" applyFill="1" applyBorder="1" applyAlignment="1">
      <alignment horizontal="center" vertical="center" wrapText="1"/>
    </xf>
    <xf numFmtId="4" fontId="9" fillId="27" borderId="2" xfId="0" applyNumberFormat="1" applyFont="1" applyFill="1" applyBorder="1" applyAlignment="1">
      <alignment horizontal="center" vertical="center" wrapText="1"/>
    </xf>
    <xf numFmtId="3" fontId="9" fillId="27" borderId="2" xfId="0" applyNumberFormat="1" applyFont="1" applyFill="1" applyBorder="1" applyAlignment="1">
      <alignment horizontal="center" vertical="center" wrapText="1"/>
    </xf>
    <xf numFmtId="165" fontId="9" fillId="27" borderId="2" xfId="0" applyNumberFormat="1" applyFont="1" applyFill="1" applyBorder="1" applyAlignment="1">
      <alignment horizontal="center" vertical="center" wrapText="1"/>
    </xf>
    <xf numFmtId="1" fontId="38" fillId="60" borderId="3" xfId="301" applyNumberFormat="1" applyFont="1" applyFill="1" applyBorder="1" applyAlignment="1">
      <alignment vertical="center"/>
    </xf>
    <xf numFmtId="167" fontId="0" fillId="27" borderId="2" xfId="1" applyNumberFormat="1" applyFont="1" applyFill="1" applyBorder="1" applyAlignment="1">
      <alignment horizontal="center" vertical="center" wrapText="1"/>
    </xf>
    <xf numFmtId="42" fontId="39" fillId="29" borderId="2" xfId="468" applyNumberFormat="1" applyFont="1" applyFill="1" applyBorder="1" applyAlignment="1" applyProtection="1">
      <alignment horizontal="center" vertical="center"/>
      <protection locked="0"/>
    </xf>
    <xf numFmtId="0" fontId="0" fillId="0" borderId="0" xfId="0" applyBorder="1" applyAlignment="1">
      <alignment horizontal="left" vertical="center" wrapText="1"/>
    </xf>
    <xf numFmtId="2" fontId="7" fillId="28" borderId="0" xfId="0" applyNumberFormat="1" applyFont="1" applyFill="1" applyBorder="1" applyAlignment="1">
      <alignment horizontal="center" vertical="center" wrapText="1"/>
    </xf>
    <xf numFmtId="1" fontId="38" fillId="60" borderId="57" xfId="301" applyNumberFormat="1" applyFont="1" applyFill="1" applyBorder="1" applyAlignment="1">
      <alignment vertical="center"/>
    </xf>
    <xf numFmtId="0" fontId="0" fillId="28" borderId="0" xfId="0" applyFill="1" applyBorder="1" applyAlignment="1">
      <alignment horizontal="center" vertical="center" wrapText="1"/>
    </xf>
    <xf numFmtId="2" fontId="41" fillId="3" borderId="2" xfId="0" applyNumberFormat="1" applyFont="1" applyFill="1" applyBorder="1" applyAlignment="1">
      <alignment horizontal="center" vertical="center" wrapText="1"/>
    </xf>
    <xf numFmtId="2" fontId="41" fillId="26" borderId="2" xfId="0" applyNumberFormat="1" applyFont="1" applyFill="1" applyBorder="1" applyAlignment="1">
      <alignment horizontal="center" vertical="center" wrapText="1"/>
    </xf>
    <xf numFmtId="0" fontId="20" fillId="0" borderId="0" xfId="0" applyFont="1" applyAlignment="1">
      <alignment horizontal="left" vertical="center" wrapText="1"/>
    </xf>
    <xf numFmtId="1" fontId="20" fillId="0" borderId="0" xfId="0" applyNumberFormat="1" applyFont="1" applyAlignment="1">
      <alignment horizontal="center" vertical="center" wrapText="1"/>
    </xf>
    <xf numFmtId="1" fontId="20" fillId="0" borderId="0" xfId="2" applyNumberFormat="1" applyFont="1" applyAlignment="1">
      <alignment horizontal="center" vertical="center" wrapText="1"/>
    </xf>
    <xf numFmtId="0" fontId="41" fillId="4" borderId="2" xfId="0" applyFont="1" applyFill="1" applyBorder="1" applyAlignment="1">
      <alignment horizontal="center" vertical="center" wrapText="1"/>
    </xf>
    <xf numFmtId="164" fontId="41" fillId="4" borderId="2" xfId="2" applyNumberFormat="1" applyFont="1" applyFill="1" applyBorder="1" applyAlignment="1">
      <alignment horizontal="center" vertical="center" wrapText="1"/>
    </xf>
    <xf numFmtId="1" fontId="41" fillId="28" borderId="0" xfId="0" applyNumberFormat="1" applyFont="1" applyFill="1" applyBorder="1" applyAlignment="1">
      <alignment horizontal="center" vertical="center" wrapText="1"/>
    </xf>
    <xf numFmtId="1" fontId="41" fillId="0" borderId="0" xfId="0" applyNumberFormat="1" applyFont="1" applyAlignment="1">
      <alignment horizontal="center" vertical="center" wrapText="1"/>
    </xf>
    <xf numFmtId="2" fontId="41" fillId="28" borderId="0" xfId="0" applyNumberFormat="1" applyFont="1" applyFill="1" applyBorder="1" applyAlignment="1">
      <alignment horizontal="center" vertical="center" wrapText="1"/>
    </xf>
    <xf numFmtId="2" fontId="41" fillId="71" borderId="57" xfId="0" applyNumberFormat="1" applyFont="1" applyFill="1" applyBorder="1" applyAlignment="1">
      <alignment horizontal="center" vertical="center" wrapText="1"/>
    </xf>
    <xf numFmtId="2" fontId="41" fillId="71" borderId="2" xfId="0" applyNumberFormat="1" applyFont="1" applyFill="1" applyBorder="1" applyAlignment="1">
      <alignment horizontal="center" vertical="center" wrapText="1"/>
    </xf>
    <xf numFmtId="2" fontId="41" fillId="61" borderId="57" xfId="0" applyNumberFormat="1" applyFont="1" applyFill="1" applyBorder="1" applyAlignment="1">
      <alignment horizontal="center" vertical="center" wrapText="1"/>
    </xf>
    <xf numFmtId="2" fontId="41" fillId="61" borderId="2" xfId="0" applyNumberFormat="1" applyFont="1" applyFill="1" applyBorder="1" applyAlignment="1">
      <alignment horizontal="center" vertical="center" wrapText="1"/>
    </xf>
    <xf numFmtId="1" fontId="20"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57" xfId="0" applyFont="1" applyFill="1" applyBorder="1" applyAlignment="1">
      <alignment horizontal="left" vertical="center" wrapText="1"/>
    </xf>
    <xf numFmtId="2" fontId="41" fillId="3" borderId="57" xfId="0" applyNumberFormat="1" applyFont="1" applyFill="1" applyBorder="1" applyAlignment="1">
      <alignment horizontal="center" vertical="center" wrapText="1"/>
    </xf>
    <xf numFmtId="1" fontId="41" fillId="3" borderId="57" xfId="0" applyNumberFormat="1" applyFont="1" applyFill="1" applyBorder="1" applyAlignment="1">
      <alignment horizontal="center" vertical="center" wrapText="1"/>
    </xf>
    <xf numFmtId="1" fontId="41" fillId="3" borderId="2" xfId="0" applyNumberFormat="1" applyFont="1" applyFill="1" applyBorder="1" applyAlignment="1">
      <alignment horizontal="center" vertical="center" wrapText="1"/>
    </xf>
    <xf numFmtId="0" fontId="20" fillId="28" borderId="0" xfId="0" applyFont="1" applyFill="1" applyBorder="1" applyAlignment="1">
      <alignment horizontal="center" vertical="center" wrapText="1"/>
    </xf>
    <xf numFmtId="2" fontId="41" fillId="3" borderId="58" xfId="0" applyNumberFormat="1" applyFont="1" applyFill="1" applyBorder="1" applyAlignment="1">
      <alignment horizontal="center" vertical="center" wrapText="1"/>
    </xf>
    <xf numFmtId="2" fontId="41" fillId="3" borderId="15" xfId="0" applyNumberFormat="1" applyFont="1" applyFill="1" applyBorder="1" applyAlignment="1">
      <alignment horizontal="center" vertical="center" wrapText="1"/>
    </xf>
    <xf numFmtId="0" fontId="20" fillId="26" borderId="2" xfId="0" applyFont="1" applyFill="1" applyBorder="1" applyAlignment="1">
      <alignment horizontal="left" vertical="center" wrapText="1"/>
    </xf>
    <xf numFmtId="0" fontId="20" fillId="26" borderId="57" xfId="0" applyFont="1" applyFill="1" applyBorder="1" applyAlignment="1">
      <alignment horizontal="left" vertical="center" wrapText="1"/>
    </xf>
    <xf numFmtId="0" fontId="20" fillId="26" borderId="3" xfId="0" applyFont="1" applyFill="1" applyBorder="1" applyAlignment="1">
      <alignment horizontal="left" vertical="center" wrapText="1"/>
    </xf>
    <xf numFmtId="164" fontId="20" fillId="26" borderId="2" xfId="2" applyNumberFormat="1" applyFont="1" applyFill="1" applyBorder="1" applyAlignment="1">
      <alignment horizontal="center" vertical="center" wrapText="1"/>
    </xf>
    <xf numFmtId="1" fontId="41" fillId="26" borderId="57" xfId="0" applyNumberFormat="1" applyFont="1" applyFill="1" applyBorder="1" applyAlignment="1">
      <alignment horizontal="center" vertical="center" wrapText="1"/>
    </xf>
    <xf numFmtId="1" fontId="41" fillId="26" borderId="2" xfId="0" applyNumberFormat="1" applyFont="1" applyFill="1" applyBorder="1" applyAlignment="1">
      <alignment horizontal="center" vertical="center" wrapText="1"/>
    </xf>
    <xf numFmtId="1" fontId="41" fillId="26" borderId="2" xfId="2" applyNumberFormat="1" applyFont="1" applyFill="1" applyBorder="1" applyAlignment="1">
      <alignment horizontal="center" vertical="center" wrapText="1"/>
    </xf>
    <xf numFmtId="164" fontId="20" fillId="0" borderId="0" xfId="2" applyNumberFormat="1" applyFont="1" applyAlignment="1">
      <alignment horizontal="center" vertical="center" wrapText="1"/>
    </xf>
    <xf numFmtId="0" fontId="20" fillId="60" borderId="2" xfId="0" applyFont="1" applyFill="1" applyBorder="1" applyAlignment="1">
      <alignment horizontal="left" vertical="center" wrapText="1"/>
    </xf>
    <xf numFmtId="0" fontId="20" fillId="29" borderId="2" xfId="0" applyFont="1" applyFill="1" applyBorder="1" applyAlignment="1">
      <alignment horizontal="left" vertical="center" wrapText="1"/>
    </xf>
    <xf numFmtId="0" fontId="20" fillId="27" borderId="2" xfId="0" applyFont="1" applyFill="1" applyBorder="1" applyAlignment="1">
      <alignment horizontal="left" vertical="center" wrapText="1"/>
    </xf>
    <xf numFmtId="2" fontId="41" fillId="0" borderId="0" xfId="0" applyNumberFormat="1" applyFont="1" applyAlignment="1">
      <alignment horizontal="center" vertical="center" wrapText="1"/>
    </xf>
    <xf numFmtId="2" fontId="41" fillId="62" borderId="57"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 fontId="20"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2" fontId="41" fillId="5" borderId="53" xfId="0" applyNumberFormat="1" applyFont="1" applyFill="1" applyBorder="1" applyAlignment="1">
      <alignment horizontal="center" vertical="center" wrapText="1"/>
    </xf>
    <xf numFmtId="2" fontId="41" fillId="62" borderId="2" xfId="0" applyNumberFormat="1" applyFont="1" applyFill="1" applyBorder="1" applyAlignment="1">
      <alignment horizontal="center" vertical="center" wrapText="1"/>
    </xf>
    <xf numFmtId="2" fontId="41" fillId="62" borderId="53" xfId="0" applyNumberFormat="1" applyFont="1" applyFill="1" applyBorder="1" applyAlignment="1">
      <alignment horizontal="center" vertical="center" wrapText="1"/>
    </xf>
    <xf numFmtId="2" fontId="41" fillId="4" borderId="2" xfId="0" applyNumberFormat="1" applyFont="1" applyFill="1" applyBorder="1" applyAlignment="1">
      <alignment horizontal="center" vertical="center" wrapText="1"/>
    </xf>
    <xf numFmtId="0" fontId="41" fillId="0" borderId="0" xfId="0" applyFont="1" applyAlignment="1">
      <alignment horizontal="center" vertical="center" wrapText="1"/>
    </xf>
    <xf numFmtId="0" fontId="41" fillId="4" borderId="57" xfId="0" applyFont="1" applyFill="1" applyBorder="1" applyAlignment="1">
      <alignment horizontal="center" vertical="center" wrapText="1"/>
    </xf>
    <xf numFmtId="1" fontId="41" fillId="4" borderId="2" xfId="0" applyNumberFormat="1" applyFont="1" applyFill="1" applyBorder="1" applyAlignment="1">
      <alignment horizontal="center" vertical="center" wrapText="1"/>
    </xf>
    <xf numFmtId="0" fontId="20" fillId="27" borderId="57" xfId="0" applyFont="1" applyFill="1" applyBorder="1" applyAlignment="1">
      <alignment horizontal="left" vertical="center" wrapText="1"/>
    </xf>
    <xf numFmtId="0" fontId="20" fillId="27" borderId="3" xfId="0" applyFont="1" applyFill="1" applyBorder="1" applyAlignment="1">
      <alignment horizontal="left" vertical="center" wrapText="1"/>
    </xf>
    <xf numFmtId="0" fontId="20" fillId="27" borderId="2" xfId="0" applyFont="1" applyFill="1" applyBorder="1" applyAlignment="1">
      <alignment vertical="top" wrapText="1"/>
    </xf>
    <xf numFmtId="164" fontId="20" fillId="27" borderId="2" xfId="2" applyNumberFormat="1" applyFont="1" applyFill="1" applyBorder="1" applyAlignment="1">
      <alignment horizontal="center" vertical="center" wrapText="1"/>
    </xf>
    <xf numFmtId="2" fontId="41" fillId="67" borderId="53" xfId="0" applyNumberFormat="1" applyFont="1" applyFill="1" applyBorder="1" applyAlignment="1">
      <alignment horizontal="center" vertical="center" wrapText="1"/>
    </xf>
    <xf numFmtId="2" fontId="41" fillId="67" borderId="57" xfId="0" applyNumberFormat="1" applyFont="1" applyFill="1" applyBorder="1" applyAlignment="1">
      <alignment horizontal="center" vertical="center" wrapText="1"/>
    </xf>
    <xf numFmtId="2" fontId="41" fillId="67" borderId="2" xfId="0" applyNumberFormat="1" applyFont="1" applyFill="1" applyBorder="1" applyAlignment="1">
      <alignment horizontal="center" vertical="center" wrapText="1"/>
    </xf>
    <xf numFmtId="2" fontId="41" fillId="27" borderId="2" xfId="0" applyNumberFormat="1" applyFont="1" applyFill="1" applyBorder="1" applyAlignment="1">
      <alignment horizontal="center" vertical="center" wrapText="1"/>
    </xf>
    <xf numFmtId="2" fontId="42" fillId="27" borderId="2" xfId="464" applyNumberFormat="1" applyFont="1" applyFill="1" applyBorder="1" applyAlignment="1">
      <alignment horizontal="center" vertical="center" wrapText="1"/>
    </xf>
    <xf numFmtId="2" fontId="41" fillId="27" borderId="53" xfId="0" applyNumberFormat="1" applyFont="1" applyFill="1" applyBorder="1" applyAlignment="1">
      <alignment horizontal="center" vertical="center" wrapText="1"/>
    </xf>
    <xf numFmtId="1" fontId="41" fillId="72" borderId="57" xfId="0" applyNumberFormat="1" applyFont="1" applyFill="1" applyBorder="1" applyAlignment="1">
      <alignment horizontal="center" vertical="center" wrapText="1"/>
    </xf>
    <xf numFmtId="1" fontId="41" fillId="72" borderId="2" xfId="0" applyNumberFormat="1" applyFont="1" applyFill="1" applyBorder="1" applyAlignment="1">
      <alignment horizontal="center" vertical="center" wrapText="1"/>
    </xf>
    <xf numFmtId="42" fontId="41" fillId="72" borderId="2" xfId="2" applyNumberFormat="1" applyFont="1" applyFill="1" applyBorder="1" applyAlignment="1">
      <alignment horizontal="center" vertical="center" wrapText="1"/>
    </xf>
    <xf numFmtId="2" fontId="41" fillId="72" borderId="2" xfId="0" applyNumberFormat="1" applyFont="1" applyFill="1" applyBorder="1" applyAlignment="1">
      <alignment horizontal="center" vertical="center" wrapText="1"/>
    </xf>
    <xf numFmtId="1" fontId="41" fillId="27" borderId="2" xfId="0" applyNumberFormat="1" applyFont="1" applyFill="1" applyBorder="1" applyAlignment="1">
      <alignment horizontal="center" vertical="center" wrapText="1"/>
    </xf>
    <xf numFmtId="2" fontId="20" fillId="27" borderId="2" xfId="0" applyNumberFormat="1" applyFont="1" applyFill="1" applyBorder="1" applyAlignment="1">
      <alignment horizontal="center" vertical="center" wrapText="1"/>
    </xf>
    <xf numFmtId="0" fontId="20" fillId="27" borderId="0" xfId="0" applyFont="1" applyFill="1" applyAlignment="1">
      <alignment horizontal="center" vertical="center" wrapText="1"/>
    </xf>
    <xf numFmtId="1" fontId="20" fillId="27" borderId="2" xfId="0" applyNumberFormat="1" applyFont="1" applyFill="1" applyBorder="1" applyAlignment="1">
      <alignment horizontal="center" vertical="center" wrapText="1"/>
    </xf>
    <xf numFmtId="0" fontId="20" fillId="29" borderId="57" xfId="0" applyFont="1" applyFill="1" applyBorder="1" applyAlignment="1">
      <alignment horizontal="left" vertical="center" wrapText="1"/>
    </xf>
    <xf numFmtId="0" fontId="20" fillId="29" borderId="3" xfId="0" applyFont="1" applyFill="1" applyBorder="1" applyAlignment="1">
      <alignment horizontal="left" vertical="center" wrapText="1"/>
    </xf>
    <xf numFmtId="164" fontId="20" fillId="29" borderId="2" xfId="2" applyNumberFormat="1" applyFont="1" applyFill="1" applyBorder="1" applyAlignment="1">
      <alignment horizontal="center" vertical="center" wrapText="1"/>
    </xf>
    <xf numFmtId="2" fontId="41" fillId="66" borderId="53" xfId="0" applyNumberFormat="1" applyFont="1" applyFill="1" applyBorder="1" applyAlignment="1">
      <alignment horizontal="center" vertical="center" wrapText="1"/>
    </xf>
    <xf numFmtId="2" fontId="41" fillId="66" borderId="57" xfId="0" applyNumberFormat="1" applyFont="1" applyFill="1" applyBorder="1" applyAlignment="1">
      <alignment horizontal="center" vertical="center" wrapText="1"/>
    </xf>
    <xf numFmtId="2" fontId="41" fillId="63" borderId="2" xfId="0" applyNumberFormat="1" applyFont="1" applyFill="1" applyBorder="1" applyAlignment="1">
      <alignment horizontal="center" vertical="center" wrapText="1"/>
    </xf>
    <xf numFmtId="2" fontId="41" fillId="29" borderId="2" xfId="0" applyNumberFormat="1" applyFont="1" applyFill="1" applyBorder="1" applyAlignment="1">
      <alignment horizontal="center" vertical="center" wrapText="1"/>
    </xf>
    <xf numFmtId="2" fontId="41" fillId="29" borderId="53" xfId="0" applyNumberFormat="1" applyFont="1" applyFill="1" applyBorder="1" applyAlignment="1">
      <alignment horizontal="center" vertical="center" wrapText="1"/>
    </xf>
    <xf numFmtId="1" fontId="41" fillId="66" borderId="57" xfId="0" applyNumberFormat="1" applyFont="1" applyFill="1" applyBorder="1" applyAlignment="1">
      <alignment horizontal="center" vertical="center" wrapText="1"/>
    </xf>
    <xf numFmtId="1" fontId="41" fillId="66" borderId="2" xfId="0" applyNumberFormat="1" applyFont="1" applyFill="1" applyBorder="1" applyAlignment="1">
      <alignment horizontal="center" vertical="center" wrapText="1"/>
    </xf>
    <xf numFmtId="42" fontId="41" fillId="66" borderId="2" xfId="2" applyNumberFormat="1" applyFont="1" applyFill="1" applyBorder="1" applyAlignment="1">
      <alignment horizontal="center" vertical="center" wrapText="1"/>
    </xf>
    <xf numFmtId="2" fontId="41" fillId="66" borderId="2" xfId="0" applyNumberFormat="1" applyFont="1" applyFill="1" applyBorder="1" applyAlignment="1">
      <alignment horizontal="center" vertical="center" wrapText="1"/>
    </xf>
    <xf numFmtId="1" fontId="20" fillId="66" borderId="2" xfId="0" applyNumberFormat="1" applyFont="1" applyFill="1" applyBorder="1" applyAlignment="1">
      <alignment horizontal="center" vertical="center" wrapText="1"/>
    </xf>
    <xf numFmtId="1" fontId="41" fillId="29" borderId="2" xfId="0" applyNumberFormat="1" applyFont="1" applyFill="1" applyBorder="1" applyAlignment="1">
      <alignment horizontal="center" vertical="center" wrapText="1"/>
    </xf>
    <xf numFmtId="2" fontId="20" fillId="29" borderId="2" xfId="0" applyNumberFormat="1" applyFont="1" applyFill="1" applyBorder="1" applyAlignment="1">
      <alignment horizontal="center" vertical="center" wrapText="1"/>
    </xf>
    <xf numFmtId="0" fontId="20" fillId="29" borderId="0" xfId="0" applyFont="1" applyFill="1" applyBorder="1" applyAlignment="1">
      <alignment horizontal="center" vertical="center" wrapText="1"/>
    </xf>
    <xf numFmtId="1" fontId="20" fillId="29" borderId="2" xfId="0" applyNumberFormat="1" applyFont="1" applyFill="1" applyBorder="1" applyAlignment="1">
      <alignment horizontal="center" vertical="center" wrapText="1"/>
    </xf>
    <xf numFmtId="2" fontId="41" fillId="65" borderId="53" xfId="0" applyNumberFormat="1" applyFont="1" applyFill="1" applyBorder="1" applyAlignment="1">
      <alignment horizontal="center" vertical="center" wrapText="1"/>
    </xf>
    <xf numFmtId="2" fontId="41" fillId="65" borderId="57" xfId="0" applyNumberFormat="1" applyFont="1" applyFill="1" applyBorder="1" applyAlignment="1">
      <alignment horizontal="center" vertical="center" wrapText="1"/>
    </xf>
    <xf numFmtId="2" fontId="41" fillId="65" borderId="2" xfId="0" applyNumberFormat="1" applyFont="1" applyFill="1" applyBorder="1" applyAlignment="1">
      <alignment horizontal="center" vertical="center" wrapText="1"/>
    </xf>
    <xf numFmtId="2" fontId="41" fillId="26" borderId="53" xfId="0" applyNumberFormat="1" applyFont="1" applyFill="1" applyBorder="1" applyAlignment="1">
      <alignment horizontal="center" vertical="center" wrapText="1"/>
    </xf>
    <xf numFmtId="1" fontId="41" fillId="65" borderId="57" xfId="0" applyNumberFormat="1" applyFont="1" applyFill="1" applyBorder="1" applyAlignment="1">
      <alignment horizontal="center" vertical="center" wrapText="1"/>
    </xf>
    <xf numFmtId="1" fontId="41" fillId="65" borderId="2" xfId="2" applyNumberFormat="1" applyFont="1" applyFill="1" applyBorder="1" applyAlignment="1">
      <alignment horizontal="center" vertical="center" wrapText="1"/>
    </xf>
    <xf numFmtId="42" fontId="41" fillId="65" borderId="2" xfId="2" applyNumberFormat="1" applyFont="1" applyFill="1" applyBorder="1" applyAlignment="1">
      <alignment horizontal="center" vertical="center" wrapText="1"/>
    </xf>
    <xf numFmtId="1" fontId="41" fillId="65" borderId="2" xfId="0" applyNumberFormat="1" applyFont="1" applyFill="1" applyBorder="1" applyAlignment="1">
      <alignment horizontal="center" vertical="center" wrapText="1"/>
    </xf>
    <xf numFmtId="2" fontId="20" fillId="65" borderId="2" xfId="0" applyNumberFormat="1" applyFont="1" applyFill="1" applyBorder="1" applyAlignment="1">
      <alignment horizontal="center" vertical="center" wrapText="1"/>
    </xf>
    <xf numFmtId="1" fontId="20" fillId="65" borderId="2" xfId="0" applyNumberFormat="1" applyFont="1" applyFill="1" applyBorder="1" applyAlignment="1">
      <alignment horizontal="center" vertical="center" wrapText="1"/>
    </xf>
    <xf numFmtId="2" fontId="20" fillId="26" borderId="2" xfId="0" applyNumberFormat="1" applyFont="1" applyFill="1" applyBorder="1" applyAlignment="1">
      <alignment horizontal="center" vertical="center" wrapText="1"/>
    </xf>
    <xf numFmtId="0" fontId="20" fillId="26" borderId="0" xfId="0" applyFont="1" applyFill="1" applyBorder="1" applyAlignment="1">
      <alignment horizontal="center" vertical="center" wrapText="1"/>
    </xf>
    <xf numFmtId="1" fontId="20" fillId="26" borderId="2" xfId="0" applyNumberFormat="1" applyFont="1" applyFill="1" applyBorder="1" applyAlignment="1">
      <alignment horizontal="center" vertical="center" wrapText="1"/>
    </xf>
    <xf numFmtId="2" fontId="41" fillId="64" borderId="2" xfId="0" applyNumberFormat="1" applyFont="1" applyFill="1" applyBorder="1" applyAlignment="1">
      <alignment horizontal="center" vertical="center" wrapText="1"/>
    </xf>
    <xf numFmtId="0" fontId="43" fillId="27"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43" fillId="27" borderId="2" xfId="0" applyFont="1" applyFill="1" applyBorder="1" applyAlignment="1">
      <alignment horizontal="left" vertical="center" wrapText="1"/>
    </xf>
    <xf numFmtId="1" fontId="43" fillId="27" borderId="2" xfId="0" applyNumberFormat="1" applyFont="1" applyFill="1" applyBorder="1" applyAlignment="1">
      <alignment horizontal="center" vertical="center" wrapText="1"/>
    </xf>
    <xf numFmtId="2" fontId="41" fillId="68" borderId="53" xfId="0" applyNumberFormat="1" applyFont="1" applyFill="1" applyBorder="1" applyAlignment="1">
      <alignment horizontal="center" vertical="center" wrapText="1"/>
    </xf>
    <xf numFmtId="2" fontId="41" fillId="68" borderId="57" xfId="0" applyNumberFormat="1" applyFont="1" applyFill="1" applyBorder="1" applyAlignment="1">
      <alignment horizontal="center" vertical="center" wrapText="1"/>
    </xf>
    <xf numFmtId="2" fontId="41" fillId="68" borderId="2" xfId="0" applyNumberFormat="1" applyFont="1" applyFill="1" applyBorder="1" applyAlignment="1">
      <alignment horizontal="center" vertical="center" wrapText="1"/>
    </xf>
    <xf numFmtId="2" fontId="41" fillId="3" borderId="53" xfId="0" applyNumberFormat="1" applyFont="1" applyFill="1" applyBorder="1" applyAlignment="1">
      <alignment horizontal="center" vertical="center" wrapText="1"/>
    </xf>
    <xf numFmtId="42" fontId="41" fillId="3" borderId="2" xfId="2" applyNumberFormat="1" applyFont="1" applyFill="1" applyBorder="1" applyAlignment="1">
      <alignment horizontal="center" vertical="center" wrapText="1"/>
    </xf>
    <xf numFmtId="2" fontId="20" fillId="3" borderId="2" xfId="0" applyNumberFormat="1" applyFont="1" applyFill="1" applyBorder="1" applyAlignment="1">
      <alignment horizontal="center" vertical="center" wrapText="1"/>
    </xf>
    <xf numFmtId="0" fontId="20" fillId="3" borderId="0" xfId="0"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2" fontId="42" fillId="29" borderId="2" xfId="464" applyNumberFormat="1" applyFont="1" applyFill="1" applyBorder="1" applyAlignment="1">
      <alignment horizontal="center" vertical="center" wrapText="1"/>
    </xf>
    <xf numFmtId="0" fontId="38" fillId="29" borderId="2" xfId="464" applyFont="1" applyFill="1" applyBorder="1" applyAlignment="1">
      <alignment horizontal="center" vertical="center" wrapText="1"/>
    </xf>
    <xf numFmtId="0" fontId="20" fillId="60" borderId="3" xfId="0" applyFont="1" applyFill="1" applyBorder="1" applyAlignment="1">
      <alignment horizontal="left" vertical="center" wrapText="1"/>
    </xf>
    <xf numFmtId="42" fontId="38" fillId="60" borderId="2" xfId="2" applyNumberFormat="1" applyFont="1" applyFill="1" applyBorder="1" applyAlignment="1">
      <alignment horizontal="center" vertical="center"/>
    </xf>
    <xf numFmtId="2" fontId="41" fillId="69" borderId="53" xfId="0" applyNumberFormat="1" applyFont="1" applyFill="1" applyBorder="1" applyAlignment="1">
      <alignment horizontal="center" vertical="center" wrapText="1"/>
    </xf>
    <xf numFmtId="2" fontId="41" fillId="69" borderId="57" xfId="0" applyNumberFormat="1" applyFont="1" applyFill="1" applyBorder="1" applyAlignment="1">
      <alignment horizontal="center" vertical="center" wrapText="1"/>
    </xf>
    <xf numFmtId="2" fontId="41" fillId="69" borderId="2" xfId="0" applyNumberFormat="1" applyFont="1" applyFill="1" applyBorder="1" applyAlignment="1">
      <alignment horizontal="center" vertical="center" wrapText="1"/>
    </xf>
    <xf numFmtId="2" fontId="20" fillId="60" borderId="2" xfId="0" applyNumberFormat="1" applyFont="1" applyFill="1" applyBorder="1" applyAlignment="1">
      <alignment horizontal="center" vertical="center" wrapText="1"/>
    </xf>
    <xf numFmtId="2" fontId="41" fillId="60" borderId="2" xfId="0" applyNumberFormat="1" applyFont="1" applyFill="1" applyBorder="1" applyAlignment="1">
      <alignment horizontal="center" vertical="center" wrapText="1"/>
    </xf>
    <xf numFmtId="2" fontId="42" fillId="60" borderId="2" xfId="464" applyNumberFormat="1" applyFont="1" applyFill="1" applyBorder="1" applyAlignment="1">
      <alignment horizontal="center" vertical="center" wrapText="1"/>
    </xf>
    <xf numFmtId="2" fontId="41" fillId="60" borderId="53" xfId="0" applyNumberFormat="1" applyFont="1" applyFill="1" applyBorder="1" applyAlignment="1">
      <alignment horizontal="center" vertical="center" wrapText="1"/>
    </xf>
    <xf numFmtId="1" fontId="41" fillId="69" borderId="57" xfId="0" applyNumberFormat="1" applyFont="1" applyFill="1" applyBorder="1" applyAlignment="1">
      <alignment horizontal="center" vertical="center" wrapText="1"/>
    </xf>
    <xf numFmtId="1" fontId="20" fillId="69" borderId="2" xfId="0" applyNumberFormat="1" applyFont="1" applyFill="1" applyBorder="1" applyAlignment="1">
      <alignment horizontal="center" vertical="center" wrapText="1"/>
    </xf>
    <xf numFmtId="42" fontId="41" fillId="69" borderId="2" xfId="2" applyNumberFormat="1" applyFont="1" applyFill="1" applyBorder="1" applyAlignment="1">
      <alignment horizontal="center" vertical="center" wrapText="1"/>
    </xf>
    <xf numFmtId="2" fontId="20" fillId="69" borderId="2" xfId="0" applyNumberFormat="1" applyFont="1" applyFill="1" applyBorder="1" applyAlignment="1">
      <alignment horizontal="center" vertical="center" wrapText="1"/>
    </xf>
    <xf numFmtId="1" fontId="41" fillId="60" borderId="2" xfId="0" applyNumberFormat="1" applyFont="1" applyFill="1" applyBorder="1" applyAlignment="1">
      <alignment horizontal="center" vertical="center" wrapText="1"/>
    </xf>
    <xf numFmtId="0" fontId="20" fillId="60" borderId="0" xfId="0" applyFont="1" applyFill="1" applyBorder="1" applyAlignment="1">
      <alignment horizontal="center" vertical="center" wrapText="1"/>
    </xf>
    <xf numFmtId="1" fontId="20" fillId="60" borderId="2" xfId="0" applyNumberFormat="1" applyFont="1" applyFill="1" applyBorder="1" applyAlignment="1">
      <alignment horizontal="center" vertical="center" wrapText="1"/>
    </xf>
    <xf numFmtId="1" fontId="44" fillId="27" borderId="2" xfId="0" applyNumberFormat="1" applyFont="1" applyFill="1" applyBorder="1" applyAlignment="1">
      <alignment horizontal="center" vertical="center" wrapText="1"/>
    </xf>
    <xf numFmtId="2" fontId="44" fillId="27" borderId="2" xfId="0" applyNumberFormat="1" applyFont="1" applyFill="1" applyBorder="1" applyAlignment="1">
      <alignment horizontal="center" vertical="center" wrapText="1"/>
    </xf>
    <xf numFmtId="2" fontId="43" fillId="27" borderId="2" xfId="0" applyNumberFormat="1" applyFont="1" applyFill="1" applyBorder="1" applyAlignment="1">
      <alignment horizontal="center" vertical="center" wrapText="1"/>
    </xf>
    <xf numFmtId="2" fontId="42" fillId="3" borderId="2" xfId="464" applyNumberFormat="1" applyFont="1" applyFill="1" applyBorder="1" applyAlignment="1">
      <alignment horizontal="center" vertical="center" wrapText="1"/>
    </xf>
    <xf numFmtId="0" fontId="20" fillId="60" borderId="57" xfId="0" applyFont="1" applyFill="1" applyBorder="1" applyAlignment="1">
      <alignment horizontal="left" vertical="center" wrapText="1"/>
    </xf>
    <xf numFmtId="2" fontId="41" fillId="70" borderId="53" xfId="0" applyNumberFormat="1" applyFont="1" applyFill="1" applyBorder="1" applyAlignment="1">
      <alignment horizontal="center" vertical="center" wrapText="1"/>
    </xf>
    <xf numFmtId="2" fontId="41" fillId="29" borderId="52" xfId="0" applyNumberFormat="1" applyFont="1" applyFill="1" applyBorder="1" applyAlignment="1">
      <alignment horizontal="center" vertical="center" wrapText="1"/>
    </xf>
    <xf numFmtId="2" fontId="41" fillId="3" borderId="52" xfId="0" applyNumberFormat="1" applyFont="1" applyFill="1" applyBorder="1" applyAlignment="1">
      <alignment horizontal="center" vertical="center" wrapText="1"/>
    </xf>
    <xf numFmtId="2" fontId="41" fillId="60" borderId="52" xfId="0" applyNumberFormat="1" applyFont="1" applyFill="1" applyBorder="1" applyAlignment="1">
      <alignment horizontal="center" vertical="center" wrapText="1"/>
    </xf>
    <xf numFmtId="42" fontId="41" fillId="26" borderId="2" xfId="2" applyNumberFormat="1" applyFont="1" applyFill="1" applyBorder="1" applyAlignment="1">
      <alignment horizontal="center" vertical="center" wrapText="1"/>
    </xf>
    <xf numFmtId="39" fontId="20" fillId="26" borderId="2" xfId="2" applyNumberFormat="1"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3" borderId="53" xfId="0" applyFont="1" applyFill="1" applyBorder="1" applyAlignment="1">
      <alignment horizontal="center" vertical="center" wrapText="1"/>
    </xf>
    <xf numFmtId="2" fontId="41" fillId="69" borderId="58" xfId="0" applyNumberFormat="1" applyFont="1" applyFill="1" applyBorder="1" applyAlignment="1">
      <alignment horizontal="center" vertical="center" wrapText="1"/>
    </xf>
    <xf numFmtId="2" fontId="41" fillId="69" borderId="15" xfId="0" applyNumberFormat="1" applyFont="1" applyFill="1" applyBorder="1" applyAlignment="1">
      <alignment horizontal="center" vertical="center" wrapText="1"/>
    </xf>
    <xf numFmtId="0" fontId="20" fillId="60" borderId="53" xfId="0" applyFont="1" applyFill="1" applyBorder="1" applyAlignment="1">
      <alignment horizontal="center" vertical="center" wrapText="1"/>
    </xf>
    <xf numFmtId="2" fontId="41" fillId="68" borderId="58" xfId="0" applyNumberFormat="1" applyFont="1" applyFill="1" applyBorder="1" applyAlignment="1">
      <alignment horizontal="center" vertical="center" wrapText="1"/>
    </xf>
    <xf numFmtId="2" fontId="41" fillId="68" borderId="15" xfId="0" applyNumberFormat="1" applyFont="1" applyFill="1" applyBorder="1" applyAlignment="1">
      <alignment horizontal="center" vertical="center" wrapText="1"/>
    </xf>
    <xf numFmtId="2" fontId="20" fillId="0" borderId="0" xfId="0" applyNumberFormat="1" applyFont="1" applyAlignment="1">
      <alignment horizontal="center" vertical="center" wrapText="1"/>
    </xf>
    <xf numFmtId="0" fontId="20" fillId="0" borderId="0" xfId="0" applyFont="1" applyAlignment="1">
      <alignment horizontal="center" vertical="center" wrapText="1"/>
    </xf>
    <xf numFmtId="1" fontId="38" fillId="60" borderId="57" xfId="301" applyNumberFormat="1" applyFont="1" applyFill="1" applyBorder="1" applyAlignment="1">
      <alignment vertical="center" wrapText="1"/>
    </xf>
    <xf numFmtId="0" fontId="20" fillId="27" borderId="0" xfId="0" applyFont="1" applyFill="1" applyBorder="1" applyAlignment="1">
      <alignment horizontal="center" vertical="center" wrapText="1"/>
    </xf>
    <xf numFmtId="0" fontId="20" fillId="28" borderId="58" xfId="0" applyFont="1" applyFill="1" applyBorder="1" applyAlignment="1">
      <alignment horizontal="center" vertical="center" wrapText="1"/>
    </xf>
    <xf numFmtId="2" fontId="41" fillId="26" borderId="57" xfId="0" applyNumberFormat="1"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57" xfId="0" applyFont="1" applyFill="1" applyBorder="1" applyAlignment="1">
      <alignment horizontal="left" vertical="center" wrapText="1"/>
    </xf>
    <xf numFmtId="0" fontId="20" fillId="0" borderId="3" xfId="0" applyFont="1" applyFill="1" applyBorder="1" applyAlignment="1">
      <alignment horizontal="left" vertical="center" wrapText="1"/>
    </xf>
    <xf numFmtId="164" fontId="20" fillId="0" borderId="2" xfId="2"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1" fontId="41" fillId="0" borderId="2" xfId="0" applyNumberFormat="1" applyFont="1" applyFill="1" applyBorder="1" applyAlignment="1">
      <alignment horizontal="center" vertical="center" wrapText="1"/>
    </xf>
    <xf numFmtId="1" fontId="20" fillId="0" borderId="2" xfId="0" applyNumberFormat="1" applyFont="1" applyFill="1" applyBorder="1" applyAlignment="1">
      <alignment horizontal="center" vertical="center" wrapText="1"/>
    </xf>
    <xf numFmtId="0" fontId="20" fillId="0" borderId="0" xfId="0" applyFont="1" applyFill="1" applyAlignment="1">
      <alignment horizontal="left" vertical="center" wrapText="1"/>
    </xf>
    <xf numFmtId="164" fontId="20" fillId="0" borderId="0" xfId="2" applyNumberFormat="1" applyFont="1" applyFill="1" applyAlignment="1">
      <alignment horizontal="center" vertical="center" wrapText="1"/>
    </xf>
    <xf numFmtId="2" fontId="41" fillId="0" borderId="0" xfId="0" applyNumberFormat="1" applyFont="1" applyFill="1" applyAlignment="1">
      <alignment horizontal="center" vertical="center" wrapText="1"/>
    </xf>
    <xf numFmtId="1" fontId="20" fillId="0" borderId="0" xfId="0" applyNumberFormat="1" applyFont="1" applyFill="1" applyAlignment="1">
      <alignment horizontal="center" vertical="center" wrapText="1"/>
    </xf>
    <xf numFmtId="0" fontId="20" fillId="29" borderId="15" xfId="0" applyFont="1" applyFill="1" applyBorder="1" applyAlignment="1">
      <alignment horizontal="left" vertical="center" wrapText="1"/>
    </xf>
    <xf numFmtId="0" fontId="20" fillId="29" borderId="58" xfId="0" applyFont="1" applyFill="1" applyBorder="1" applyAlignment="1">
      <alignment horizontal="left" vertical="center" wrapText="1"/>
    </xf>
    <xf numFmtId="0" fontId="20" fillId="29" borderId="16" xfId="0" applyFont="1" applyFill="1" applyBorder="1" applyAlignment="1">
      <alignment horizontal="left" vertical="center" wrapText="1"/>
    </xf>
    <xf numFmtId="164" fontId="20" fillId="29" borderId="15" xfId="2" applyNumberFormat="1" applyFont="1" applyFill="1" applyBorder="1" applyAlignment="1">
      <alignment horizontal="center" vertical="center" wrapText="1"/>
    </xf>
    <xf numFmtId="2" fontId="41" fillId="66" borderId="56" xfId="0" applyNumberFormat="1" applyFont="1" applyFill="1" applyBorder="1" applyAlignment="1">
      <alignment horizontal="center" vertical="center" wrapText="1"/>
    </xf>
    <xf numFmtId="2" fontId="41" fillId="66" borderId="58" xfId="0" applyNumberFormat="1" applyFont="1" applyFill="1" applyBorder="1" applyAlignment="1">
      <alignment horizontal="center" vertical="center" wrapText="1"/>
    </xf>
    <xf numFmtId="2" fontId="41" fillId="66" borderId="15" xfId="0" applyNumberFormat="1" applyFont="1" applyFill="1" applyBorder="1" applyAlignment="1">
      <alignment horizontal="center" vertical="center" wrapText="1"/>
    </xf>
    <xf numFmtId="2" fontId="41" fillId="29" borderId="15" xfId="0" applyNumberFormat="1" applyFont="1" applyFill="1" applyBorder="1" applyAlignment="1">
      <alignment horizontal="center" vertical="center" wrapText="1"/>
    </xf>
    <xf numFmtId="1" fontId="41" fillId="66" borderId="15" xfId="0" applyNumberFormat="1" applyFont="1" applyFill="1" applyBorder="1" applyAlignment="1">
      <alignment horizontal="center" vertical="center" wrapText="1"/>
    </xf>
    <xf numFmtId="2" fontId="20" fillId="29" borderId="15" xfId="0" applyNumberFormat="1" applyFont="1" applyFill="1" applyBorder="1" applyAlignment="1">
      <alignment horizontal="center" vertical="center" wrapText="1"/>
    </xf>
    <xf numFmtId="0" fontId="20" fillId="29" borderId="53" xfId="0" applyFont="1" applyFill="1" applyBorder="1" applyAlignment="1">
      <alignment horizontal="center" vertical="center" wrapText="1"/>
    </xf>
    <xf numFmtId="0" fontId="20" fillId="60" borderId="59" xfId="0" applyFont="1" applyFill="1" applyBorder="1" applyAlignment="1">
      <alignment horizontal="center" vertical="center" wrapText="1"/>
    </xf>
    <xf numFmtId="0" fontId="20" fillId="29" borderId="59" xfId="0" applyFont="1" applyFill="1" applyBorder="1" applyAlignment="1">
      <alignment horizontal="center" vertical="center" wrapText="1"/>
    </xf>
    <xf numFmtId="1" fontId="20" fillId="29" borderId="15" xfId="0" applyNumberFormat="1" applyFont="1" applyFill="1" applyBorder="1" applyAlignment="1">
      <alignment horizontal="center" vertical="center" wrapText="1"/>
    </xf>
    <xf numFmtId="1" fontId="20" fillId="29" borderId="55" xfId="0" applyNumberFormat="1" applyFont="1" applyFill="1" applyBorder="1" applyAlignment="1">
      <alignment horizontal="center" vertical="center" wrapText="1"/>
    </xf>
    <xf numFmtId="1" fontId="0" fillId="29" borderId="55" xfId="0" applyNumberFormat="1" applyFill="1" applyBorder="1" applyAlignment="1">
      <alignment horizontal="center" vertical="center" wrapText="1"/>
    </xf>
    <xf numFmtId="0" fontId="0" fillId="29" borderId="15" xfId="0" applyFill="1" applyBorder="1" applyAlignment="1">
      <alignment horizontal="left" vertical="center" wrapText="1"/>
    </xf>
    <xf numFmtId="1" fontId="0" fillId="29" borderId="15" xfId="0" applyNumberFormat="1" applyFill="1" applyBorder="1" applyAlignment="1">
      <alignment horizontal="center" vertical="center" wrapText="1"/>
    </xf>
    <xf numFmtId="0" fontId="0" fillId="29" borderId="15" xfId="0" applyFill="1" applyBorder="1" applyAlignment="1">
      <alignment horizontal="center" vertical="center" wrapText="1"/>
    </xf>
    <xf numFmtId="2" fontId="0" fillId="29" borderId="15" xfId="0" applyNumberFormat="1" applyFill="1" applyBorder="1" applyAlignment="1">
      <alignment horizontal="center" vertical="center" wrapText="1"/>
    </xf>
    <xf numFmtId="4" fontId="0" fillId="29" borderId="15" xfId="0" applyNumberFormat="1" applyFill="1" applyBorder="1" applyAlignment="1">
      <alignment horizontal="center" vertical="center" wrapText="1"/>
    </xf>
    <xf numFmtId="3" fontId="0" fillId="29" borderId="15" xfId="0" applyNumberFormat="1" applyFill="1" applyBorder="1" applyAlignment="1">
      <alignment horizontal="center" vertical="center" wrapText="1"/>
    </xf>
    <xf numFmtId="164" fontId="0" fillId="29" borderId="15" xfId="2" applyNumberFormat="1" applyFont="1" applyFill="1" applyBorder="1" applyAlignment="1">
      <alignment horizontal="center" vertical="center" wrapText="1"/>
    </xf>
    <xf numFmtId="165" fontId="0" fillId="29" borderId="15" xfId="0" applyNumberFormat="1" applyFill="1" applyBorder="1" applyAlignment="1">
      <alignment horizontal="center" vertical="center" wrapText="1"/>
    </xf>
    <xf numFmtId="1" fontId="41" fillId="0" borderId="2" xfId="0" applyNumberFormat="1" applyFont="1" applyFill="1" applyBorder="1" applyAlignment="1">
      <alignment horizontal="left" vertical="center" wrapText="1"/>
    </xf>
    <xf numFmtId="0" fontId="20" fillId="3" borderId="57" xfId="0" applyFont="1" applyFill="1" applyBorder="1" applyAlignment="1">
      <alignment horizontal="left" vertical="center" wrapText="1"/>
    </xf>
    <xf numFmtId="0" fontId="7" fillId="4" borderId="2" xfId="0" applyFont="1" applyFill="1" applyBorder="1" applyAlignment="1">
      <alignment horizontal="center" vertical="center" wrapText="1"/>
    </xf>
    <xf numFmtId="164" fontId="7" fillId="4" borderId="2" xfId="2" applyNumberFormat="1" applyFont="1" applyFill="1" applyBorder="1" applyAlignment="1">
      <alignment horizontal="center" vertical="center" wrapText="1"/>
    </xf>
    <xf numFmtId="2" fontId="7" fillId="4" borderId="2" xfId="0" applyNumberFormat="1" applyFont="1" applyFill="1" applyBorder="1" applyAlignment="1">
      <alignment horizontal="center" vertical="center" wrapText="1"/>
    </xf>
    <xf numFmtId="1" fontId="7" fillId="4" borderId="2" xfId="0" applyNumberFormat="1" applyFont="1" applyFill="1" applyBorder="1" applyAlignment="1">
      <alignment horizontal="center" vertical="center" wrapText="1"/>
    </xf>
    <xf numFmtId="4" fontId="7" fillId="4" borderId="2" xfId="1" applyNumberFormat="1" applyFont="1" applyFill="1" applyBorder="1" applyAlignment="1">
      <alignment horizontal="center" vertical="center" wrapText="1"/>
    </xf>
    <xf numFmtId="3" fontId="7" fillId="4" borderId="2" xfId="1" applyNumberFormat="1" applyFont="1" applyFill="1" applyBorder="1" applyAlignment="1">
      <alignment horizontal="center" vertical="center" wrapText="1"/>
    </xf>
    <xf numFmtId="3" fontId="7" fillId="4" borderId="2" xfId="0" applyNumberFormat="1" applyFont="1" applyFill="1" applyBorder="1" applyAlignment="1">
      <alignment horizontal="center" vertical="center" wrapText="1"/>
    </xf>
    <xf numFmtId="165" fontId="7" fillId="4" borderId="2" xfId="0" applyNumberFormat="1" applyFont="1" applyFill="1" applyBorder="1" applyAlignment="1">
      <alignment horizontal="center" vertical="center" wrapText="1"/>
    </xf>
    <xf numFmtId="0" fontId="0" fillId="3" borderId="2" xfId="0" applyFill="1" applyBorder="1" applyAlignment="1">
      <alignment horizontal="left" vertical="center" wrapText="1"/>
    </xf>
    <xf numFmtId="164" fontId="0" fillId="3" borderId="2" xfId="2" applyNumberFormat="1" applyFont="1" applyFill="1" applyBorder="1" applyAlignment="1">
      <alignment horizontal="center" vertical="center" wrapText="1"/>
    </xf>
    <xf numFmtId="0" fontId="0" fillId="3" borderId="2" xfId="0" applyFill="1" applyBorder="1" applyAlignment="1">
      <alignment horizontal="center" vertical="center" wrapText="1"/>
    </xf>
    <xf numFmtId="0" fontId="0" fillId="26" borderId="2" xfId="0" applyFill="1" applyBorder="1" applyAlignment="1">
      <alignment horizontal="left" vertical="center" wrapText="1"/>
    </xf>
    <xf numFmtId="164" fontId="0" fillId="26" borderId="2" xfId="2" applyNumberFormat="1" applyFont="1" applyFill="1" applyBorder="1" applyAlignment="1">
      <alignment horizontal="center" vertical="center" wrapText="1"/>
    </xf>
    <xf numFmtId="0" fontId="0" fillId="26" borderId="2" xfId="0" applyFill="1" applyBorder="1" applyAlignment="1">
      <alignment horizontal="center" vertical="center" wrapText="1"/>
    </xf>
    <xf numFmtId="0" fontId="0" fillId="27" borderId="2" xfId="0" applyFill="1" applyBorder="1" applyAlignment="1">
      <alignment horizontal="left" vertical="center" wrapText="1"/>
    </xf>
    <xf numFmtId="164" fontId="0" fillId="27" borderId="2" xfId="2" applyNumberFormat="1" applyFont="1" applyFill="1" applyBorder="1" applyAlignment="1">
      <alignment horizontal="center" vertical="center" wrapText="1"/>
    </xf>
    <xf numFmtId="0" fontId="0" fillId="27" borderId="2" xfId="0" applyFill="1" applyBorder="1" applyAlignment="1">
      <alignment horizontal="center" vertical="center" wrapText="1"/>
    </xf>
    <xf numFmtId="0" fontId="0" fillId="29" borderId="2" xfId="0" applyFill="1" applyBorder="1" applyAlignment="1">
      <alignment horizontal="left" vertical="center" wrapText="1"/>
    </xf>
    <xf numFmtId="164" fontId="0" fillId="29" borderId="2" xfId="2" applyNumberFormat="1" applyFont="1" applyFill="1" applyBorder="1" applyAlignment="1">
      <alignment horizontal="center" vertical="center" wrapText="1"/>
    </xf>
    <xf numFmtId="1" fontId="0" fillId="29" borderId="2" xfId="0" applyNumberFormat="1" applyFill="1" applyBorder="1" applyAlignment="1">
      <alignment horizontal="center" vertical="center" wrapText="1"/>
    </xf>
    <xf numFmtId="0" fontId="0" fillId="29" borderId="2" xfId="0" applyFill="1" applyBorder="1" applyAlignment="1">
      <alignment horizontal="center" vertical="center" wrapText="1"/>
    </xf>
    <xf numFmtId="4" fontId="0" fillId="29" borderId="2" xfId="0" applyNumberFormat="1" applyFill="1" applyBorder="1" applyAlignment="1">
      <alignment horizontal="center" vertical="center" wrapText="1"/>
    </xf>
    <xf numFmtId="165" fontId="0" fillId="29" borderId="2" xfId="0" applyNumberFormat="1" applyFill="1" applyBorder="1" applyAlignment="1">
      <alignment horizontal="center" vertical="center" wrapText="1"/>
    </xf>
    <xf numFmtId="165" fontId="0" fillId="60" borderId="2" xfId="0" applyNumberFormat="1" applyFill="1" applyBorder="1" applyAlignment="1">
      <alignment horizontal="center" vertical="center" wrapText="1"/>
    </xf>
    <xf numFmtId="3" fontId="0" fillId="60" borderId="2" xfId="0" applyNumberFormat="1" applyFill="1" applyBorder="1" applyAlignment="1">
      <alignment horizontal="center" vertical="center" wrapText="1"/>
    </xf>
    <xf numFmtId="4" fontId="0" fillId="60" borderId="2" xfId="0" applyNumberFormat="1" applyFill="1" applyBorder="1" applyAlignment="1">
      <alignment horizontal="center" vertical="center" wrapText="1"/>
    </xf>
    <xf numFmtId="1" fontId="0" fillId="60" borderId="2" xfId="0" applyNumberFormat="1" applyFill="1" applyBorder="1" applyAlignment="1">
      <alignment horizontal="center" vertical="center" wrapText="1"/>
    </xf>
    <xf numFmtId="0" fontId="0" fillId="60" borderId="2" xfId="0" applyFill="1" applyBorder="1" applyAlignment="1">
      <alignment horizontal="center" vertical="center" wrapText="1"/>
    </xf>
    <xf numFmtId="2" fontId="0" fillId="60" borderId="2" xfId="0" applyNumberFormat="1" applyFill="1" applyBorder="1" applyAlignment="1">
      <alignment horizontal="center" vertical="center" wrapText="1"/>
    </xf>
    <xf numFmtId="164" fontId="0" fillId="60" borderId="2" xfId="2" applyNumberFormat="1" applyFont="1" applyFill="1" applyBorder="1" applyAlignment="1">
      <alignment horizontal="center" vertical="center" wrapText="1"/>
    </xf>
    <xf numFmtId="0" fontId="0" fillId="60" borderId="2" xfId="0" applyFill="1" applyBorder="1" applyAlignment="1">
      <alignment horizontal="left" vertical="center" wrapText="1"/>
    </xf>
    <xf numFmtId="2" fontId="0" fillId="29" borderId="2" xfId="0" applyNumberFormat="1" applyFill="1" applyBorder="1" applyAlignment="1">
      <alignment horizontal="center" vertical="center" wrapText="1"/>
    </xf>
    <xf numFmtId="3" fontId="0" fillId="29" borderId="2" xfId="0" applyNumberFormat="1" applyFill="1" applyBorder="1" applyAlignment="1">
      <alignment horizontal="center" vertical="center" wrapText="1"/>
    </xf>
    <xf numFmtId="2" fontId="0" fillId="3" borderId="2" xfId="0" applyNumberFormat="1" applyFill="1" applyBorder="1" applyAlignment="1">
      <alignment horizontal="center" vertical="center" wrapText="1"/>
    </xf>
    <xf numFmtId="1" fontId="0" fillId="3" borderId="2" xfId="0" applyNumberFormat="1" applyFill="1" applyBorder="1" applyAlignment="1">
      <alignment horizontal="center" vertical="center" wrapText="1"/>
    </xf>
    <xf numFmtId="4" fontId="0" fillId="3" borderId="2" xfId="0" applyNumberFormat="1" applyFill="1" applyBorder="1" applyAlignment="1">
      <alignment horizontal="center" vertical="center" wrapText="1"/>
    </xf>
    <xf numFmtId="3" fontId="0" fillId="3" borderId="2" xfId="0" applyNumberFormat="1" applyFill="1" applyBorder="1" applyAlignment="1">
      <alignment horizontal="center" vertical="center" wrapText="1"/>
    </xf>
    <xf numFmtId="165" fontId="0" fillId="3" borderId="2" xfId="0" applyNumberFormat="1" applyFill="1" applyBorder="1" applyAlignment="1">
      <alignment horizontal="center" vertical="center" wrapText="1"/>
    </xf>
    <xf numFmtId="2" fontId="0" fillId="26" borderId="2" xfId="0" applyNumberFormat="1" applyFill="1" applyBorder="1" applyAlignment="1">
      <alignment horizontal="center" vertical="center" wrapText="1"/>
    </xf>
    <xf numFmtId="1" fontId="0" fillId="26" borderId="2" xfId="0" applyNumberFormat="1" applyFill="1" applyBorder="1" applyAlignment="1">
      <alignment horizontal="center" vertical="center" wrapText="1"/>
    </xf>
    <xf numFmtId="4" fontId="0" fillId="26" borderId="2" xfId="0" applyNumberFormat="1" applyFill="1" applyBorder="1" applyAlignment="1">
      <alignment horizontal="center" vertical="center" wrapText="1"/>
    </xf>
    <xf numFmtId="3" fontId="0" fillId="26" borderId="2" xfId="0" applyNumberFormat="1" applyFill="1" applyBorder="1" applyAlignment="1">
      <alignment horizontal="center" vertical="center" wrapText="1"/>
    </xf>
    <xf numFmtId="165" fontId="0" fillId="26" borderId="2" xfId="0" applyNumberFormat="1" applyFill="1" applyBorder="1" applyAlignment="1">
      <alignment horizontal="center" vertical="center" wrapText="1"/>
    </xf>
    <xf numFmtId="2" fontId="0" fillId="27" borderId="2" xfId="0" applyNumberFormat="1" applyFill="1" applyBorder="1" applyAlignment="1">
      <alignment horizontal="center" vertical="center" wrapText="1"/>
    </xf>
    <xf numFmtId="1" fontId="0" fillId="27" borderId="2" xfId="0" applyNumberFormat="1" applyFill="1" applyBorder="1" applyAlignment="1">
      <alignment horizontal="center" vertical="center" wrapText="1"/>
    </xf>
    <xf numFmtId="4" fontId="0" fillId="27" borderId="2" xfId="0" applyNumberFormat="1" applyFill="1" applyBorder="1" applyAlignment="1">
      <alignment horizontal="center" vertical="center" wrapText="1"/>
    </xf>
    <xf numFmtId="3" fontId="0" fillId="27" borderId="2" xfId="0" applyNumberFormat="1" applyFill="1" applyBorder="1" applyAlignment="1">
      <alignment horizontal="center" vertical="center" wrapText="1"/>
    </xf>
    <xf numFmtId="165" fontId="0" fillId="27" borderId="2" xfId="0" applyNumberFormat="1" applyFill="1" applyBorder="1" applyAlignment="1">
      <alignment horizontal="center" vertical="center" wrapText="1"/>
    </xf>
    <xf numFmtId="0" fontId="9" fillId="27" borderId="2" xfId="0" applyFont="1" applyFill="1" applyBorder="1" applyAlignment="1">
      <alignment horizontal="left" vertical="center" wrapText="1"/>
    </xf>
    <xf numFmtId="164" fontId="9" fillId="27" borderId="2" xfId="2" applyNumberFormat="1" applyFont="1" applyFill="1" applyBorder="1" applyAlignment="1">
      <alignment horizontal="center" vertical="center" wrapText="1"/>
    </xf>
    <xf numFmtId="0" fontId="9" fillId="27" borderId="2" xfId="0" applyFont="1" applyFill="1" applyBorder="1" applyAlignment="1">
      <alignment horizontal="center" vertical="center" wrapText="1"/>
    </xf>
    <xf numFmtId="2" fontId="9" fillId="27" borderId="2" xfId="0" applyNumberFormat="1" applyFont="1" applyFill="1" applyBorder="1" applyAlignment="1">
      <alignment horizontal="center" vertical="center" wrapText="1"/>
    </xf>
    <xf numFmtId="1" fontId="9" fillId="27" borderId="2" xfId="0" applyNumberFormat="1" applyFont="1" applyFill="1" applyBorder="1" applyAlignment="1">
      <alignment horizontal="center" vertical="center" wrapText="1"/>
    </xf>
    <xf numFmtId="4" fontId="9" fillId="27" borderId="2" xfId="0" applyNumberFormat="1" applyFont="1" applyFill="1" applyBorder="1" applyAlignment="1">
      <alignment horizontal="center" vertical="center" wrapText="1"/>
    </xf>
    <xf numFmtId="3" fontId="9" fillId="27" borderId="2" xfId="0" applyNumberFormat="1" applyFont="1" applyFill="1" applyBorder="1" applyAlignment="1">
      <alignment horizontal="center" vertical="center" wrapText="1"/>
    </xf>
    <xf numFmtId="165" fontId="9" fillId="27" borderId="2" xfId="0" applyNumberFormat="1" applyFont="1" applyFill="1" applyBorder="1" applyAlignment="1">
      <alignment horizontal="center" vertical="center" wrapText="1"/>
    </xf>
    <xf numFmtId="167" fontId="0" fillId="27" borderId="2" xfId="1" applyNumberFormat="1" applyFont="1" applyFill="1" applyBorder="1" applyAlignment="1">
      <alignment horizontal="center" vertical="center" wrapText="1"/>
    </xf>
    <xf numFmtId="2" fontId="41" fillId="3" borderId="2" xfId="0" applyNumberFormat="1" applyFont="1" applyFill="1" applyBorder="1" applyAlignment="1">
      <alignment horizontal="center" vertical="center" wrapText="1"/>
    </xf>
    <xf numFmtId="2" fontId="41" fillId="26" borderId="2" xfId="0" applyNumberFormat="1" applyFont="1" applyFill="1" applyBorder="1" applyAlignment="1">
      <alignment horizontal="center" vertical="center" wrapText="1"/>
    </xf>
    <xf numFmtId="0" fontId="41" fillId="4" borderId="2" xfId="0" applyFont="1" applyFill="1" applyBorder="1" applyAlignment="1">
      <alignment horizontal="center" vertical="center" wrapText="1"/>
    </xf>
    <xf numFmtId="164" fontId="41" fillId="4" borderId="2" xfId="2" applyNumberFormat="1" applyFont="1" applyFill="1" applyBorder="1" applyAlignment="1">
      <alignment horizontal="center" vertical="center" wrapText="1"/>
    </xf>
    <xf numFmtId="2" fontId="41" fillId="71" borderId="2" xfId="0" applyNumberFormat="1" applyFont="1" applyFill="1" applyBorder="1" applyAlignment="1">
      <alignment horizontal="center" vertical="center" wrapText="1"/>
    </xf>
    <xf numFmtId="2" fontId="41" fillId="61" borderId="2" xfId="0" applyNumberFormat="1" applyFont="1" applyFill="1" applyBorder="1" applyAlignment="1">
      <alignment horizontal="center" vertical="center" wrapText="1"/>
    </xf>
    <xf numFmtId="0" fontId="20" fillId="3" borderId="2" xfId="0" applyFont="1" applyFill="1" applyBorder="1" applyAlignment="1">
      <alignment horizontal="left" vertical="center" wrapText="1"/>
    </xf>
    <xf numFmtId="1" fontId="41" fillId="3" borderId="2" xfId="0" applyNumberFormat="1" applyFont="1" applyFill="1" applyBorder="1" applyAlignment="1">
      <alignment horizontal="center" vertical="center" wrapText="1"/>
    </xf>
    <xf numFmtId="0" fontId="20" fillId="26" borderId="2" xfId="0" applyFont="1" applyFill="1" applyBorder="1" applyAlignment="1">
      <alignment horizontal="left" vertical="center" wrapText="1"/>
    </xf>
    <xf numFmtId="0" fontId="20" fillId="26" borderId="57" xfId="0" applyFont="1" applyFill="1" applyBorder="1" applyAlignment="1">
      <alignment horizontal="left" vertical="center" wrapText="1"/>
    </xf>
    <xf numFmtId="164" fontId="20" fillId="26" borderId="2" xfId="2" applyNumberFormat="1" applyFont="1" applyFill="1" applyBorder="1" applyAlignment="1">
      <alignment horizontal="center" vertical="center" wrapText="1"/>
    </xf>
    <xf numFmtId="1" fontId="41" fillId="26" borderId="2" xfId="0" applyNumberFormat="1" applyFont="1" applyFill="1" applyBorder="1" applyAlignment="1">
      <alignment horizontal="center" vertical="center" wrapText="1"/>
    </xf>
    <xf numFmtId="1" fontId="41" fillId="26" borderId="2" xfId="2" applyNumberFormat="1" applyFont="1" applyFill="1" applyBorder="1" applyAlignment="1">
      <alignment horizontal="center" vertical="center" wrapText="1"/>
    </xf>
    <xf numFmtId="0" fontId="20" fillId="60" borderId="2" xfId="0" applyFont="1" applyFill="1" applyBorder="1" applyAlignment="1">
      <alignment horizontal="left" vertical="center" wrapText="1"/>
    </xf>
    <xf numFmtId="0" fontId="20" fillId="29" borderId="2" xfId="0" applyFont="1" applyFill="1" applyBorder="1" applyAlignment="1">
      <alignment horizontal="left" vertical="center" wrapText="1"/>
    </xf>
    <xf numFmtId="0" fontId="20" fillId="27" borderId="2" xfId="0" applyFont="1" applyFill="1" applyBorder="1" applyAlignment="1">
      <alignment horizontal="left" vertical="center" wrapText="1"/>
    </xf>
    <xf numFmtId="2" fontId="41" fillId="62" borderId="2" xfId="0" applyNumberFormat="1" applyFont="1" applyFill="1" applyBorder="1" applyAlignment="1">
      <alignment horizontal="center" vertical="center" wrapText="1"/>
    </xf>
    <xf numFmtId="2" fontId="41" fillId="4" borderId="2" xfId="0" applyNumberFormat="1" applyFont="1" applyFill="1" applyBorder="1" applyAlignment="1">
      <alignment horizontal="center" vertical="center" wrapText="1"/>
    </xf>
    <xf numFmtId="1" fontId="41" fillId="4" borderId="2" xfId="0" applyNumberFormat="1" applyFont="1" applyFill="1" applyBorder="1" applyAlignment="1">
      <alignment horizontal="center" vertical="center" wrapText="1"/>
    </xf>
    <xf numFmtId="0" fontId="20" fillId="27" borderId="57" xfId="0" applyFont="1" applyFill="1" applyBorder="1" applyAlignment="1">
      <alignment horizontal="left" vertical="center" wrapText="1"/>
    </xf>
    <xf numFmtId="0" fontId="20" fillId="27" borderId="2" xfId="0" applyFont="1" applyFill="1" applyBorder="1" applyAlignment="1">
      <alignment vertical="top" wrapText="1"/>
    </xf>
    <xf numFmtId="164" fontId="20" fillId="27" borderId="2" xfId="2" applyNumberFormat="1" applyFont="1" applyFill="1" applyBorder="1" applyAlignment="1">
      <alignment horizontal="center" vertical="center" wrapText="1"/>
    </xf>
    <xf numFmtId="2" fontId="41" fillId="67" borderId="2" xfId="0" applyNumberFormat="1" applyFont="1" applyFill="1" applyBorder="1" applyAlignment="1">
      <alignment horizontal="center" vertical="center" wrapText="1"/>
    </xf>
    <xf numFmtId="2" fontId="41" fillId="27" borderId="2" xfId="0" applyNumberFormat="1" applyFont="1" applyFill="1" applyBorder="1" applyAlignment="1">
      <alignment horizontal="center" vertical="center" wrapText="1"/>
    </xf>
    <xf numFmtId="1" fontId="41" fillId="72" borderId="2" xfId="0" applyNumberFormat="1" applyFont="1" applyFill="1" applyBorder="1" applyAlignment="1">
      <alignment horizontal="center" vertical="center" wrapText="1"/>
    </xf>
    <xf numFmtId="42" fontId="41" fillId="72" borderId="2" xfId="2" applyNumberFormat="1" applyFont="1" applyFill="1" applyBorder="1" applyAlignment="1">
      <alignment horizontal="center" vertical="center" wrapText="1"/>
    </xf>
    <xf numFmtId="2" fontId="41" fillId="72" borderId="2" xfId="0" applyNumberFormat="1" applyFont="1" applyFill="1" applyBorder="1" applyAlignment="1">
      <alignment horizontal="center" vertical="center" wrapText="1"/>
    </xf>
    <xf numFmtId="1" fontId="41" fillId="27" borderId="2" xfId="0" applyNumberFormat="1" applyFont="1" applyFill="1" applyBorder="1" applyAlignment="1">
      <alignment horizontal="center" vertical="center" wrapText="1"/>
    </xf>
    <xf numFmtId="2" fontId="20" fillId="27" borderId="2" xfId="0" applyNumberFormat="1" applyFont="1" applyFill="1" applyBorder="1" applyAlignment="1">
      <alignment horizontal="center" vertical="center" wrapText="1"/>
    </xf>
    <xf numFmtId="1" fontId="20" fillId="27" borderId="2" xfId="0" applyNumberFormat="1" applyFont="1" applyFill="1" applyBorder="1" applyAlignment="1">
      <alignment horizontal="center" vertical="center" wrapText="1"/>
    </xf>
    <xf numFmtId="0" fontId="20" fillId="29" borderId="57" xfId="0" applyFont="1" applyFill="1" applyBorder="1" applyAlignment="1">
      <alignment horizontal="left" vertical="center" wrapText="1"/>
    </xf>
    <xf numFmtId="164" fontId="20" fillId="29" borderId="2" xfId="2" applyNumberFormat="1" applyFont="1" applyFill="1" applyBorder="1" applyAlignment="1">
      <alignment horizontal="center" vertical="center" wrapText="1"/>
    </xf>
    <xf numFmtId="2" fontId="41" fillId="63" borderId="2" xfId="0" applyNumberFormat="1" applyFont="1" applyFill="1" applyBorder="1" applyAlignment="1">
      <alignment horizontal="center" vertical="center" wrapText="1"/>
    </xf>
    <xf numFmtId="2" fontId="41" fillId="29" borderId="2" xfId="0" applyNumberFormat="1" applyFont="1" applyFill="1" applyBorder="1" applyAlignment="1">
      <alignment horizontal="center" vertical="center" wrapText="1"/>
    </xf>
    <xf numFmtId="1" fontId="41" fillId="66" borderId="2" xfId="0" applyNumberFormat="1" applyFont="1" applyFill="1" applyBorder="1" applyAlignment="1">
      <alignment horizontal="center" vertical="center" wrapText="1"/>
    </xf>
    <xf numFmtId="42" fontId="41" fillId="66" borderId="2" xfId="2" applyNumberFormat="1" applyFont="1" applyFill="1" applyBorder="1" applyAlignment="1">
      <alignment horizontal="center" vertical="center" wrapText="1"/>
    </xf>
    <xf numFmtId="2" fontId="41" fillId="66" borderId="2" xfId="0" applyNumberFormat="1" applyFont="1" applyFill="1" applyBorder="1" applyAlignment="1">
      <alignment horizontal="center" vertical="center" wrapText="1"/>
    </xf>
    <xf numFmtId="1" fontId="20" fillId="66" borderId="2" xfId="0" applyNumberFormat="1" applyFont="1" applyFill="1" applyBorder="1" applyAlignment="1">
      <alignment horizontal="center" vertical="center" wrapText="1"/>
    </xf>
    <xf numFmtId="1" fontId="41" fillId="29" borderId="2" xfId="0" applyNumberFormat="1" applyFont="1" applyFill="1" applyBorder="1" applyAlignment="1">
      <alignment horizontal="center" vertical="center" wrapText="1"/>
    </xf>
    <xf numFmtId="2" fontId="20" fillId="29" borderId="2" xfId="0" applyNumberFormat="1" applyFont="1" applyFill="1" applyBorder="1" applyAlignment="1">
      <alignment horizontal="center" vertical="center" wrapText="1"/>
    </xf>
    <xf numFmtId="1" fontId="20" fillId="29" borderId="2" xfId="0" applyNumberFormat="1" applyFont="1" applyFill="1" applyBorder="1" applyAlignment="1">
      <alignment horizontal="center" vertical="center" wrapText="1"/>
    </xf>
    <xf numFmtId="2" fontId="41" fillId="65" borderId="2" xfId="0" applyNumberFormat="1" applyFont="1" applyFill="1" applyBorder="1" applyAlignment="1">
      <alignment horizontal="center" vertical="center" wrapText="1"/>
    </xf>
    <xf numFmtId="1" fontId="41" fillId="65" borderId="2" xfId="2" applyNumberFormat="1" applyFont="1" applyFill="1" applyBorder="1" applyAlignment="1">
      <alignment horizontal="center" vertical="center" wrapText="1"/>
    </xf>
    <xf numFmtId="42" fontId="41" fillId="65" borderId="2" xfId="2" applyNumberFormat="1" applyFont="1" applyFill="1" applyBorder="1" applyAlignment="1">
      <alignment horizontal="center" vertical="center" wrapText="1"/>
    </xf>
    <xf numFmtId="1" fontId="41" fillId="65" borderId="2" xfId="0" applyNumberFormat="1" applyFont="1" applyFill="1" applyBorder="1" applyAlignment="1">
      <alignment horizontal="center" vertical="center" wrapText="1"/>
    </xf>
    <xf numFmtId="2" fontId="20" fillId="65" borderId="2" xfId="0" applyNumberFormat="1" applyFont="1" applyFill="1" applyBorder="1" applyAlignment="1">
      <alignment horizontal="center" vertical="center" wrapText="1"/>
    </xf>
    <xf numFmtId="1" fontId="20" fillId="65" borderId="2" xfId="0" applyNumberFormat="1" applyFont="1" applyFill="1" applyBorder="1" applyAlignment="1">
      <alignment horizontal="center" vertical="center" wrapText="1"/>
    </xf>
    <xf numFmtId="2" fontId="20" fillId="26" borderId="2" xfId="0" applyNumberFormat="1" applyFont="1" applyFill="1" applyBorder="1" applyAlignment="1">
      <alignment horizontal="center" vertical="center" wrapText="1"/>
    </xf>
    <xf numFmtId="1" fontId="20" fillId="26" borderId="2" xfId="0" applyNumberFormat="1" applyFont="1" applyFill="1" applyBorder="1" applyAlignment="1">
      <alignment horizontal="center" vertical="center" wrapText="1"/>
    </xf>
    <xf numFmtId="2" fontId="41" fillId="64" borderId="2" xfId="0" applyNumberFormat="1" applyFont="1" applyFill="1" applyBorder="1" applyAlignment="1">
      <alignment horizontal="center" vertical="center" wrapText="1"/>
    </xf>
    <xf numFmtId="0" fontId="43" fillId="27" borderId="2" xfId="0" applyFont="1" applyFill="1" applyBorder="1" applyAlignment="1">
      <alignment horizontal="left" vertical="center" wrapText="1"/>
    </xf>
    <xf numFmtId="1" fontId="43" fillId="27" borderId="2" xfId="0" applyNumberFormat="1" applyFont="1" applyFill="1" applyBorder="1" applyAlignment="1">
      <alignment horizontal="center" vertical="center" wrapText="1"/>
    </xf>
    <xf numFmtId="2" fontId="41" fillId="68" borderId="2" xfId="0" applyNumberFormat="1" applyFont="1" applyFill="1" applyBorder="1" applyAlignment="1">
      <alignment horizontal="center" vertical="center" wrapText="1"/>
    </xf>
    <xf numFmtId="42" fontId="41" fillId="3" borderId="2" xfId="2" applyNumberFormat="1" applyFont="1" applyFill="1" applyBorder="1" applyAlignment="1">
      <alignment horizontal="center" vertical="center" wrapText="1"/>
    </xf>
    <xf numFmtId="2" fontId="20" fillId="3" borderId="2" xfId="0" applyNumberFormat="1" applyFont="1" applyFill="1" applyBorder="1" applyAlignment="1">
      <alignment horizontal="center" vertical="center" wrapText="1"/>
    </xf>
    <xf numFmtId="1" fontId="20" fillId="3" borderId="2" xfId="0" applyNumberFormat="1" applyFont="1" applyFill="1" applyBorder="1" applyAlignment="1">
      <alignment horizontal="center" vertical="center" wrapText="1"/>
    </xf>
    <xf numFmtId="0" fontId="20" fillId="60" borderId="57" xfId="0" applyFont="1" applyFill="1" applyBorder="1" applyAlignment="1">
      <alignment horizontal="left" vertical="center" wrapText="1"/>
    </xf>
    <xf numFmtId="42" fontId="38" fillId="60" borderId="2" xfId="2" applyNumberFormat="1" applyFont="1" applyFill="1" applyBorder="1" applyAlignment="1">
      <alignment horizontal="center" vertical="center"/>
    </xf>
    <xf numFmtId="2" fontId="41" fillId="69" borderId="2" xfId="0" applyNumberFormat="1" applyFont="1" applyFill="1" applyBorder="1" applyAlignment="1">
      <alignment horizontal="center" vertical="center" wrapText="1"/>
    </xf>
    <xf numFmtId="2" fontId="20" fillId="60" borderId="2" xfId="0" applyNumberFormat="1" applyFont="1" applyFill="1" applyBorder="1" applyAlignment="1">
      <alignment horizontal="center" vertical="center" wrapText="1"/>
    </xf>
    <xf numFmtId="2" fontId="41" fillId="60" borderId="2" xfId="0" applyNumberFormat="1" applyFont="1" applyFill="1" applyBorder="1" applyAlignment="1">
      <alignment horizontal="center" vertical="center" wrapText="1"/>
    </xf>
    <xf numFmtId="1" fontId="20" fillId="69" borderId="2" xfId="0" applyNumberFormat="1" applyFont="1" applyFill="1" applyBorder="1" applyAlignment="1">
      <alignment horizontal="center" vertical="center" wrapText="1"/>
    </xf>
    <xf numFmtId="42" fontId="41" fillId="69" borderId="2" xfId="2" applyNumberFormat="1" applyFont="1" applyFill="1" applyBorder="1" applyAlignment="1">
      <alignment horizontal="center" vertical="center" wrapText="1"/>
    </xf>
    <xf numFmtId="2" fontId="20" fillId="69" borderId="2" xfId="0" applyNumberFormat="1" applyFont="1" applyFill="1" applyBorder="1" applyAlignment="1">
      <alignment horizontal="center" vertical="center" wrapText="1"/>
    </xf>
    <xf numFmtId="1" fontId="41" fillId="60" borderId="2" xfId="0" applyNumberFormat="1" applyFont="1" applyFill="1" applyBorder="1" applyAlignment="1">
      <alignment horizontal="center" vertical="center" wrapText="1"/>
    </xf>
    <xf numFmtId="1" fontId="20" fillId="60" borderId="2" xfId="0" applyNumberFormat="1" applyFont="1" applyFill="1" applyBorder="1" applyAlignment="1">
      <alignment horizontal="center" vertical="center" wrapText="1"/>
    </xf>
    <xf numFmtId="1" fontId="44" fillId="27" borderId="2" xfId="0" applyNumberFormat="1" applyFont="1" applyFill="1" applyBorder="1" applyAlignment="1">
      <alignment horizontal="center" vertical="center" wrapText="1"/>
    </xf>
    <xf numFmtId="2" fontId="44" fillId="27" borderId="2" xfId="0" applyNumberFormat="1" applyFont="1" applyFill="1" applyBorder="1" applyAlignment="1">
      <alignment horizontal="center" vertical="center" wrapText="1"/>
    </xf>
    <xf numFmtId="2" fontId="43" fillId="27" borderId="2" xfId="0" applyNumberFormat="1" applyFont="1" applyFill="1" applyBorder="1" applyAlignment="1">
      <alignment horizontal="center" vertical="center" wrapText="1"/>
    </xf>
    <xf numFmtId="42" fontId="41" fillId="26" borderId="2" xfId="2" applyNumberFormat="1" applyFont="1" applyFill="1" applyBorder="1" applyAlignment="1">
      <alignment horizontal="center" vertical="center" wrapText="1"/>
    </xf>
    <xf numFmtId="39" fontId="20" fillId="26" borderId="2" xfId="2" applyNumberFormat="1" applyFont="1" applyFill="1" applyBorder="1" applyAlignment="1">
      <alignment horizontal="center" vertical="center" wrapText="1"/>
    </xf>
    <xf numFmtId="0" fontId="20" fillId="26" borderId="2"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57" xfId="0" applyFont="1" applyFill="1" applyBorder="1" applyAlignment="1">
      <alignment horizontal="left" vertical="center" wrapText="1"/>
    </xf>
    <xf numFmtId="164" fontId="20" fillId="0" borderId="2" xfId="2"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1" fontId="41" fillId="0" borderId="2" xfId="0" applyNumberFormat="1" applyFont="1" applyFill="1" applyBorder="1" applyAlignment="1">
      <alignment horizontal="center" vertical="center" wrapText="1"/>
    </xf>
    <xf numFmtId="1" fontId="20" fillId="0" borderId="2" xfId="0" applyNumberFormat="1" applyFont="1" applyFill="1" applyBorder="1" applyAlignment="1">
      <alignment horizontal="center" vertical="center" wrapText="1"/>
    </xf>
    <xf numFmtId="2" fontId="20" fillId="0" borderId="2" xfId="0" applyNumberFormat="1" applyFont="1" applyFill="1" applyBorder="1" applyAlignment="1">
      <alignment horizontal="center" vertical="center" wrapText="1"/>
    </xf>
    <xf numFmtId="2" fontId="41" fillId="0" borderId="2" xfId="0" applyNumberFormat="1" applyFont="1" applyFill="1" applyBorder="1" applyAlignment="1">
      <alignment horizontal="left" vertical="center" wrapText="1"/>
    </xf>
    <xf numFmtId="1" fontId="41" fillId="0" borderId="57" xfId="0" applyNumberFormat="1" applyFont="1" applyFill="1" applyBorder="1" applyAlignment="1">
      <alignment horizontal="center" vertical="center" wrapText="1"/>
    </xf>
    <xf numFmtId="2" fontId="41" fillId="73" borderId="57" xfId="0" applyNumberFormat="1" applyFont="1" applyFill="1" applyBorder="1" applyAlignment="1">
      <alignment horizontal="center" vertical="center" wrapText="1"/>
    </xf>
    <xf numFmtId="0" fontId="0" fillId="0" borderId="0" xfId="0" applyFill="1" applyAlignment="1">
      <alignment horizontal="center" vertical="center" wrapText="1"/>
    </xf>
    <xf numFmtId="2" fontId="41" fillId="0" borderId="57" xfId="0" applyNumberFormat="1" applyFont="1" applyFill="1" applyBorder="1" applyAlignment="1">
      <alignment horizontal="center" vertical="center" wrapText="1"/>
    </xf>
    <xf numFmtId="2" fontId="41" fillId="73" borderId="2" xfId="0" applyNumberFormat="1" applyFont="1" applyFill="1" applyBorder="1" applyAlignment="1">
      <alignment horizontal="center" vertical="center" wrapText="1"/>
    </xf>
    <xf numFmtId="2" fontId="41" fillId="0" borderId="58" xfId="0" applyNumberFormat="1" applyFont="1" applyFill="1" applyBorder="1" applyAlignment="1">
      <alignment horizontal="center" vertical="center" wrapText="1"/>
    </xf>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0" fontId="7" fillId="0" borderId="0" xfId="0" applyFont="1" applyAlignment="1">
      <alignment horizontal="center" vertical="center" wrapText="1"/>
    </xf>
    <xf numFmtId="164" fontId="21" fillId="0" borderId="0" xfId="2" applyNumberFormat="1" applyFont="1" applyAlignment="1">
      <alignment horizontal="left" vertical="center" wrapText="1"/>
    </xf>
    <xf numFmtId="0" fontId="0" fillId="28" borderId="0" xfId="0" applyFill="1" applyAlignment="1">
      <alignment horizontal="center" vertical="center" wrapText="1"/>
    </xf>
    <xf numFmtId="0" fontId="0" fillId="0" borderId="0" xfId="0" applyBorder="1" applyAlignment="1">
      <alignment horizontal="left" vertical="center" wrapText="1"/>
    </xf>
    <xf numFmtId="2" fontId="7" fillId="28" borderId="0" xfId="0" applyNumberFormat="1" applyFont="1" applyFill="1" applyBorder="1" applyAlignment="1">
      <alignment horizontal="center" vertical="center" wrapText="1"/>
    </xf>
    <xf numFmtId="0" fontId="0" fillId="28" borderId="0" xfId="0" applyFill="1" applyBorder="1" applyAlignment="1">
      <alignment horizontal="center" vertical="center" wrapText="1"/>
    </xf>
    <xf numFmtId="0" fontId="20" fillId="0" borderId="0" xfId="0" applyFont="1" applyAlignment="1">
      <alignment horizontal="left" vertical="center" wrapText="1"/>
    </xf>
    <xf numFmtId="1" fontId="20" fillId="0" borderId="0" xfId="0" applyNumberFormat="1" applyFont="1" applyAlignment="1">
      <alignment horizontal="center" vertical="center" wrapText="1"/>
    </xf>
    <xf numFmtId="1" fontId="20" fillId="0" borderId="0" xfId="2" applyNumberFormat="1" applyFont="1" applyAlignment="1">
      <alignment horizontal="center" vertical="center" wrapText="1"/>
    </xf>
    <xf numFmtId="1" fontId="41" fillId="28" borderId="0" xfId="0" applyNumberFormat="1" applyFont="1" applyFill="1" applyBorder="1" applyAlignment="1">
      <alignment horizontal="center" vertical="center" wrapText="1"/>
    </xf>
    <xf numFmtId="1" fontId="41" fillId="0" borderId="0" xfId="0" applyNumberFormat="1" applyFont="1" applyAlignment="1">
      <alignment horizontal="center" vertical="center" wrapText="1"/>
    </xf>
    <xf numFmtId="2" fontId="41" fillId="28" borderId="0" xfId="0" applyNumberFormat="1" applyFont="1" applyFill="1" applyBorder="1" applyAlignment="1">
      <alignment horizontal="center" vertical="center" wrapText="1"/>
    </xf>
    <xf numFmtId="1" fontId="20"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0" fontId="20" fillId="28" borderId="0" xfId="0" applyFont="1" applyFill="1" applyBorder="1" applyAlignment="1">
      <alignment horizontal="center" vertical="center" wrapText="1"/>
    </xf>
    <xf numFmtId="164" fontId="20" fillId="0" borderId="0" xfId="2" applyNumberFormat="1" applyFont="1" applyAlignment="1">
      <alignment horizontal="center" vertical="center" wrapText="1"/>
    </xf>
    <xf numFmtId="2" fontId="41" fillId="0" borderId="0" xfId="0" applyNumberFormat="1" applyFont="1" applyAlignment="1">
      <alignment horizontal="center" vertical="center" wrapText="1"/>
    </xf>
    <xf numFmtId="0" fontId="0" fillId="0" borderId="0" xfId="0" applyFill="1" applyBorder="1" applyAlignment="1">
      <alignment horizontal="center" vertical="center" wrapText="1"/>
    </xf>
    <xf numFmtId="1" fontId="20"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41" fillId="0" borderId="0" xfId="0" applyFont="1" applyAlignment="1">
      <alignment horizontal="center" vertical="center" wrapText="1"/>
    </xf>
    <xf numFmtId="0" fontId="20" fillId="27" borderId="0" xfId="0" applyFont="1" applyFill="1" applyAlignment="1">
      <alignment horizontal="center" vertical="center" wrapText="1"/>
    </xf>
    <xf numFmtId="0" fontId="20" fillId="29" borderId="0" xfId="0" applyFont="1" applyFill="1" applyBorder="1" applyAlignment="1">
      <alignment horizontal="center" vertical="center" wrapText="1"/>
    </xf>
    <xf numFmtId="0" fontId="20" fillId="26" borderId="0" xfId="0" applyFont="1" applyFill="1" applyBorder="1" applyAlignment="1">
      <alignment horizontal="center" vertical="center" wrapText="1"/>
    </xf>
    <xf numFmtId="0" fontId="43" fillId="27"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60" borderId="0" xfId="0" applyFont="1" applyFill="1" applyBorder="1" applyAlignment="1">
      <alignment horizontal="center" vertical="center" wrapText="1"/>
    </xf>
    <xf numFmtId="0" fontId="20" fillId="28" borderId="60" xfId="0" applyFont="1" applyFill="1" applyBorder="1" applyAlignment="1">
      <alignment horizontal="center" vertical="center" wrapText="1"/>
    </xf>
    <xf numFmtId="2"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27" borderId="0" xfId="0"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20" fillId="0" borderId="0" xfId="0" applyFont="1" applyFill="1" applyAlignment="1">
      <alignment horizontal="left" vertical="center" wrapText="1"/>
    </xf>
    <xf numFmtId="164" fontId="20" fillId="0" borderId="0" xfId="2" applyNumberFormat="1" applyFont="1" applyFill="1" applyAlignment="1">
      <alignment horizontal="center" vertical="center" wrapText="1"/>
    </xf>
    <xf numFmtId="2" fontId="41" fillId="0" borderId="0" xfId="0" applyNumberFormat="1" applyFont="1" applyFill="1" applyAlignment="1">
      <alignment horizontal="center" vertical="center" wrapText="1"/>
    </xf>
    <xf numFmtId="1" fontId="20" fillId="0" borderId="0" xfId="0" applyNumberFormat="1" applyFont="1" applyFill="1" applyAlignment="1">
      <alignment horizontal="center" vertical="center" wrapText="1"/>
    </xf>
    <xf numFmtId="0" fontId="20" fillId="60" borderId="59" xfId="0" applyFont="1" applyFill="1" applyBorder="1" applyAlignment="1">
      <alignment horizontal="center" vertical="center" wrapText="1"/>
    </xf>
    <xf numFmtId="0" fontId="20" fillId="29" borderId="59" xfId="0" applyFont="1" applyFill="1" applyBorder="1" applyAlignment="1">
      <alignment horizontal="center" vertical="center" wrapText="1"/>
    </xf>
    <xf numFmtId="0" fontId="20" fillId="3" borderId="59" xfId="0" applyFont="1" applyFill="1" applyBorder="1" applyAlignment="1">
      <alignment horizontal="center" vertical="center" wrapText="1"/>
    </xf>
    <xf numFmtId="2" fontId="41" fillId="0" borderId="109" xfId="0" applyNumberFormat="1" applyFont="1" applyFill="1" applyBorder="1" applyAlignment="1">
      <alignment horizontal="left" vertical="center" wrapText="1"/>
    </xf>
    <xf numFmtId="1" fontId="41" fillId="0" borderId="2" xfId="2" applyNumberFormat="1" applyFont="1" applyFill="1" applyBorder="1" applyAlignment="1">
      <alignment horizontal="center" vertical="center" wrapText="1"/>
    </xf>
    <xf numFmtId="0" fontId="20" fillId="0" borderId="15" xfId="0" applyFont="1" applyFill="1" applyBorder="1" applyAlignment="1">
      <alignment horizontal="left" vertical="center" wrapText="1"/>
    </xf>
    <xf numFmtId="164" fontId="20" fillId="0" borderId="15" xfId="2" applyNumberFormat="1" applyFont="1" applyFill="1" applyBorder="1" applyAlignment="1">
      <alignment horizontal="center" vertical="center" wrapText="1"/>
    </xf>
    <xf numFmtId="2" fontId="41" fillId="0" borderId="15" xfId="0" applyNumberFormat="1" applyFont="1" applyFill="1" applyBorder="1" applyAlignment="1">
      <alignment horizontal="center" vertical="center" wrapText="1"/>
    </xf>
    <xf numFmtId="1" fontId="20" fillId="0" borderId="55" xfId="0" applyNumberFormat="1" applyFont="1" applyFill="1" applyBorder="1" applyAlignment="1">
      <alignment horizontal="center" vertical="center" wrapText="1"/>
    </xf>
    <xf numFmtId="0" fontId="20" fillId="0" borderId="58" xfId="0" applyFont="1" applyFill="1" applyBorder="1" applyAlignment="1">
      <alignment horizontal="left" vertical="center" wrapText="1"/>
    </xf>
    <xf numFmtId="0" fontId="20" fillId="0" borderId="16" xfId="0" applyFont="1" applyFill="1" applyBorder="1" applyAlignment="1">
      <alignment horizontal="left" vertical="center" wrapText="1"/>
    </xf>
    <xf numFmtId="1" fontId="38" fillId="0" borderId="2" xfId="301" applyNumberFormat="1" applyFont="1" applyFill="1" applyBorder="1" applyAlignment="1">
      <alignment vertical="center"/>
    </xf>
    <xf numFmtId="1" fontId="38" fillId="0" borderId="57" xfId="301" applyNumberFormat="1" applyFont="1" applyFill="1" applyBorder="1" applyAlignment="1">
      <alignment vertical="center"/>
    </xf>
    <xf numFmtId="1" fontId="38" fillId="0" borderId="57" xfId="301" applyNumberFormat="1" applyFont="1" applyFill="1" applyBorder="1" applyAlignment="1">
      <alignment vertical="center" wrapText="1"/>
    </xf>
    <xf numFmtId="1" fontId="38" fillId="0" borderId="3" xfId="301" applyNumberFormat="1" applyFont="1" applyFill="1" applyBorder="1" applyAlignment="1">
      <alignment vertical="center"/>
    </xf>
    <xf numFmtId="1" fontId="38" fillId="0" borderId="2" xfId="355" applyNumberFormat="1" applyFont="1" applyFill="1" applyBorder="1" applyAlignment="1">
      <alignment vertical="center" wrapText="1"/>
    </xf>
    <xf numFmtId="42" fontId="38" fillId="0" borderId="2" xfId="2" applyNumberFormat="1" applyFont="1" applyFill="1" applyBorder="1" applyAlignment="1">
      <alignment horizontal="center" vertical="center"/>
    </xf>
    <xf numFmtId="0" fontId="38" fillId="0" borderId="2" xfId="355" applyFont="1" applyFill="1" applyBorder="1" applyAlignment="1">
      <alignment vertical="center" wrapText="1"/>
    </xf>
    <xf numFmtId="0" fontId="20" fillId="0" borderId="2" xfId="0" applyFont="1" applyFill="1" applyBorder="1" applyAlignment="1">
      <alignment vertical="top" wrapText="1"/>
    </xf>
    <xf numFmtId="1" fontId="43" fillId="0" borderId="2" xfId="0" applyNumberFormat="1" applyFont="1" applyFill="1" applyBorder="1" applyAlignment="1">
      <alignment horizontal="center" vertical="center" wrapText="1"/>
    </xf>
    <xf numFmtId="1" fontId="44" fillId="0" borderId="2" xfId="0" applyNumberFormat="1" applyFont="1" applyFill="1" applyBorder="1" applyAlignment="1">
      <alignment horizontal="center" vertical="center" wrapText="1"/>
    </xf>
    <xf numFmtId="2" fontId="41" fillId="68" borderId="60" xfId="0" applyNumberFormat="1" applyFont="1" applyFill="1" applyBorder="1" applyAlignment="1">
      <alignment horizontal="center" vertical="center" wrapText="1"/>
    </xf>
    <xf numFmtId="2" fontId="41" fillId="68" borderId="119" xfId="0" applyNumberFormat="1" applyFont="1" applyFill="1" applyBorder="1" applyAlignment="1">
      <alignment horizontal="center" vertical="center" wrapText="1"/>
    </xf>
    <xf numFmtId="2" fontId="41" fillId="69" borderId="60" xfId="0" applyNumberFormat="1" applyFont="1" applyFill="1" applyBorder="1" applyAlignment="1">
      <alignment horizontal="center" vertical="center" wrapText="1"/>
    </xf>
    <xf numFmtId="2" fontId="41" fillId="69" borderId="119" xfId="0" applyNumberFormat="1" applyFont="1" applyFill="1" applyBorder="1" applyAlignment="1">
      <alignment horizontal="center" vertical="center" wrapText="1"/>
    </xf>
    <xf numFmtId="2" fontId="41" fillId="67" borderId="60" xfId="0" applyNumberFormat="1" applyFont="1" applyFill="1" applyBorder="1" applyAlignment="1">
      <alignment horizontal="center" vertical="center" wrapText="1"/>
    </xf>
    <xf numFmtId="2" fontId="41" fillId="67" borderId="119" xfId="0" applyNumberFormat="1" applyFont="1" applyFill="1" applyBorder="1" applyAlignment="1">
      <alignment horizontal="center" vertical="center" wrapText="1"/>
    </xf>
    <xf numFmtId="2" fontId="41" fillId="66" borderId="60" xfId="0" applyNumberFormat="1" applyFont="1" applyFill="1" applyBorder="1" applyAlignment="1">
      <alignment horizontal="center" vertical="center" wrapText="1"/>
    </xf>
    <xf numFmtId="2" fontId="41" fillId="66" borderId="119" xfId="0" applyNumberFormat="1" applyFont="1" applyFill="1" applyBorder="1" applyAlignment="1">
      <alignment horizontal="center" vertical="center" wrapText="1"/>
    </xf>
    <xf numFmtId="2" fontId="41" fillId="63" borderId="119" xfId="0" applyNumberFormat="1" applyFont="1" applyFill="1" applyBorder="1" applyAlignment="1">
      <alignment horizontal="center" vertical="center" wrapText="1"/>
    </xf>
    <xf numFmtId="2" fontId="41" fillId="68" borderId="59" xfId="0" applyNumberFormat="1" applyFont="1" applyFill="1" applyBorder="1" applyAlignment="1">
      <alignment horizontal="center" vertical="center" wrapText="1"/>
    </xf>
    <xf numFmtId="2" fontId="41" fillId="68" borderId="120" xfId="0" applyNumberFormat="1" applyFont="1" applyFill="1" applyBorder="1" applyAlignment="1">
      <alignment horizontal="center" vertical="center" wrapText="1"/>
    </xf>
    <xf numFmtId="2" fontId="41" fillId="69" borderId="59" xfId="0" applyNumberFormat="1" applyFont="1" applyFill="1" applyBorder="1" applyAlignment="1">
      <alignment horizontal="center" vertical="center" wrapText="1"/>
    </xf>
    <xf numFmtId="2" fontId="41" fillId="69" borderId="120" xfId="0" applyNumberFormat="1" applyFont="1" applyFill="1" applyBorder="1" applyAlignment="1">
      <alignment horizontal="center" vertical="center" wrapText="1"/>
    </xf>
    <xf numFmtId="2" fontId="41" fillId="0" borderId="55" xfId="0" applyNumberFormat="1" applyFont="1" applyFill="1" applyBorder="1" applyAlignment="1">
      <alignment horizontal="center" vertical="center" wrapText="1"/>
    </xf>
    <xf numFmtId="2" fontId="42" fillId="0" borderId="2" xfId="464" applyNumberFormat="1" applyFont="1" applyFill="1" applyBorder="1" applyAlignment="1">
      <alignment horizontal="center" vertical="center" wrapText="1"/>
    </xf>
    <xf numFmtId="2" fontId="41" fillId="0" borderId="52" xfId="0" applyNumberFormat="1" applyFont="1" applyFill="1" applyBorder="1" applyAlignment="1">
      <alignment horizontal="center" vertical="center" wrapText="1"/>
    </xf>
    <xf numFmtId="0" fontId="20" fillId="28" borderId="59" xfId="0" applyFont="1" applyFill="1" applyBorder="1" applyAlignment="1">
      <alignment horizontal="center" vertical="center" wrapText="1"/>
    </xf>
    <xf numFmtId="0" fontId="20" fillId="3" borderId="60" xfId="0" applyFont="1" applyFill="1" applyBorder="1" applyAlignment="1">
      <alignment horizontal="center" vertical="center" wrapText="1"/>
    </xf>
    <xf numFmtId="0" fontId="38" fillId="0" borderId="2" xfId="464" applyFont="1" applyFill="1" applyBorder="1" applyAlignment="1">
      <alignment horizontal="center" vertical="center" wrapText="1"/>
    </xf>
    <xf numFmtId="2" fontId="47" fillId="0" borderId="2" xfId="0" applyNumberFormat="1" applyFont="1" applyFill="1" applyBorder="1" applyAlignment="1">
      <alignment horizontal="center" vertical="center" wrapText="1"/>
    </xf>
    <xf numFmtId="2" fontId="47" fillId="0" borderId="2" xfId="0" applyNumberFormat="1" applyFont="1" applyFill="1" applyBorder="1" applyAlignment="1">
      <alignment horizontal="left" vertical="center" wrapText="1"/>
    </xf>
    <xf numFmtId="2" fontId="48" fillId="0" borderId="2" xfId="0" applyNumberFormat="1" applyFont="1" applyFill="1" applyBorder="1" applyAlignment="1">
      <alignment horizontal="center" vertical="center" wrapText="1"/>
    </xf>
    <xf numFmtId="2" fontId="48" fillId="0" borderId="109" xfId="0" applyNumberFormat="1" applyFont="1" applyFill="1" applyBorder="1" applyAlignment="1">
      <alignment horizontal="left" vertical="center" wrapText="1"/>
    </xf>
    <xf numFmtId="2" fontId="48" fillId="0" borderId="2" xfId="0" applyNumberFormat="1" applyFont="1" applyFill="1" applyBorder="1" applyAlignment="1">
      <alignment horizontal="left" vertical="center" wrapText="1"/>
    </xf>
    <xf numFmtId="2" fontId="48" fillId="0" borderId="109" xfId="0" applyNumberFormat="1" applyFont="1" applyFill="1" applyBorder="1" applyAlignment="1">
      <alignment horizontal="center" vertical="center" wrapText="1"/>
    </xf>
    <xf numFmtId="1" fontId="49" fillId="0" borderId="2" xfId="0" applyNumberFormat="1" applyFont="1" applyFill="1" applyBorder="1" applyAlignment="1">
      <alignment horizontal="center" vertical="center" wrapText="1"/>
    </xf>
    <xf numFmtId="1" fontId="47" fillId="0" borderId="2" xfId="0" applyNumberFormat="1" applyFont="1" applyFill="1" applyBorder="1" applyAlignment="1">
      <alignment horizontal="left" vertical="center" wrapText="1"/>
    </xf>
    <xf numFmtId="1" fontId="47" fillId="0" borderId="2" xfId="0" applyNumberFormat="1" applyFont="1" applyFill="1" applyBorder="1" applyAlignment="1">
      <alignment horizontal="center" vertical="center" wrapText="1"/>
    </xf>
    <xf numFmtId="0" fontId="45" fillId="0" borderId="0" xfId="0" applyFont="1" applyAlignment="1">
      <alignment horizontal="center" vertical="center" wrapText="1"/>
    </xf>
    <xf numFmtId="1" fontId="41" fillId="73" borderId="54" xfId="0" applyNumberFormat="1" applyFont="1" applyFill="1" applyBorder="1" applyAlignment="1">
      <alignment horizontal="center" vertical="center" wrapText="1"/>
    </xf>
    <xf numFmtId="1" fontId="41" fillId="73" borderId="3" xfId="0" applyNumberFormat="1" applyFont="1" applyFill="1" applyBorder="1" applyAlignment="1">
      <alignment horizontal="center" vertical="center" wrapText="1"/>
    </xf>
    <xf numFmtId="1" fontId="41" fillId="61" borderId="51" xfId="0" applyNumberFormat="1" applyFont="1" applyFill="1" applyBorder="1" applyAlignment="1">
      <alignment horizontal="center" vertical="center" wrapText="1"/>
    </xf>
    <xf numFmtId="1" fontId="41" fillId="73" borderId="53" xfId="0" applyNumberFormat="1" applyFont="1" applyFill="1" applyBorder="1" applyAlignment="1">
      <alignment horizontal="center" vertical="center" wrapText="1"/>
    </xf>
    <xf numFmtId="1" fontId="41" fillId="61" borderId="54" xfId="0" applyNumberFormat="1" applyFont="1" applyFill="1" applyBorder="1" applyAlignment="1">
      <alignment horizontal="center" vertical="center" wrapText="1"/>
    </xf>
    <xf numFmtId="1" fontId="41" fillId="62" borderId="53" xfId="0" applyNumberFormat="1" applyFont="1" applyFill="1" applyBorder="1" applyAlignment="1">
      <alignment horizontal="center" vertical="center" wrapText="1"/>
    </xf>
    <xf numFmtId="1" fontId="41" fillId="62" borderId="54" xfId="0" applyNumberFormat="1" applyFont="1" applyFill="1" applyBorder="1" applyAlignment="1">
      <alignment horizontal="center" vertical="center" wrapText="1"/>
    </xf>
    <xf numFmtId="1" fontId="41" fillId="62" borderId="57" xfId="0" applyNumberFormat="1" applyFont="1" applyFill="1" applyBorder="1" applyAlignment="1">
      <alignment horizontal="center" vertical="center" wrapText="1"/>
    </xf>
    <xf numFmtId="1" fontId="41" fillId="62" borderId="51" xfId="0" applyNumberFormat="1" applyFont="1" applyFill="1" applyBorder="1" applyAlignment="1">
      <alignment horizontal="center" vertical="center" wrapText="1"/>
    </xf>
    <xf numFmtId="1" fontId="41" fillId="62" borderId="2"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xf>
    <xf numFmtId="1" fontId="8" fillId="28" borderId="0" xfId="0" applyNumberFormat="1" applyFont="1" applyFill="1" applyBorder="1" applyAlignment="1">
      <alignment horizontal="center" vertical="center"/>
    </xf>
    <xf numFmtId="0" fontId="45" fillId="0" borderId="0" xfId="0" applyFont="1" applyBorder="1" applyAlignment="1">
      <alignment horizontal="center" vertical="center" wrapText="1"/>
    </xf>
    <xf numFmtId="0" fontId="46" fillId="0" borderId="0" xfId="0" applyFont="1" applyAlignment="1">
      <alignment horizontal="center" vertical="center" wrapText="1"/>
    </xf>
    <xf numFmtId="1" fontId="41" fillId="61" borderId="3" xfId="0" applyNumberFormat="1" applyFont="1" applyFill="1" applyBorder="1" applyAlignment="1">
      <alignment horizontal="center" vertical="center" wrapText="1"/>
    </xf>
    <xf numFmtId="1" fontId="41" fillId="61" borderId="53" xfId="0" applyNumberFormat="1" applyFont="1" applyFill="1" applyBorder="1" applyAlignment="1">
      <alignment horizontal="center" vertical="center" wrapText="1"/>
    </xf>
  </cellXfs>
  <cellStyles count="4096">
    <cellStyle name="20% - Accent1" xfId="168" builtinId="30" customBuiltin="1"/>
    <cellStyle name="20% - Accent1 2" xfId="305"/>
    <cellStyle name="20% - Accent1 2 2" xfId="359"/>
    <cellStyle name="20% - Accent1 2 2 2" xfId="475"/>
    <cellStyle name="20% - Accent1 2 2 2 2" xfId="476"/>
    <cellStyle name="20% - Accent1 2 2 2 2 2" xfId="1185"/>
    <cellStyle name="20% - Accent1 2 2 2 3" xfId="1184"/>
    <cellStyle name="20% - Accent1 2 2 3" xfId="477"/>
    <cellStyle name="20% - Accent1 2 2 3 2" xfId="1186"/>
    <cellStyle name="20% - Accent1 2 2 4" xfId="474"/>
    <cellStyle name="20% - Accent1 2 2 4 2" xfId="1183"/>
    <cellStyle name="20% - Accent1 2 2 5" xfId="1068"/>
    <cellStyle name="20% - Accent1 2 3" xfId="478"/>
    <cellStyle name="20% - Accent1 2 3 2" xfId="479"/>
    <cellStyle name="20% - Accent1 2 3 2 2" xfId="1188"/>
    <cellStyle name="20% - Accent1 2 3 3" xfId="1187"/>
    <cellStyle name="20% - Accent1 2 4" xfId="480"/>
    <cellStyle name="20% - Accent1 2 4 2" xfId="1189"/>
    <cellStyle name="20% - Accent1 2 5" xfId="473"/>
    <cellStyle name="20% - Accent1 2 5 2" xfId="1182"/>
    <cellStyle name="20% - Accent1 2 6" xfId="1014"/>
    <cellStyle name="20% - Accent1 3" xfId="319"/>
    <cellStyle name="20% - Accent1 3 2" xfId="373"/>
    <cellStyle name="20% - Accent1 3 2 2" xfId="483"/>
    <cellStyle name="20% - Accent1 3 2 2 2" xfId="1192"/>
    <cellStyle name="20% - Accent1 3 2 3" xfId="482"/>
    <cellStyle name="20% - Accent1 3 2 3 2" xfId="1191"/>
    <cellStyle name="20% - Accent1 3 2 4" xfId="1082"/>
    <cellStyle name="20% - Accent1 3 3" xfId="484"/>
    <cellStyle name="20% - Accent1 3 3 2" xfId="1193"/>
    <cellStyle name="20% - Accent1 3 4" xfId="481"/>
    <cellStyle name="20% - Accent1 3 4 2" xfId="1190"/>
    <cellStyle name="20% - Accent1 3 5" xfId="1028"/>
    <cellStyle name="20% - Accent1 4" xfId="333"/>
    <cellStyle name="20% - Accent1 4 2" xfId="486"/>
    <cellStyle name="20% - Accent1 4 2 2" xfId="1195"/>
    <cellStyle name="20% - Accent1 4 3" xfId="485"/>
    <cellStyle name="20% - Accent1 4 3 2" xfId="1194"/>
    <cellStyle name="20% - Accent1 4 4" xfId="1042"/>
    <cellStyle name="20% - Accent1 5" xfId="487"/>
    <cellStyle name="20% - Accent1 5 2" xfId="1196"/>
    <cellStyle name="20% - Accent1 6" xfId="488"/>
    <cellStyle name="20% - Accent1 6 2" xfId="1197"/>
    <cellStyle name="20% - Accent1 7" xfId="877"/>
    <cellStyle name="20% - Accent2" xfId="172" builtinId="34" customBuiltin="1"/>
    <cellStyle name="20% - Accent2 2" xfId="307"/>
    <cellStyle name="20% - Accent2 2 2" xfId="361"/>
    <cellStyle name="20% - Accent2 2 2 2" xfId="491"/>
    <cellStyle name="20% - Accent2 2 2 2 2" xfId="492"/>
    <cellStyle name="20% - Accent2 2 2 2 2 2" xfId="1201"/>
    <cellStyle name="20% - Accent2 2 2 2 3" xfId="1200"/>
    <cellStyle name="20% - Accent2 2 2 3" xfId="493"/>
    <cellStyle name="20% - Accent2 2 2 3 2" xfId="1202"/>
    <cellStyle name="20% - Accent2 2 2 4" xfId="490"/>
    <cellStyle name="20% - Accent2 2 2 4 2" xfId="1199"/>
    <cellStyle name="20% - Accent2 2 2 5" xfId="1070"/>
    <cellStyle name="20% - Accent2 2 3" xfId="494"/>
    <cellStyle name="20% - Accent2 2 3 2" xfId="495"/>
    <cellStyle name="20% - Accent2 2 3 2 2" xfId="1204"/>
    <cellStyle name="20% - Accent2 2 3 3" xfId="1203"/>
    <cellStyle name="20% - Accent2 2 4" xfId="496"/>
    <cellStyle name="20% - Accent2 2 4 2" xfId="1205"/>
    <cellStyle name="20% - Accent2 2 5" xfId="489"/>
    <cellStyle name="20% - Accent2 2 5 2" xfId="1198"/>
    <cellStyle name="20% - Accent2 2 6" xfId="1016"/>
    <cellStyle name="20% - Accent2 3" xfId="321"/>
    <cellStyle name="20% - Accent2 3 2" xfId="375"/>
    <cellStyle name="20% - Accent2 3 2 2" xfId="499"/>
    <cellStyle name="20% - Accent2 3 2 2 2" xfId="1208"/>
    <cellStyle name="20% - Accent2 3 2 3" xfId="498"/>
    <cellStyle name="20% - Accent2 3 2 3 2" xfId="1207"/>
    <cellStyle name="20% - Accent2 3 2 4" xfId="1084"/>
    <cellStyle name="20% - Accent2 3 3" xfId="500"/>
    <cellStyle name="20% - Accent2 3 3 2" xfId="1209"/>
    <cellStyle name="20% - Accent2 3 4" xfId="497"/>
    <cellStyle name="20% - Accent2 3 4 2" xfId="1206"/>
    <cellStyle name="20% - Accent2 3 5" xfId="1030"/>
    <cellStyle name="20% - Accent2 4" xfId="335"/>
    <cellStyle name="20% - Accent2 4 2" xfId="502"/>
    <cellStyle name="20% - Accent2 4 2 2" xfId="1211"/>
    <cellStyle name="20% - Accent2 4 3" xfId="501"/>
    <cellStyle name="20% - Accent2 4 3 2" xfId="1210"/>
    <cellStyle name="20% - Accent2 4 4" xfId="1044"/>
    <cellStyle name="20% - Accent2 5" xfId="503"/>
    <cellStyle name="20% - Accent2 5 2" xfId="1212"/>
    <cellStyle name="20% - Accent2 6" xfId="504"/>
    <cellStyle name="20% - Accent2 6 2" xfId="1213"/>
    <cellStyle name="20% - Accent2 7" xfId="881"/>
    <cellStyle name="20% - Accent3" xfId="176" builtinId="38" customBuiltin="1"/>
    <cellStyle name="20% - Accent3 2" xfId="309"/>
    <cellStyle name="20% - Accent3 2 2" xfId="363"/>
    <cellStyle name="20% - Accent3 2 2 2" xfId="507"/>
    <cellStyle name="20% - Accent3 2 2 2 2" xfId="508"/>
    <cellStyle name="20% - Accent3 2 2 2 2 2" xfId="1217"/>
    <cellStyle name="20% - Accent3 2 2 2 3" xfId="1216"/>
    <cellStyle name="20% - Accent3 2 2 3" xfId="509"/>
    <cellStyle name="20% - Accent3 2 2 3 2" xfId="1218"/>
    <cellStyle name="20% - Accent3 2 2 4" xfId="506"/>
    <cellStyle name="20% - Accent3 2 2 4 2" xfId="1215"/>
    <cellStyle name="20% - Accent3 2 2 5" xfId="1072"/>
    <cellStyle name="20% - Accent3 2 3" xfId="510"/>
    <cellStyle name="20% - Accent3 2 3 2" xfId="511"/>
    <cellStyle name="20% - Accent3 2 3 2 2" xfId="1220"/>
    <cellStyle name="20% - Accent3 2 3 3" xfId="1219"/>
    <cellStyle name="20% - Accent3 2 4" xfId="512"/>
    <cellStyle name="20% - Accent3 2 4 2" xfId="1221"/>
    <cellStyle name="20% - Accent3 2 5" xfId="505"/>
    <cellStyle name="20% - Accent3 2 5 2" xfId="1214"/>
    <cellStyle name="20% - Accent3 2 6" xfId="1018"/>
    <cellStyle name="20% - Accent3 3" xfId="323"/>
    <cellStyle name="20% - Accent3 3 2" xfId="377"/>
    <cellStyle name="20% - Accent3 3 2 2" xfId="515"/>
    <cellStyle name="20% - Accent3 3 2 2 2" xfId="1224"/>
    <cellStyle name="20% - Accent3 3 2 3" xfId="514"/>
    <cellStyle name="20% - Accent3 3 2 3 2" xfId="1223"/>
    <cellStyle name="20% - Accent3 3 2 4" xfId="1086"/>
    <cellStyle name="20% - Accent3 3 3" xfId="516"/>
    <cellStyle name="20% - Accent3 3 3 2" xfId="1225"/>
    <cellStyle name="20% - Accent3 3 4" xfId="513"/>
    <cellStyle name="20% - Accent3 3 4 2" xfId="1222"/>
    <cellStyle name="20% - Accent3 3 5" xfId="1032"/>
    <cellStyle name="20% - Accent3 4" xfId="337"/>
    <cellStyle name="20% - Accent3 4 2" xfId="518"/>
    <cellStyle name="20% - Accent3 4 2 2" xfId="1227"/>
    <cellStyle name="20% - Accent3 4 3" xfId="517"/>
    <cellStyle name="20% - Accent3 4 3 2" xfId="1226"/>
    <cellStyle name="20% - Accent3 4 4" xfId="1046"/>
    <cellStyle name="20% - Accent3 5" xfId="519"/>
    <cellStyle name="20% - Accent3 5 2" xfId="1228"/>
    <cellStyle name="20% - Accent3 6" xfId="520"/>
    <cellStyle name="20% - Accent3 6 2" xfId="1229"/>
    <cellStyle name="20% - Accent3 7" xfId="885"/>
    <cellStyle name="20% - Accent4" xfId="180" builtinId="42" customBuiltin="1"/>
    <cellStyle name="20% - Accent4 2" xfId="311"/>
    <cellStyle name="20% - Accent4 2 2" xfId="365"/>
    <cellStyle name="20% - Accent4 2 2 2" xfId="523"/>
    <cellStyle name="20% - Accent4 2 2 2 2" xfId="524"/>
    <cellStyle name="20% - Accent4 2 2 2 2 2" xfId="1233"/>
    <cellStyle name="20% - Accent4 2 2 2 3" xfId="1232"/>
    <cellStyle name="20% - Accent4 2 2 3" xfId="525"/>
    <cellStyle name="20% - Accent4 2 2 3 2" xfId="1234"/>
    <cellStyle name="20% - Accent4 2 2 4" xfId="522"/>
    <cellStyle name="20% - Accent4 2 2 4 2" xfId="1231"/>
    <cellStyle name="20% - Accent4 2 2 5" xfId="1074"/>
    <cellStyle name="20% - Accent4 2 3" xfId="526"/>
    <cellStyle name="20% - Accent4 2 3 2" xfId="527"/>
    <cellStyle name="20% - Accent4 2 3 2 2" xfId="1236"/>
    <cellStyle name="20% - Accent4 2 3 3" xfId="1235"/>
    <cellStyle name="20% - Accent4 2 4" xfId="528"/>
    <cellStyle name="20% - Accent4 2 4 2" xfId="1237"/>
    <cellStyle name="20% - Accent4 2 5" xfId="521"/>
    <cellStyle name="20% - Accent4 2 5 2" xfId="1230"/>
    <cellStyle name="20% - Accent4 2 6" xfId="1020"/>
    <cellStyle name="20% - Accent4 3" xfId="325"/>
    <cellStyle name="20% - Accent4 3 2" xfId="379"/>
    <cellStyle name="20% - Accent4 3 2 2" xfId="531"/>
    <cellStyle name="20% - Accent4 3 2 2 2" xfId="1240"/>
    <cellStyle name="20% - Accent4 3 2 3" xfId="530"/>
    <cellStyle name="20% - Accent4 3 2 3 2" xfId="1239"/>
    <cellStyle name="20% - Accent4 3 2 4" xfId="1088"/>
    <cellStyle name="20% - Accent4 3 3" xfId="532"/>
    <cellStyle name="20% - Accent4 3 3 2" xfId="1241"/>
    <cellStyle name="20% - Accent4 3 4" xfId="529"/>
    <cellStyle name="20% - Accent4 3 4 2" xfId="1238"/>
    <cellStyle name="20% - Accent4 3 5" xfId="1034"/>
    <cellStyle name="20% - Accent4 4" xfId="339"/>
    <cellStyle name="20% - Accent4 4 2" xfId="534"/>
    <cellStyle name="20% - Accent4 4 2 2" xfId="1243"/>
    <cellStyle name="20% - Accent4 4 3" xfId="533"/>
    <cellStyle name="20% - Accent4 4 3 2" xfId="1242"/>
    <cellStyle name="20% - Accent4 4 4" xfId="1048"/>
    <cellStyle name="20% - Accent4 5" xfId="535"/>
    <cellStyle name="20% - Accent4 5 2" xfId="1244"/>
    <cellStyle name="20% - Accent4 6" xfId="536"/>
    <cellStyle name="20% - Accent4 6 2" xfId="1245"/>
    <cellStyle name="20% - Accent4 7" xfId="889"/>
    <cellStyle name="20% - Accent5" xfId="184" builtinId="46" customBuiltin="1"/>
    <cellStyle name="20% - Accent5 2" xfId="313"/>
    <cellStyle name="20% - Accent5 2 2" xfId="367"/>
    <cellStyle name="20% - Accent5 2 2 2" xfId="539"/>
    <cellStyle name="20% - Accent5 2 2 2 2" xfId="540"/>
    <cellStyle name="20% - Accent5 2 2 2 2 2" xfId="1249"/>
    <cellStyle name="20% - Accent5 2 2 2 3" xfId="1248"/>
    <cellStyle name="20% - Accent5 2 2 3" xfId="541"/>
    <cellStyle name="20% - Accent5 2 2 3 2" xfId="1250"/>
    <cellStyle name="20% - Accent5 2 2 4" xfId="538"/>
    <cellStyle name="20% - Accent5 2 2 4 2" xfId="1247"/>
    <cellStyle name="20% - Accent5 2 2 5" xfId="1076"/>
    <cellStyle name="20% - Accent5 2 3" xfId="542"/>
    <cellStyle name="20% - Accent5 2 3 2" xfId="543"/>
    <cellStyle name="20% - Accent5 2 3 2 2" xfId="1252"/>
    <cellStyle name="20% - Accent5 2 3 3" xfId="1251"/>
    <cellStyle name="20% - Accent5 2 4" xfId="544"/>
    <cellStyle name="20% - Accent5 2 4 2" xfId="1253"/>
    <cellStyle name="20% - Accent5 2 5" xfId="537"/>
    <cellStyle name="20% - Accent5 2 5 2" xfId="1246"/>
    <cellStyle name="20% - Accent5 2 6" xfId="1022"/>
    <cellStyle name="20% - Accent5 3" xfId="327"/>
    <cellStyle name="20% - Accent5 3 2" xfId="381"/>
    <cellStyle name="20% - Accent5 3 2 2" xfId="547"/>
    <cellStyle name="20% - Accent5 3 2 2 2" xfId="1256"/>
    <cellStyle name="20% - Accent5 3 2 3" xfId="546"/>
    <cellStyle name="20% - Accent5 3 2 3 2" xfId="1255"/>
    <cellStyle name="20% - Accent5 3 2 4" xfId="1090"/>
    <cellStyle name="20% - Accent5 3 3" xfId="548"/>
    <cellStyle name="20% - Accent5 3 3 2" xfId="1257"/>
    <cellStyle name="20% - Accent5 3 4" xfId="545"/>
    <cellStyle name="20% - Accent5 3 4 2" xfId="1254"/>
    <cellStyle name="20% - Accent5 3 5" xfId="1036"/>
    <cellStyle name="20% - Accent5 4" xfId="341"/>
    <cellStyle name="20% - Accent5 4 2" xfId="550"/>
    <cellStyle name="20% - Accent5 4 2 2" xfId="1259"/>
    <cellStyle name="20% - Accent5 4 3" xfId="549"/>
    <cellStyle name="20% - Accent5 4 3 2" xfId="1258"/>
    <cellStyle name="20% - Accent5 4 4" xfId="1050"/>
    <cellStyle name="20% - Accent5 5" xfId="551"/>
    <cellStyle name="20% - Accent5 5 2" xfId="1260"/>
    <cellStyle name="20% - Accent5 6" xfId="552"/>
    <cellStyle name="20% - Accent5 6 2" xfId="1261"/>
    <cellStyle name="20% - Accent5 7" xfId="893"/>
    <cellStyle name="20% - Accent6" xfId="188" builtinId="50" customBuiltin="1"/>
    <cellStyle name="20% - Accent6 2" xfId="315"/>
    <cellStyle name="20% - Accent6 2 2" xfId="369"/>
    <cellStyle name="20% - Accent6 2 2 2" xfId="555"/>
    <cellStyle name="20% - Accent6 2 2 2 2" xfId="556"/>
    <cellStyle name="20% - Accent6 2 2 2 2 2" xfId="1265"/>
    <cellStyle name="20% - Accent6 2 2 2 3" xfId="1264"/>
    <cellStyle name="20% - Accent6 2 2 3" xfId="557"/>
    <cellStyle name="20% - Accent6 2 2 3 2" xfId="1266"/>
    <cellStyle name="20% - Accent6 2 2 4" xfId="554"/>
    <cellStyle name="20% - Accent6 2 2 4 2" xfId="1263"/>
    <cellStyle name="20% - Accent6 2 2 5" xfId="1078"/>
    <cellStyle name="20% - Accent6 2 3" xfId="558"/>
    <cellStyle name="20% - Accent6 2 3 2" xfId="559"/>
    <cellStyle name="20% - Accent6 2 3 2 2" xfId="1268"/>
    <cellStyle name="20% - Accent6 2 3 3" xfId="1267"/>
    <cellStyle name="20% - Accent6 2 4" xfId="560"/>
    <cellStyle name="20% - Accent6 2 4 2" xfId="1269"/>
    <cellStyle name="20% - Accent6 2 5" xfId="553"/>
    <cellStyle name="20% - Accent6 2 5 2" xfId="1262"/>
    <cellStyle name="20% - Accent6 2 6" xfId="1024"/>
    <cellStyle name="20% - Accent6 3" xfId="329"/>
    <cellStyle name="20% - Accent6 3 2" xfId="383"/>
    <cellStyle name="20% - Accent6 3 2 2" xfId="563"/>
    <cellStyle name="20% - Accent6 3 2 2 2" xfId="1272"/>
    <cellStyle name="20% - Accent6 3 2 3" xfId="562"/>
    <cellStyle name="20% - Accent6 3 2 3 2" xfId="1271"/>
    <cellStyle name="20% - Accent6 3 2 4" xfId="1092"/>
    <cellStyle name="20% - Accent6 3 3" xfId="564"/>
    <cellStyle name="20% - Accent6 3 3 2" xfId="1273"/>
    <cellStyle name="20% - Accent6 3 4" xfId="561"/>
    <cellStyle name="20% - Accent6 3 4 2" xfId="1270"/>
    <cellStyle name="20% - Accent6 3 5" xfId="1038"/>
    <cellStyle name="20% - Accent6 4" xfId="343"/>
    <cellStyle name="20% - Accent6 4 2" xfId="566"/>
    <cellStyle name="20% - Accent6 4 2 2" xfId="1275"/>
    <cellStyle name="20% - Accent6 4 3" xfId="565"/>
    <cellStyle name="20% - Accent6 4 3 2" xfId="1274"/>
    <cellStyle name="20% - Accent6 4 4" xfId="1052"/>
    <cellStyle name="20% - Accent6 5" xfId="567"/>
    <cellStyle name="20% - Accent6 5 2" xfId="1276"/>
    <cellStyle name="20% - Accent6 6" xfId="568"/>
    <cellStyle name="20% - Accent6 6 2" xfId="1277"/>
    <cellStyle name="20% - Accent6 7" xfId="897"/>
    <cellStyle name="40% - Accent1" xfId="169" builtinId="31" customBuiltin="1"/>
    <cellStyle name="40% - Accent1 2" xfId="306"/>
    <cellStyle name="40% - Accent1 2 2" xfId="360"/>
    <cellStyle name="40% - Accent1 2 2 2" xfId="571"/>
    <cellStyle name="40% - Accent1 2 2 2 2" xfId="572"/>
    <cellStyle name="40% - Accent1 2 2 2 2 2" xfId="1281"/>
    <cellStyle name="40% - Accent1 2 2 2 3" xfId="1280"/>
    <cellStyle name="40% - Accent1 2 2 3" xfId="573"/>
    <cellStyle name="40% - Accent1 2 2 3 2" xfId="1282"/>
    <cellStyle name="40% - Accent1 2 2 4" xfId="570"/>
    <cellStyle name="40% - Accent1 2 2 4 2" xfId="1279"/>
    <cellStyle name="40% - Accent1 2 2 5" xfId="1069"/>
    <cellStyle name="40% - Accent1 2 3" xfId="574"/>
    <cellStyle name="40% - Accent1 2 3 2" xfId="575"/>
    <cellStyle name="40% - Accent1 2 3 2 2" xfId="1284"/>
    <cellStyle name="40% - Accent1 2 3 3" xfId="1283"/>
    <cellStyle name="40% - Accent1 2 4" xfId="576"/>
    <cellStyle name="40% - Accent1 2 4 2" xfId="1285"/>
    <cellStyle name="40% - Accent1 2 5" xfId="569"/>
    <cellStyle name="40% - Accent1 2 5 2" xfId="1278"/>
    <cellStyle name="40% - Accent1 2 6" xfId="1015"/>
    <cellStyle name="40% - Accent1 3" xfId="320"/>
    <cellStyle name="40% - Accent1 3 2" xfId="374"/>
    <cellStyle name="40% - Accent1 3 2 2" xfId="579"/>
    <cellStyle name="40% - Accent1 3 2 2 2" xfId="1288"/>
    <cellStyle name="40% - Accent1 3 2 3" xfId="578"/>
    <cellStyle name="40% - Accent1 3 2 3 2" xfId="1287"/>
    <cellStyle name="40% - Accent1 3 2 4" xfId="1083"/>
    <cellStyle name="40% - Accent1 3 3" xfId="580"/>
    <cellStyle name="40% - Accent1 3 3 2" xfId="1289"/>
    <cellStyle name="40% - Accent1 3 4" xfId="577"/>
    <cellStyle name="40% - Accent1 3 4 2" xfId="1286"/>
    <cellStyle name="40% - Accent1 3 5" xfId="1029"/>
    <cellStyle name="40% - Accent1 4" xfId="334"/>
    <cellStyle name="40% - Accent1 4 2" xfId="582"/>
    <cellStyle name="40% - Accent1 4 2 2" xfId="1291"/>
    <cellStyle name="40% - Accent1 4 3" xfId="581"/>
    <cellStyle name="40% - Accent1 4 3 2" xfId="1290"/>
    <cellStyle name="40% - Accent1 4 4" xfId="1043"/>
    <cellStyle name="40% - Accent1 5" xfId="583"/>
    <cellStyle name="40% - Accent1 5 2" xfId="1292"/>
    <cellStyle name="40% - Accent1 6" xfId="584"/>
    <cellStyle name="40% - Accent1 6 2" xfId="1293"/>
    <cellStyle name="40% - Accent1 7" xfId="878"/>
    <cellStyle name="40% - Accent2" xfId="173" builtinId="35" customBuiltin="1"/>
    <cellStyle name="40% - Accent2 2" xfId="308"/>
    <cellStyle name="40% - Accent2 2 2" xfId="362"/>
    <cellStyle name="40% - Accent2 2 2 2" xfId="587"/>
    <cellStyle name="40% - Accent2 2 2 2 2" xfId="588"/>
    <cellStyle name="40% - Accent2 2 2 2 2 2" xfId="1297"/>
    <cellStyle name="40% - Accent2 2 2 2 3" xfId="1296"/>
    <cellStyle name="40% - Accent2 2 2 3" xfId="589"/>
    <cellStyle name="40% - Accent2 2 2 3 2" xfId="1298"/>
    <cellStyle name="40% - Accent2 2 2 4" xfId="586"/>
    <cellStyle name="40% - Accent2 2 2 4 2" xfId="1295"/>
    <cellStyle name="40% - Accent2 2 2 5" xfId="1071"/>
    <cellStyle name="40% - Accent2 2 3" xfId="590"/>
    <cellStyle name="40% - Accent2 2 3 2" xfId="591"/>
    <cellStyle name="40% - Accent2 2 3 2 2" xfId="1300"/>
    <cellStyle name="40% - Accent2 2 3 3" xfId="1299"/>
    <cellStyle name="40% - Accent2 2 4" xfId="592"/>
    <cellStyle name="40% - Accent2 2 4 2" xfId="1301"/>
    <cellStyle name="40% - Accent2 2 5" xfId="585"/>
    <cellStyle name="40% - Accent2 2 5 2" xfId="1294"/>
    <cellStyle name="40% - Accent2 2 6" xfId="1017"/>
    <cellStyle name="40% - Accent2 3" xfId="322"/>
    <cellStyle name="40% - Accent2 3 2" xfId="376"/>
    <cellStyle name="40% - Accent2 3 2 2" xfId="595"/>
    <cellStyle name="40% - Accent2 3 2 2 2" xfId="1304"/>
    <cellStyle name="40% - Accent2 3 2 3" xfId="594"/>
    <cellStyle name="40% - Accent2 3 2 3 2" xfId="1303"/>
    <cellStyle name="40% - Accent2 3 2 4" xfId="1085"/>
    <cellStyle name="40% - Accent2 3 3" xfId="596"/>
    <cellStyle name="40% - Accent2 3 3 2" xfId="1305"/>
    <cellStyle name="40% - Accent2 3 4" xfId="593"/>
    <cellStyle name="40% - Accent2 3 4 2" xfId="1302"/>
    <cellStyle name="40% - Accent2 3 5" xfId="1031"/>
    <cellStyle name="40% - Accent2 4" xfId="336"/>
    <cellStyle name="40% - Accent2 4 2" xfId="598"/>
    <cellStyle name="40% - Accent2 4 2 2" xfId="1307"/>
    <cellStyle name="40% - Accent2 4 3" xfId="597"/>
    <cellStyle name="40% - Accent2 4 3 2" xfId="1306"/>
    <cellStyle name="40% - Accent2 4 4" xfId="1045"/>
    <cellStyle name="40% - Accent2 5" xfId="599"/>
    <cellStyle name="40% - Accent2 5 2" xfId="1308"/>
    <cellStyle name="40% - Accent2 6" xfId="600"/>
    <cellStyle name="40% - Accent2 6 2" xfId="1309"/>
    <cellStyle name="40% - Accent2 7" xfId="882"/>
    <cellStyle name="40% - Accent3" xfId="177" builtinId="39" customBuiltin="1"/>
    <cellStyle name="40% - Accent3 2" xfId="310"/>
    <cellStyle name="40% - Accent3 2 2" xfId="364"/>
    <cellStyle name="40% - Accent3 2 2 2" xfId="603"/>
    <cellStyle name="40% - Accent3 2 2 2 2" xfId="604"/>
    <cellStyle name="40% - Accent3 2 2 2 2 2" xfId="1313"/>
    <cellStyle name="40% - Accent3 2 2 2 3" xfId="1312"/>
    <cellStyle name="40% - Accent3 2 2 3" xfId="605"/>
    <cellStyle name="40% - Accent3 2 2 3 2" xfId="1314"/>
    <cellStyle name="40% - Accent3 2 2 4" xfId="602"/>
    <cellStyle name="40% - Accent3 2 2 4 2" xfId="1311"/>
    <cellStyle name="40% - Accent3 2 2 5" xfId="1073"/>
    <cellStyle name="40% - Accent3 2 3" xfId="606"/>
    <cellStyle name="40% - Accent3 2 3 2" xfId="607"/>
    <cellStyle name="40% - Accent3 2 3 2 2" xfId="1316"/>
    <cellStyle name="40% - Accent3 2 3 3" xfId="1315"/>
    <cellStyle name="40% - Accent3 2 4" xfId="608"/>
    <cellStyle name="40% - Accent3 2 4 2" xfId="1317"/>
    <cellStyle name="40% - Accent3 2 5" xfId="601"/>
    <cellStyle name="40% - Accent3 2 5 2" xfId="1310"/>
    <cellStyle name="40% - Accent3 2 6" xfId="1019"/>
    <cellStyle name="40% - Accent3 3" xfId="324"/>
    <cellStyle name="40% - Accent3 3 2" xfId="378"/>
    <cellStyle name="40% - Accent3 3 2 2" xfId="611"/>
    <cellStyle name="40% - Accent3 3 2 2 2" xfId="1320"/>
    <cellStyle name="40% - Accent3 3 2 3" xfId="610"/>
    <cellStyle name="40% - Accent3 3 2 3 2" xfId="1319"/>
    <cellStyle name="40% - Accent3 3 2 4" xfId="1087"/>
    <cellStyle name="40% - Accent3 3 3" xfId="612"/>
    <cellStyle name="40% - Accent3 3 3 2" xfId="1321"/>
    <cellStyle name="40% - Accent3 3 4" xfId="609"/>
    <cellStyle name="40% - Accent3 3 4 2" xfId="1318"/>
    <cellStyle name="40% - Accent3 3 5" xfId="1033"/>
    <cellStyle name="40% - Accent3 4" xfId="338"/>
    <cellStyle name="40% - Accent3 4 2" xfId="614"/>
    <cellStyle name="40% - Accent3 4 2 2" xfId="1323"/>
    <cellStyle name="40% - Accent3 4 3" xfId="613"/>
    <cellStyle name="40% - Accent3 4 3 2" xfId="1322"/>
    <cellStyle name="40% - Accent3 4 4" xfId="1047"/>
    <cellStyle name="40% - Accent3 5" xfId="615"/>
    <cellStyle name="40% - Accent3 5 2" xfId="1324"/>
    <cellStyle name="40% - Accent3 6" xfId="616"/>
    <cellStyle name="40% - Accent3 6 2" xfId="1325"/>
    <cellStyle name="40% - Accent3 7" xfId="886"/>
    <cellStyle name="40% - Accent4" xfId="181" builtinId="43" customBuiltin="1"/>
    <cellStyle name="40% - Accent4 2" xfId="312"/>
    <cellStyle name="40% - Accent4 2 2" xfId="366"/>
    <cellStyle name="40% - Accent4 2 2 2" xfId="619"/>
    <cellStyle name="40% - Accent4 2 2 2 2" xfId="620"/>
    <cellStyle name="40% - Accent4 2 2 2 2 2" xfId="1329"/>
    <cellStyle name="40% - Accent4 2 2 2 3" xfId="1328"/>
    <cellStyle name="40% - Accent4 2 2 3" xfId="621"/>
    <cellStyle name="40% - Accent4 2 2 3 2" xfId="1330"/>
    <cellStyle name="40% - Accent4 2 2 4" xfId="618"/>
    <cellStyle name="40% - Accent4 2 2 4 2" xfId="1327"/>
    <cellStyle name="40% - Accent4 2 2 5" xfId="1075"/>
    <cellStyle name="40% - Accent4 2 3" xfId="622"/>
    <cellStyle name="40% - Accent4 2 3 2" xfId="623"/>
    <cellStyle name="40% - Accent4 2 3 2 2" xfId="1332"/>
    <cellStyle name="40% - Accent4 2 3 3" xfId="1331"/>
    <cellStyle name="40% - Accent4 2 4" xfId="624"/>
    <cellStyle name="40% - Accent4 2 4 2" xfId="1333"/>
    <cellStyle name="40% - Accent4 2 5" xfId="617"/>
    <cellStyle name="40% - Accent4 2 5 2" xfId="1326"/>
    <cellStyle name="40% - Accent4 2 6" xfId="1021"/>
    <cellStyle name="40% - Accent4 3" xfId="326"/>
    <cellStyle name="40% - Accent4 3 2" xfId="380"/>
    <cellStyle name="40% - Accent4 3 2 2" xfId="627"/>
    <cellStyle name="40% - Accent4 3 2 2 2" xfId="1336"/>
    <cellStyle name="40% - Accent4 3 2 3" xfId="626"/>
    <cellStyle name="40% - Accent4 3 2 3 2" xfId="1335"/>
    <cellStyle name="40% - Accent4 3 2 4" xfId="1089"/>
    <cellStyle name="40% - Accent4 3 3" xfId="628"/>
    <cellStyle name="40% - Accent4 3 3 2" xfId="1337"/>
    <cellStyle name="40% - Accent4 3 4" xfId="625"/>
    <cellStyle name="40% - Accent4 3 4 2" xfId="1334"/>
    <cellStyle name="40% - Accent4 3 5" xfId="1035"/>
    <cellStyle name="40% - Accent4 4" xfId="340"/>
    <cellStyle name="40% - Accent4 4 2" xfId="630"/>
    <cellStyle name="40% - Accent4 4 2 2" xfId="1339"/>
    <cellStyle name="40% - Accent4 4 3" xfId="629"/>
    <cellStyle name="40% - Accent4 4 3 2" xfId="1338"/>
    <cellStyle name="40% - Accent4 4 4" xfId="1049"/>
    <cellStyle name="40% - Accent4 5" xfId="631"/>
    <cellStyle name="40% - Accent4 5 2" xfId="1340"/>
    <cellStyle name="40% - Accent4 6" xfId="632"/>
    <cellStyle name="40% - Accent4 6 2" xfId="1341"/>
    <cellStyle name="40% - Accent4 7" xfId="890"/>
    <cellStyle name="40% - Accent5" xfId="185" builtinId="47" customBuiltin="1"/>
    <cellStyle name="40% - Accent5 2" xfId="314"/>
    <cellStyle name="40% - Accent5 2 2" xfId="368"/>
    <cellStyle name="40% - Accent5 2 2 2" xfId="635"/>
    <cellStyle name="40% - Accent5 2 2 2 2" xfId="636"/>
    <cellStyle name="40% - Accent5 2 2 2 2 2" xfId="1345"/>
    <cellStyle name="40% - Accent5 2 2 2 3" xfId="1344"/>
    <cellStyle name="40% - Accent5 2 2 3" xfId="637"/>
    <cellStyle name="40% - Accent5 2 2 3 2" xfId="1346"/>
    <cellStyle name="40% - Accent5 2 2 4" xfId="634"/>
    <cellStyle name="40% - Accent5 2 2 4 2" xfId="1343"/>
    <cellStyle name="40% - Accent5 2 2 5" xfId="1077"/>
    <cellStyle name="40% - Accent5 2 3" xfId="638"/>
    <cellStyle name="40% - Accent5 2 3 2" xfId="639"/>
    <cellStyle name="40% - Accent5 2 3 2 2" xfId="1348"/>
    <cellStyle name="40% - Accent5 2 3 3" xfId="1347"/>
    <cellStyle name="40% - Accent5 2 4" xfId="640"/>
    <cellStyle name="40% - Accent5 2 4 2" xfId="1349"/>
    <cellStyle name="40% - Accent5 2 5" xfId="633"/>
    <cellStyle name="40% - Accent5 2 5 2" xfId="1342"/>
    <cellStyle name="40% - Accent5 2 6" xfId="1023"/>
    <cellStyle name="40% - Accent5 3" xfId="328"/>
    <cellStyle name="40% - Accent5 3 2" xfId="382"/>
    <cellStyle name="40% - Accent5 3 2 2" xfId="643"/>
    <cellStyle name="40% - Accent5 3 2 2 2" xfId="1352"/>
    <cellStyle name="40% - Accent5 3 2 3" xfId="642"/>
    <cellStyle name="40% - Accent5 3 2 3 2" xfId="1351"/>
    <cellStyle name="40% - Accent5 3 2 4" xfId="1091"/>
    <cellStyle name="40% - Accent5 3 3" xfId="644"/>
    <cellStyle name="40% - Accent5 3 3 2" xfId="1353"/>
    <cellStyle name="40% - Accent5 3 4" xfId="641"/>
    <cellStyle name="40% - Accent5 3 4 2" xfId="1350"/>
    <cellStyle name="40% - Accent5 3 5" xfId="1037"/>
    <cellStyle name="40% - Accent5 4" xfId="342"/>
    <cellStyle name="40% - Accent5 4 2" xfId="646"/>
    <cellStyle name="40% - Accent5 4 2 2" xfId="1355"/>
    <cellStyle name="40% - Accent5 4 3" xfId="645"/>
    <cellStyle name="40% - Accent5 4 3 2" xfId="1354"/>
    <cellStyle name="40% - Accent5 4 4" xfId="1051"/>
    <cellStyle name="40% - Accent5 5" xfId="647"/>
    <cellStyle name="40% - Accent5 5 2" xfId="1356"/>
    <cellStyle name="40% - Accent5 6" xfId="648"/>
    <cellStyle name="40% - Accent5 6 2" xfId="1357"/>
    <cellStyle name="40% - Accent5 7" xfId="894"/>
    <cellStyle name="40% - Accent6" xfId="189" builtinId="51" customBuiltin="1"/>
    <cellStyle name="40% - Accent6 2" xfId="316"/>
    <cellStyle name="40% - Accent6 2 2" xfId="370"/>
    <cellStyle name="40% - Accent6 2 2 2" xfId="651"/>
    <cellStyle name="40% - Accent6 2 2 2 2" xfId="652"/>
    <cellStyle name="40% - Accent6 2 2 2 2 2" xfId="1361"/>
    <cellStyle name="40% - Accent6 2 2 2 3" xfId="1360"/>
    <cellStyle name="40% - Accent6 2 2 3" xfId="653"/>
    <cellStyle name="40% - Accent6 2 2 3 2" xfId="1362"/>
    <cellStyle name="40% - Accent6 2 2 4" xfId="650"/>
    <cellStyle name="40% - Accent6 2 2 4 2" xfId="1359"/>
    <cellStyle name="40% - Accent6 2 2 5" xfId="1079"/>
    <cellStyle name="40% - Accent6 2 3" xfId="654"/>
    <cellStyle name="40% - Accent6 2 3 2" xfId="655"/>
    <cellStyle name="40% - Accent6 2 3 2 2" xfId="1364"/>
    <cellStyle name="40% - Accent6 2 3 3" xfId="1363"/>
    <cellStyle name="40% - Accent6 2 4" xfId="656"/>
    <cellStyle name="40% - Accent6 2 4 2" xfId="1365"/>
    <cellStyle name="40% - Accent6 2 5" xfId="649"/>
    <cellStyle name="40% - Accent6 2 5 2" xfId="1358"/>
    <cellStyle name="40% - Accent6 2 6" xfId="1025"/>
    <cellStyle name="40% - Accent6 3" xfId="330"/>
    <cellStyle name="40% - Accent6 3 2" xfId="384"/>
    <cellStyle name="40% - Accent6 3 2 2" xfId="659"/>
    <cellStyle name="40% - Accent6 3 2 2 2" xfId="1368"/>
    <cellStyle name="40% - Accent6 3 2 3" xfId="658"/>
    <cellStyle name="40% - Accent6 3 2 3 2" xfId="1367"/>
    <cellStyle name="40% - Accent6 3 2 4" xfId="1093"/>
    <cellStyle name="40% - Accent6 3 3" xfId="660"/>
    <cellStyle name="40% - Accent6 3 3 2" xfId="1369"/>
    <cellStyle name="40% - Accent6 3 4" xfId="657"/>
    <cellStyle name="40% - Accent6 3 4 2" xfId="1366"/>
    <cellStyle name="40% - Accent6 3 5" xfId="1039"/>
    <cellStyle name="40% - Accent6 4" xfId="344"/>
    <cellStyle name="40% - Accent6 4 2" xfId="662"/>
    <cellStyle name="40% - Accent6 4 2 2" xfId="1371"/>
    <cellStyle name="40% - Accent6 4 3" xfId="661"/>
    <cellStyle name="40% - Accent6 4 3 2" xfId="1370"/>
    <cellStyle name="40% - Accent6 4 4" xfId="1053"/>
    <cellStyle name="40% - Accent6 5" xfId="663"/>
    <cellStyle name="40% - Accent6 5 2" xfId="1372"/>
    <cellStyle name="40% - Accent6 6" xfId="664"/>
    <cellStyle name="40% - Accent6 6 2" xfId="1373"/>
    <cellStyle name="40% - Accent6 7" xfId="898"/>
    <cellStyle name="60% - Accent1" xfId="170" builtinId="32" customBuiltin="1"/>
    <cellStyle name="60% - Accent2" xfId="174" builtinId="36" customBuiltin="1"/>
    <cellStyle name="60% - Accent3" xfId="178" builtinId="40" customBuiltin="1"/>
    <cellStyle name="60% - Accent4" xfId="182" builtinId="44" customBuiltin="1"/>
    <cellStyle name="60% - Accent5" xfId="186" builtinId="48" customBuiltin="1"/>
    <cellStyle name="60% - Accent6" xfId="190" builtinId="52" customBuiltin="1"/>
    <cellStyle name="Accent1" xfId="167" builtinId="29" customBuiltin="1"/>
    <cellStyle name="Accent2" xfId="171" builtinId="33" customBuiltin="1"/>
    <cellStyle name="Accent3" xfId="175" builtinId="37" customBuiltin="1"/>
    <cellStyle name="Accent4" xfId="179" builtinId="41" customBuiltin="1"/>
    <cellStyle name="Accent5" xfId="183" builtinId="45" customBuiltin="1"/>
    <cellStyle name="Accent6" xfId="187" builtinId="49" customBuiltin="1"/>
    <cellStyle name="Bad" xfId="157" builtinId="27" customBuiltin="1"/>
    <cellStyle name="Calculation" xfId="161" builtinId="22" customBuiltin="1"/>
    <cellStyle name="Check Cell" xfId="163" builtinId="23" customBuiltin="1"/>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omma 6 2" xfId="346"/>
    <cellStyle name="Comma 6 3" xfId="723"/>
    <cellStyle name="Currency" xfId="2" builtinId="4"/>
    <cellStyle name="Currency 10" xfId="665"/>
    <cellStyle name="Currency 10 2" xfId="666"/>
    <cellStyle name="Currency 11" xfId="468"/>
    <cellStyle name="Currency 11 2" xfId="1177"/>
    <cellStyle name="Currency 2" xfId="15"/>
    <cellStyle name="Currency 2 2" xfId="667"/>
    <cellStyle name="Currency 2 3" xfId="668"/>
    <cellStyle name="Currency 3" xfId="16"/>
    <cellStyle name="Currency 3 2" xfId="669"/>
    <cellStyle name="Currency 4" xfId="17"/>
    <cellStyle name="Currency 4 2" xfId="671"/>
    <cellStyle name="Currency 4 3" xfId="670"/>
    <cellStyle name="Currency 5" xfId="18"/>
    <cellStyle name="Currency 5 2" xfId="19"/>
    <cellStyle name="Currency 5 2 2" xfId="20"/>
    <cellStyle name="Currency 5 2 3" xfId="673"/>
    <cellStyle name="Currency 5 2 3 2" xfId="1382"/>
    <cellStyle name="Currency 5 3" xfId="21"/>
    <cellStyle name="Currency 5 4" xfId="672"/>
    <cellStyle name="Currency 5 4 2" xfId="1381"/>
    <cellStyle name="Currency 6" xfId="22"/>
    <cellStyle name="Currency 6 2" xfId="674"/>
    <cellStyle name="Currency 7" xfId="23"/>
    <cellStyle name="Currency 7 2" xfId="347"/>
    <cellStyle name="Currency 7 3" xfId="675"/>
    <cellStyle name="Currency 7 3 2" xfId="1384"/>
    <cellStyle name="Currency 7 4" xfId="732"/>
    <cellStyle name="Currency 8" xfId="24"/>
    <cellStyle name="Currency 8 2" xfId="676"/>
    <cellStyle name="Currency 8 2 2" xfId="1385"/>
    <cellStyle name="Currency 8 3" xfId="733"/>
    <cellStyle name="Currency 9" xfId="677"/>
    <cellStyle name="Explanatory Text" xfId="165" builtinId="53" customBuiltin="1"/>
    <cellStyle name="Good" xfId="156" builtinId="26" customBuiltin="1"/>
    <cellStyle name="Heading 1" xfId="152" builtinId="16" customBuiltin="1"/>
    <cellStyle name="Heading 2" xfId="153" builtinId="17" customBuiltin="1"/>
    <cellStyle name="Heading 3" xfId="154" builtinId="18" customBuiltin="1"/>
    <cellStyle name="Heading 4" xfId="155" builtinId="19" customBuiltin="1"/>
    <cellStyle name="Input" xfId="159" builtinId="20" customBuiltin="1"/>
    <cellStyle name="Linked Cell" xfId="162" builtinId="24" customBuiltin="1"/>
    <cellStyle name="Neutral" xfId="158" builtinId="28" customBuiltin="1"/>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7 2" xfId="348"/>
    <cellStyle name="Normal 17 2 2" xfId="1057"/>
    <cellStyle name="Normal 17 3" xfId="230"/>
    <cellStyle name="Normal 17 3 2" xfId="939"/>
    <cellStyle name="Normal 17 4" xfId="464"/>
    <cellStyle name="Normal 17 4 2" xfId="1173"/>
    <cellStyle name="Normal 17 5" xfId="757"/>
    <cellStyle name="Normal 18" xfId="49"/>
    <cellStyle name="Normal 19" xfId="50"/>
    <cellStyle name="Normal 19 2" xfId="355"/>
    <cellStyle name="Normal 19 2 2" xfId="1064"/>
    <cellStyle name="Normal 19 3" xfId="301"/>
    <cellStyle name="Normal 19 3 2" xfId="1010"/>
    <cellStyle name="Normal 19 4" xfId="759"/>
    <cellStyle name="Normal 2" xfId="51"/>
    <cellStyle name="Normal 2 2" xfId="52"/>
    <cellStyle name="Normal 2 3" xfId="53"/>
    <cellStyle name="Normal 2 3 2" xfId="470"/>
    <cellStyle name="Normal 2 4" xfId="54"/>
    <cellStyle name="Normal 2 4 2" xfId="55"/>
    <cellStyle name="Normal 2 4 3" xfId="678"/>
    <cellStyle name="Normal 2 5" xfId="56"/>
    <cellStyle name="Normal 2 6" xfId="57"/>
    <cellStyle name="Normal 2 7" xfId="58"/>
    <cellStyle name="Normal 2 7 2" xfId="767"/>
    <cellStyle name="Normal 20" xfId="59"/>
    <cellStyle name="Normal 20 2" xfId="357"/>
    <cellStyle name="Normal 20 2 2" xfId="1066"/>
    <cellStyle name="Normal 20 3" xfId="303"/>
    <cellStyle name="Normal 20 3 2" xfId="1012"/>
    <cellStyle name="Normal 20 4" xfId="768"/>
    <cellStyle name="Normal 21" xfId="60"/>
    <cellStyle name="Normal 21 2" xfId="371"/>
    <cellStyle name="Normal 21 2 2" xfId="1080"/>
    <cellStyle name="Normal 21 3" xfId="317"/>
    <cellStyle name="Normal 21 3 2" xfId="1026"/>
    <cellStyle name="Normal 21 4" xfId="769"/>
    <cellStyle name="Normal 22" xfId="61"/>
    <cellStyle name="Normal 22 2" xfId="345"/>
    <cellStyle name="Normal 22 3" xfId="770"/>
    <cellStyle name="Normal 23" xfId="62"/>
    <cellStyle name="Normal 23 2" xfId="331"/>
    <cellStyle name="Normal 23 2 2" xfId="1040"/>
    <cellStyle name="Normal 23 3" xfId="771"/>
    <cellStyle name="Normal 24" xfId="467"/>
    <cellStyle name="Normal 24 2" xfId="1176"/>
    <cellStyle name="Normal 3" xfId="63"/>
    <cellStyle name="Normal 3 2" xfId="64"/>
    <cellStyle name="Normal 3 2 2" xfId="65"/>
    <cellStyle name="Normal 3 2 2 2" xfId="472"/>
    <cellStyle name="Normal 3 3" xfId="66"/>
    <cellStyle name="Normal 3 4" xfId="67"/>
    <cellStyle name="Normal 4" xfId="68"/>
    <cellStyle name="Normal 4 2" xfId="679"/>
    <cellStyle name="Normal 4 2 2" xfId="680"/>
    <cellStyle name="Normal 4 3" xfId="681"/>
    <cellStyle name="Normal 4 3 2" xfId="682"/>
    <cellStyle name="Normal 4 4" xfId="683"/>
    <cellStyle name="Normal 4 5" xfId="469"/>
    <cellStyle name="Normal 5" xfId="69"/>
    <cellStyle name="Normal 5 2" xfId="70"/>
    <cellStyle name="Normal 5 2 2" xfId="684"/>
    <cellStyle name="Normal 5 2 2 2" xfId="1393"/>
    <cellStyle name="Normal 5 3" xfId="471"/>
    <cellStyle name="Normal 5 3 2" xfId="1180"/>
    <cellStyle name="Normal 6" xfId="71"/>
    <cellStyle name="Normal 6 2" xfId="685"/>
    <cellStyle name="Normal 7" xfId="72"/>
    <cellStyle name="Normal 7 2" xfId="73"/>
    <cellStyle name="Normal 7 2 2" xfId="686"/>
    <cellStyle name="Normal 7 2 2 2" xfId="687"/>
    <cellStyle name="Normal 7 3" xfId="688"/>
    <cellStyle name="Normal 8" xfId="74"/>
    <cellStyle name="Normal 8 2" xfId="75"/>
    <cellStyle name="Normal 8 2 2" xfId="76"/>
    <cellStyle name="Normal 8 3" xfId="77"/>
    <cellStyle name="Normal 8 4" xfId="689"/>
    <cellStyle name="Normal 8 4 2" xfId="1398"/>
    <cellStyle name="Normal 9" xfId="78"/>
    <cellStyle name="Normal 9 2" xfId="79"/>
    <cellStyle name="Normal 9 3" xfId="690"/>
    <cellStyle name="Normal 9 3 2" xfId="1399"/>
    <cellStyle name="Note 2" xfId="80"/>
    <cellStyle name="Note 2 2" xfId="349"/>
    <cellStyle name="Note 2 2 2" xfId="693"/>
    <cellStyle name="Note 2 2 2 2" xfId="694"/>
    <cellStyle name="Note 2 2 2 2 2" xfId="1403"/>
    <cellStyle name="Note 2 2 2 3" xfId="1402"/>
    <cellStyle name="Note 2 2 3" xfId="695"/>
    <cellStyle name="Note 2 2 3 2" xfId="1404"/>
    <cellStyle name="Note 2 2 4" xfId="692"/>
    <cellStyle name="Note 2 2 4 2" xfId="1401"/>
    <cellStyle name="Note 2 2 5" xfId="1058"/>
    <cellStyle name="Note 2 3" xfId="239"/>
    <cellStyle name="Note 2 3 2" xfId="697"/>
    <cellStyle name="Note 2 3 2 2" xfId="1406"/>
    <cellStyle name="Note 2 3 3" xfId="696"/>
    <cellStyle name="Note 2 3 3 2" xfId="1405"/>
    <cellStyle name="Note 2 3 4" xfId="948"/>
    <cellStyle name="Note 2 4" xfId="465"/>
    <cellStyle name="Note 2 4 2" xfId="698"/>
    <cellStyle name="Note 2 4 2 2" xfId="1407"/>
    <cellStyle name="Note 2 4 3" xfId="1174"/>
    <cellStyle name="Note 2 5" xfId="691"/>
    <cellStyle name="Note 2 5 2" xfId="1400"/>
    <cellStyle name="Note 2 6" xfId="789"/>
    <cellStyle name="Note 3" xfId="302"/>
    <cellStyle name="Note 3 2" xfId="356"/>
    <cellStyle name="Note 3 2 2" xfId="701"/>
    <cellStyle name="Note 3 2 2 2" xfId="1410"/>
    <cellStyle name="Note 3 2 3" xfId="700"/>
    <cellStyle name="Note 3 2 3 2" xfId="1409"/>
    <cellStyle name="Note 3 2 4" xfId="1065"/>
    <cellStyle name="Note 3 3" xfId="702"/>
    <cellStyle name="Note 3 3 2" xfId="1411"/>
    <cellStyle name="Note 3 4" xfId="699"/>
    <cellStyle name="Note 3 4 2" xfId="1408"/>
    <cellStyle name="Note 3 5" xfId="1011"/>
    <cellStyle name="Note 4" xfId="304"/>
    <cellStyle name="Note 4 2" xfId="358"/>
    <cellStyle name="Note 4 2 2" xfId="704"/>
    <cellStyle name="Note 4 2 2 2" xfId="1413"/>
    <cellStyle name="Note 4 2 3" xfId="1067"/>
    <cellStyle name="Note 4 3" xfId="703"/>
    <cellStyle name="Note 4 3 2" xfId="1412"/>
    <cellStyle name="Note 4 4" xfId="1013"/>
    <cellStyle name="Note 5" xfId="318"/>
    <cellStyle name="Note 5 2" xfId="372"/>
    <cellStyle name="Note 5 2 2" xfId="706"/>
    <cellStyle name="Note 5 2 2 2" xfId="1415"/>
    <cellStyle name="Note 5 2 3" xfId="1081"/>
    <cellStyle name="Note 5 3" xfId="705"/>
    <cellStyle name="Note 5 3 2" xfId="1414"/>
    <cellStyle name="Note 5 4" xfId="1027"/>
    <cellStyle name="Note 6" xfId="332"/>
    <cellStyle name="Note 6 2" xfId="707"/>
    <cellStyle name="Note 6 2 2" xfId="1416"/>
    <cellStyle name="Note 6 3" xfId="1041"/>
    <cellStyle name="Note 7" xfId="708"/>
    <cellStyle name="Note 7 2" xfId="1417"/>
    <cellStyle name="Output" xfId="160" builtinId="21" customBuiltin="1"/>
    <cellStyle name="Percent 2" xfId="81"/>
    <cellStyle name="Percent 3" xfId="82"/>
    <cellStyle name="Percent 3 2" xfId="350"/>
    <cellStyle name="Percent 3 2 2" xfId="1059"/>
    <cellStyle name="Percent 3 3" xfId="240"/>
    <cellStyle name="Percent 3 3 2" xfId="949"/>
    <cellStyle name="Percent 3 4" xfId="466"/>
    <cellStyle name="Percent 3 4 2" xfId="1175"/>
    <cellStyle name="Percent 3 5" xfId="791"/>
    <cellStyle name="SAPBEXaggData" xfId="83"/>
    <cellStyle name="SAPBEXaggData 10" xfId="2014"/>
    <cellStyle name="SAPBEXaggData 11" xfId="1814"/>
    <cellStyle name="SAPBEXaggData 12" xfId="2720"/>
    <cellStyle name="SAPBEXaggData 13" xfId="2963"/>
    <cellStyle name="SAPBEXaggData 14" xfId="3024"/>
    <cellStyle name="SAPBEXaggData 15" xfId="3269"/>
    <cellStyle name="SAPBEXaggData 16" xfId="2516"/>
    <cellStyle name="SAPBEXaggData 2" xfId="84"/>
    <cellStyle name="SAPBEXaggData 2 10" xfId="2592"/>
    <cellStyle name="SAPBEXaggData 2 11" xfId="2219"/>
    <cellStyle name="SAPBEXaggData 2 12" xfId="2266"/>
    <cellStyle name="SAPBEXaggData 2 13" xfId="3702"/>
    <cellStyle name="SAPBEXaggData 2 14" xfId="2721"/>
    <cellStyle name="SAPBEXaggData 2 2" xfId="351"/>
    <cellStyle name="SAPBEXaggData 2 2 10" xfId="241"/>
    <cellStyle name="SAPBEXaggData 2 2 10 10" xfId="3420"/>
    <cellStyle name="SAPBEXaggData 2 2 10 11" xfId="3652"/>
    <cellStyle name="SAPBEXaggData 2 2 10 12" xfId="3862"/>
    <cellStyle name="SAPBEXaggData 2 2 10 13" xfId="4042"/>
    <cellStyle name="SAPBEXaggData 2 2 10 2" xfId="950"/>
    <cellStyle name="SAPBEXaggData 2 2 10 3" xfId="1532"/>
    <cellStyle name="SAPBEXaggData 2 2 10 4" xfId="1913"/>
    <cellStyle name="SAPBEXaggData 2 2 10 5" xfId="2166"/>
    <cellStyle name="SAPBEXaggData 2 2 10 6" xfId="2417"/>
    <cellStyle name="SAPBEXaggData 2 2 10 7" xfId="2666"/>
    <cellStyle name="SAPBEXaggData 2 2 10 8" xfId="2901"/>
    <cellStyle name="SAPBEXaggData 2 2 10 9" xfId="3176"/>
    <cellStyle name="SAPBEXaggData 2 2 11" xfId="192"/>
    <cellStyle name="SAPBEXaggData 2 2 11 10" xfId="3454"/>
    <cellStyle name="SAPBEXaggData 2 2 11 11" xfId="3686"/>
    <cellStyle name="SAPBEXaggData 2 2 11 12" xfId="3889"/>
    <cellStyle name="SAPBEXaggData 2 2 11 13" xfId="4075"/>
    <cellStyle name="SAPBEXaggData 2 2 11 2" xfId="901"/>
    <cellStyle name="SAPBEXaggData 2 2 11 3" xfId="1483"/>
    <cellStyle name="SAPBEXaggData 2 2 11 4" xfId="1948"/>
    <cellStyle name="SAPBEXaggData 2 2 11 5" xfId="2200"/>
    <cellStyle name="SAPBEXaggData 2 2 11 6" xfId="2452"/>
    <cellStyle name="SAPBEXaggData 2 2 11 7" xfId="2700"/>
    <cellStyle name="SAPBEXaggData 2 2 11 8" xfId="2614"/>
    <cellStyle name="SAPBEXaggData 2 2 11 9" xfId="3211"/>
    <cellStyle name="SAPBEXaggData 2 2 12" xfId="433"/>
    <cellStyle name="SAPBEXaggData 2 2 12 10" xfId="3288"/>
    <cellStyle name="SAPBEXaggData 2 2 12 11" xfId="3527"/>
    <cellStyle name="SAPBEXaggData 2 2 12 12" xfId="3340"/>
    <cellStyle name="SAPBEXaggData 2 2 12 13" xfId="3965"/>
    <cellStyle name="SAPBEXaggData 2 2 12 2" xfId="1142"/>
    <cellStyle name="SAPBEXaggData 2 2 12 3" xfId="1723"/>
    <cellStyle name="SAPBEXaggData 2 2 12 4" xfId="1777"/>
    <cellStyle name="SAPBEXaggData 2 2 12 5" xfId="2029"/>
    <cellStyle name="SAPBEXaggData 2 2 12 6" xfId="2281"/>
    <cellStyle name="SAPBEXaggData 2 2 12 7" xfId="2532"/>
    <cellStyle name="SAPBEXaggData 2 2 12 8" xfId="2581"/>
    <cellStyle name="SAPBEXaggData 2 2 12 9" xfId="3039"/>
    <cellStyle name="SAPBEXaggData 2 2 13" xfId="290"/>
    <cellStyle name="SAPBEXaggData 2 2 13 10" xfId="3387"/>
    <cellStyle name="SAPBEXaggData 2 2 13 11" xfId="3618"/>
    <cellStyle name="SAPBEXaggData 2 2 13 12" xfId="3220"/>
    <cellStyle name="SAPBEXaggData 2 2 13 13" xfId="4009"/>
    <cellStyle name="SAPBEXaggData 2 2 13 2" xfId="999"/>
    <cellStyle name="SAPBEXaggData 2 2 13 3" xfId="1581"/>
    <cellStyle name="SAPBEXaggData 2 2 13 4" xfId="1879"/>
    <cellStyle name="SAPBEXaggData 2 2 13 5" xfId="2132"/>
    <cellStyle name="SAPBEXaggData 2 2 13 6" xfId="2383"/>
    <cellStyle name="SAPBEXaggData 2 2 13 7" xfId="2632"/>
    <cellStyle name="SAPBEXaggData 2 2 13 8" xfId="2866"/>
    <cellStyle name="SAPBEXaggData 2 2 13 9" xfId="3142"/>
    <cellStyle name="SAPBEXaggData 2 2 14" xfId="221"/>
    <cellStyle name="SAPBEXaggData 2 2 14 10" xfId="3077"/>
    <cellStyle name="SAPBEXaggData 2 2 14 11" xfId="3325"/>
    <cellStyle name="SAPBEXaggData 2 2 14 12" xfId="3875"/>
    <cellStyle name="SAPBEXaggData 2 2 14 13" xfId="3784"/>
    <cellStyle name="SAPBEXaggData 2 2 14 2" xfId="930"/>
    <cellStyle name="SAPBEXaggData 2 2 14 3" xfId="1512"/>
    <cellStyle name="SAPBEXaggData 2 2 14 4" xfId="1672"/>
    <cellStyle name="SAPBEXaggData 2 2 14 5" xfId="1815"/>
    <cellStyle name="SAPBEXaggData 2 2 14 6" xfId="2067"/>
    <cellStyle name="SAPBEXaggData 2 2 14 7" xfId="2319"/>
    <cellStyle name="SAPBEXaggData 2 2 14 8" xfId="2912"/>
    <cellStyle name="SAPBEXaggData 2 2 14 9" xfId="2802"/>
    <cellStyle name="SAPBEXaggData 2 2 15" xfId="395"/>
    <cellStyle name="SAPBEXaggData 2 2 15 10" xfId="3315"/>
    <cellStyle name="SAPBEXaggData 2 2 15 11" xfId="3554"/>
    <cellStyle name="SAPBEXaggData 2 2 15 12" xfId="3775"/>
    <cellStyle name="SAPBEXaggData 2 2 15 13" xfId="3992"/>
    <cellStyle name="SAPBEXaggData 2 2 15 2" xfId="1104"/>
    <cellStyle name="SAPBEXaggData 2 2 15 3" xfId="1685"/>
    <cellStyle name="SAPBEXaggData 2 2 15 4" xfId="1804"/>
    <cellStyle name="SAPBEXaggData 2 2 15 5" xfId="2056"/>
    <cellStyle name="SAPBEXaggData 2 2 15 6" xfId="2308"/>
    <cellStyle name="SAPBEXaggData 2 2 15 7" xfId="2559"/>
    <cellStyle name="SAPBEXaggData 2 2 15 8" xfId="2792"/>
    <cellStyle name="SAPBEXaggData 2 2 15 9" xfId="3066"/>
    <cellStyle name="SAPBEXaggData 2 2 16" xfId="419"/>
    <cellStyle name="SAPBEXaggData 2 2 16 10" xfId="2566"/>
    <cellStyle name="SAPBEXaggData 2 2 16 11" xfId="3079"/>
    <cellStyle name="SAPBEXaggData 2 2 16 12" xfId="3757"/>
    <cellStyle name="SAPBEXaggData 2 2 16 13" xfId="3787"/>
    <cellStyle name="SAPBEXaggData 2 2 16 2" xfId="1128"/>
    <cellStyle name="SAPBEXaggData 2 2 16 3" xfId="1709"/>
    <cellStyle name="SAPBEXaggData 2 2 16 4" xfId="1665"/>
    <cellStyle name="SAPBEXaggData 2 2 16 5" xfId="1669"/>
    <cellStyle name="SAPBEXaggData 2 2 16 6" xfId="1817"/>
    <cellStyle name="SAPBEXaggData 2 2 16 7" xfId="2069"/>
    <cellStyle name="SAPBEXaggData 2 2 16 8" xfId="2771"/>
    <cellStyle name="SAPBEXaggData 2 2 16 9" xfId="2803"/>
    <cellStyle name="SAPBEXaggData 2 2 17" xfId="435"/>
    <cellStyle name="SAPBEXaggData 2 2 17 10" xfId="3287"/>
    <cellStyle name="SAPBEXaggData 2 2 17 11" xfId="3526"/>
    <cellStyle name="SAPBEXaggData 2 2 17 12" xfId="3746"/>
    <cellStyle name="SAPBEXaggData 2 2 17 13" xfId="3964"/>
    <cellStyle name="SAPBEXaggData 2 2 17 2" xfId="1144"/>
    <cellStyle name="SAPBEXaggData 2 2 17 3" xfId="1725"/>
    <cellStyle name="SAPBEXaggData 2 2 17 4" xfId="1776"/>
    <cellStyle name="SAPBEXaggData 2 2 17 5" xfId="2028"/>
    <cellStyle name="SAPBEXaggData 2 2 17 6" xfId="2280"/>
    <cellStyle name="SAPBEXaggData 2 2 17 7" xfId="2531"/>
    <cellStyle name="SAPBEXaggData 2 2 17 8" xfId="2088"/>
    <cellStyle name="SAPBEXaggData 2 2 17 9" xfId="3038"/>
    <cellStyle name="SAPBEXaggData 2 2 18" xfId="1060"/>
    <cellStyle name="SAPBEXaggData 2 2 19" xfId="1642"/>
    <cellStyle name="SAPBEXaggData 2 2 2" xfId="413"/>
    <cellStyle name="SAPBEXaggData 2 2 2 10" xfId="3303"/>
    <cellStyle name="SAPBEXaggData 2 2 2 11" xfId="3542"/>
    <cellStyle name="SAPBEXaggData 2 2 2 12" xfId="3762"/>
    <cellStyle name="SAPBEXaggData 2 2 2 13" xfId="3980"/>
    <cellStyle name="SAPBEXaggData 2 2 2 2" xfId="1122"/>
    <cellStyle name="SAPBEXaggData 2 2 2 3" xfId="1703"/>
    <cellStyle name="SAPBEXaggData 2 2 2 4" xfId="1792"/>
    <cellStyle name="SAPBEXaggData 2 2 2 5" xfId="2044"/>
    <cellStyle name="SAPBEXaggData 2 2 2 6" xfId="2296"/>
    <cellStyle name="SAPBEXaggData 2 2 2 7" xfId="2547"/>
    <cellStyle name="SAPBEXaggData 2 2 2 8" xfId="874"/>
    <cellStyle name="SAPBEXaggData 2 2 2 9" xfId="3054"/>
    <cellStyle name="SAPBEXaggData 2 2 20" xfId="1835"/>
    <cellStyle name="SAPBEXaggData 2 2 21" xfId="2086"/>
    <cellStyle name="SAPBEXaggData 2 2 22" xfId="2339"/>
    <cellStyle name="SAPBEXaggData 2 2 23" xfId="2588"/>
    <cellStyle name="SAPBEXaggData 2 2 24" xfId="2822"/>
    <cellStyle name="SAPBEXaggData 2 2 25" xfId="3097"/>
    <cellStyle name="SAPBEXaggData 2 2 26" xfId="3345"/>
    <cellStyle name="SAPBEXaggData 2 2 27" xfId="3580"/>
    <cellStyle name="SAPBEXaggData 2 2 28" xfId="3797"/>
    <cellStyle name="SAPBEXaggData 2 2 29" xfId="3999"/>
    <cellStyle name="SAPBEXaggData 2 2 3" xfId="409"/>
    <cellStyle name="SAPBEXaggData 2 2 3 10" xfId="1648"/>
    <cellStyle name="SAPBEXaggData 2 2 3 11" xfId="2616"/>
    <cellStyle name="SAPBEXaggData 2 2 3 12" xfId="3765"/>
    <cellStyle name="SAPBEXaggData 2 2 3 13" xfId="2983"/>
    <cellStyle name="SAPBEXaggData 2 2 3 2" xfId="1118"/>
    <cellStyle name="SAPBEXaggData 2 2 3 3" xfId="1699"/>
    <cellStyle name="SAPBEXaggData 2 2 3 4" xfId="1467"/>
    <cellStyle name="SAPBEXaggData 2 2 3 5" xfId="1452"/>
    <cellStyle name="SAPBEXaggData 2 2 3 6" xfId="1637"/>
    <cellStyle name="SAPBEXaggData 2 2 3 7" xfId="1838"/>
    <cellStyle name="SAPBEXaggData 2 2 3 8" xfId="2782"/>
    <cellStyle name="SAPBEXaggData 2 2 3 9" xfId="2593"/>
    <cellStyle name="SAPBEXaggData 2 2 4" xfId="400"/>
    <cellStyle name="SAPBEXaggData 2 2 4 10" xfId="3313"/>
    <cellStyle name="SAPBEXaggData 2 2 4 11" xfId="3552"/>
    <cellStyle name="SAPBEXaggData 2 2 4 12" xfId="3100"/>
    <cellStyle name="SAPBEXaggData 2 2 4 13" xfId="3990"/>
    <cellStyle name="SAPBEXaggData 2 2 4 2" xfId="1109"/>
    <cellStyle name="SAPBEXaggData 2 2 4 3" xfId="1690"/>
    <cellStyle name="SAPBEXaggData 2 2 4 4" xfId="1802"/>
    <cellStyle name="SAPBEXaggData 2 2 4 5" xfId="2054"/>
    <cellStyle name="SAPBEXaggData 2 2 4 6" xfId="2306"/>
    <cellStyle name="SAPBEXaggData 2 2 4 7" xfId="2557"/>
    <cellStyle name="SAPBEXaggData 2 2 4 8" xfId="2789"/>
    <cellStyle name="SAPBEXaggData 2 2 4 9" xfId="3064"/>
    <cellStyle name="SAPBEXaggData 2 2 5" xfId="437"/>
    <cellStyle name="SAPBEXaggData 2 2 5 10" xfId="3282"/>
    <cellStyle name="SAPBEXaggData 2 2 5 11" xfId="3521"/>
    <cellStyle name="SAPBEXaggData 2 2 5 12" xfId="3744"/>
    <cellStyle name="SAPBEXaggData 2 2 5 13" xfId="3959"/>
    <cellStyle name="SAPBEXaggData 2 2 5 2" xfId="1146"/>
    <cellStyle name="SAPBEXaggData 2 2 5 3" xfId="1727"/>
    <cellStyle name="SAPBEXaggData 2 2 5 4" xfId="1771"/>
    <cellStyle name="SAPBEXaggData 2 2 5 5" xfId="2023"/>
    <cellStyle name="SAPBEXaggData 2 2 5 6" xfId="2275"/>
    <cellStyle name="SAPBEXaggData 2 2 5 7" xfId="2526"/>
    <cellStyle name="SAPBEXaggData 2 2 5 8" xfId="2989"/>
    <cellStyle name="SAPBEXaggData 2 2 5 9" xfId="3033"/>
    <cellStyle name="SAPBEXaggData 2 2 6" xfId="294"/>
    <cellStyle name="SAPBEXaggData 2 2 6 10" xfId="3384"/>
    <cellStyle name="SAPBEXaggData 2 2 6 11" xfId="3615"/>
    <cellStyle name="SAPBEXaggData 2 2 6 12" xfId="3824"/>
    <cellStyle name="SAPBEXaggData 2 2 6 13" xfId="4006"/>
    <cellStyle name="SAPBEXaggData 2 2 6 2" xfId="1003"/>
    <cellStyle name="SAPBEXaggData 2 2 6 3" xfId="1585"/>
    <cellStyle name="SAPBEXaggData 2 2 6 4" xfId="1876"/>
    <cellStyle name="SAPBEXaggData 2 2 6 5" xfId="2129"/>
    <cellStyle name="SAPBEXaggData 2 2 6 6" xfId="2380"/>
    <cellStyle name="SAPBEXaggData 2 2 6 7" xfId="2629"/>
    <cellStyle name="SAPBEXaggData 2 2 6 8" xfId="2863"/>
    <cellStyle name="SAPBEXaggData 2 2 6 9" xfId="3139"/>
    <cellStyle name="SAPBEXaggData 2 2 7" xfId="436"/>
    <cellStyle name="SAPBEXaggData 2 2 7 10" xfId="3104"/>
    <cellStyle name="SAPBEXaggData 2 2 7 11" xfId="3351"/>
    <cellStyle name="SAPBEXaggData 2 2 7 12" xfId="3745"/>
    <cellStyle name="SAPBEXaggData 2 2 7 13" xfId="3599"/>
    <cellStyle name="SAPBEXaggData 2 2 7 2" xfId="1145"/>
    <cellStyle name="SAPBEXaggData 2 2 7 3" xfId="1726"/>
    <cellStyle name="SAPBEXaggData 2 2 7 4" xfId="1624"/>
    <cellStyle name="SAPBEXaggData 2 2 7 5" xfId="1842"/>
    <cellStyle name="SAPBEXaggData 2 2 7 6" xfId="2093"/>
    <cellStyle name="SAPBEXaggData 2 2 7 7" xfId="2346"/>
    <cellStyle name="SAPBEXaggData 2 2 7 8" xfId="2988"/>
    <cellStyle name="SAPBEXaggData 2 2 7 9" xfId="2834"/>
    <cellStyle name="SAPBEXaggData 2 2 8" xfId="450"/>
    <cellStyle name="SAPBEXaggData 2 2 8 10" xfId="3276"/>
    <cellStyle name="SAPBEXaggData 2 2 8 11" xfId="3515"/>
    <cellStyle name="SAPBEXaggData 2 2 8 12" xfId="3935"/>
    <cellStyle name="SAPBEXaggData 2 2 8 13" xfId="3953"/>
    <cellStyle name="SAPBEXaggData 2 2 8 2" xfId="1159"/>
    <cellStyle name="SAPBEXaggData 2 2 8 3" xfId="1740"/>
    <cellStyle name="SAPBEXaggData 2 2 8 4" xfId="1765"/>
    <cellStyle name="SAPBEXaggData 2 2 8 5" xfId="2017"/>
    <cellStyle name="SAPBEXaggData 2 2 8 6" xfId="2269"/>
    <cellStyle name="SAPBEXaggData 2 2 8 7" xfId="2520"/>
    <cellStyle name="SAPBEXaggData 2 2 8 8" xfId="3002"/>
    <cellStyle name="SAPBEXaggData 2 2 8 9" xfId="3027"/>
    <cellStyle name="SAPBEXaggData 2 2 9" xfId="265"/>
    <cellStyle name="SAPBEXaggData 2 2 9 10" xfId="3080"/>
    <cellStyle name="SAPBEXaggData 2 2 9 11" xfId="3328"/>
    <cellStyle name="SAPBEXaggData 2 2 9 12" xfId="3845"/>
    <cellStyle name="SAPBEXaggData 2 2 9 13" xfId="716"/>
    <cellStyle name="SAPBEXaggData 2 2 9 2" xfId="974"/>
    <cellStyle name="SAPBEXaggData 2 2 9 3" xfId="1556"/>
    <cellStyle name="SAPBEXaggData 2 2 9 4" xfId="1668"/>
    <cellStyle name="SAPBEXaggData 2 2 9 5" xfId="1818"/>
    <cellStyle name="SAPBEXaggData 2 2 9 6" xfId="2070"/>
    <cellStyle name="SAPBEXaggData 2 2 9 7" xfId="2322"/>
    <cellStyle name="SAPBEXaggData 2 2 9 8" xfId="2880"/>
    <cellStyle name="SAPBEXaggData 2 2 9 9" xfId="2805"/>
    <cellStyle name="SAPBEXaggData 2 3" xfId="793"/>
    <cellStyle name="SAPBEXaggData 2 4" xfId="730"/>
    <cellStyle name="SAPBEXaggData 2 5" xfId="745"/>
    <cellStyle name="SAPBEXaggData 2 6" xfId="709"/>
    <cellStyle name="SAPBEXaggData 2 7" xfId="738"/>
    <cellStyle name="SAPBEXaggData 2 8" xfId="1966"/>
    <cellStyle name="SAPBEXaggData 2 9" xfId="2221"/>
    <cellStyle name="SAPBEXaggData 3" xfId="412"/>
    <cellStyle name="SAPBEXaggData 3 10" xfId="3302"/>
    <cellStyle name="SAPBEXaggData 3 11" xfId="3541"/>
    <cellStyle name="SAPBEXaggData 3 12" xfId="3755"/>
    <cellStyle name="SAPBEXaggData 3 13" xfId="3979"/>
    <cellStyle name="SAPBEXaggData 3 2" xfId="1121"/>
    <cellStyle name="SAPBEXaggData 3 3" xfId="1702"/>
    <cellStyle name="SAPBEXaggData 3 4" xfId="1791"/>
    <cellStyle name="SAPBEXaggData 3 5" xfId="2043"/>
    <cellStyle name="SAPBEXaggData 3 6" xfId="2295"/>
    <cellStyle name="SAPBEXaggData 3 7" xfId="2546"/>
    <cellStyle name="SAPBEXaggData 3 8" xfId="2619"/>
    <cellStyle name="SAPBEXaggData 3 9" xfId="3053"/>
    <cellStyle name="SAPBEXaggData 4" xfId="242"/>
    <cellStyle name="SAPBEXaggData 4 10" xfId="3421"/>
    <cellStyle name="SAPBEXaggData 4 11" xfId="3653"/>
    <cellStyle name="SAPBEXaggData 4 12" xfId="3861"/>
    <cellStyle name="SAPBEXaggData 4 13" xfId="4043"/>
    <cellStyle name="SAPBEXaggData 4 2" xfId="951"/>
    <cellStyle name="SAPBEXaggData 4 3" xfId="1533"/>
    <cellStyle name="SAPBEXaggData 4 4" xfId="1914"/>
    <cellStyle name="SAPBEXaggData 4 5" xfId="2167"/>
    <cellStyle name="SAPBEXaggData 4 6" xfId="2418"/>
    <cellStyle name="SAPBEXaggData 4 7" xfId="2667"/>
    <cellStyle name="SAPBEXaggData 4 8" xfId="2598"/>
    <cellStyle name="SAPBEXaggData 4 9" xfId="3177"/>
    <cellStyle name="SAPBEXaggData 5" xfId="792"/>
    <cellStyle name="SAPBEXaggData 6" xfId="731"/>
    <cellStyle name="SAPBEXaggData 7" xfId="744"/>
    <cellStyle name="SAPBEXaggData 8" xfId="734"/>
    <cellStyle name="SAPBEXaggData 9" xfId="1762"/>
    <cellStyle name="SAPBEXaggDataEmph" xfId="85"/>
    <cellStyle name="SAPBEXaggDataEmph 10" xfId="2091"/>
    <cellStyle name="SAPBEXaggDataEmph 11" xfId="2719"/>
    <cellStyle name="SAPBEXaggDataEmph 12" xfId="3231"/>
    <cellStyle name="SAPBEXaggDataEmph 13" xfId="3475"/>
    <cellStyle name="SAPBEXaggDataEmph 14" xfId="3609"/>
    <cellStyle name="SAPBEXaggDataEmph 15" xfId="2218"/>
    <cellStyle name="SAPBEXaggDataEmph 2" xfId="286"/>
    <cellStyle name="SAPBEXaggDataEmph 2 10" xfId="3390"/>
    <cellStyle name="SAPBEXaggDataEmph 2 11" xfId="3621"/>
    <cellStyle name="SAPBEXaggDataEmph 2 12" xfId="3830"/>
    <cellStyle name="SAPBEXaggDataEmph 2 13" xfId="4012"/>
    <cellStyle name="SAPBEXaggDataEmph 2 2" xfId="995"/>
    <cellStyle name="SAPBEXaggDataEmph 2 3" xfId="1577"/>
    <cellStyle name="SAPBEXaggDataEmph 2 4" xfId="1882"/>
    <cellStyle name="SAPBEXaggDataEmph 2 5" xfId="2135"/>
    <cellStyle name="SAPBEXaggDataEmph 2 6" xfId="2386"/>
    <cellStyle name="SAPBEXaggDataEmph 2 7" xfId="2635"/>
    <cellStyle name="SAPBEXaggDataEmph 2 8" xfId="2601"/>
    <cellStyle name="SAPBEXaggDataEmph 2 9" xfId="3145"/>
    <cellStyle name="SAPBEXaggDataEmph 3" xfId="243"/>
    <cellStyle name="SAPBEXaggDataEmph 3 10" xfId="3078"/>
    <cellStyle name="SAPBEXaggDataEmph 3 11" xfId="3326"/>
    <cellStyle name="SAPBEXaggDataEmph 3 12" xfId="3860"/>
    <cellStyle name="SAPBEXaggDataEmph 3 13" xfId="3785"/>
    <cellStyle name="SAPBEXaggDataEmph 3 2" xfId="952"/>
    <cellStyle name="SAPBEXaggDataEmph 3 3" xfId="1534"/>
    <cellStyle name="SAPBEXaggDataEmph 3 4" xfId="1670"/>
    <cellStyle name="SAPBEXaggDataEmph 3 5" xfId="1816"/>
    <cellStyle name="SAPBEXaggDataEmph 3 6" xfId="2068"/>
    <cellStyle name="SAPBEXaggDataEmph 3 7" xfId="2320"/>
    <cellStyle name="SAPBEXaggDataEmph 3 8" xfId="2896"/>
    <cellStyle name="SAPBEXaggDataEmph 3 9" xfId="2608"/>
    <cellStyle name="SAPBEXaggDataEmph 4" xfId="794"/>
    <cellStyle name="SAPBEXaggDataEmph 5" xfId="729"/>
    <cellStyle name="SAPBEXaggDataEmph 6" xfId="746"/>
    <cellStyle name="SAPBEXaggDataEmph 7" xfId="1971"/>
    <cellStyle name="SAPBEXaggDataEmph 8" xfId="2223"/>
    <cellStyle name="SAPBEXaggDataEmph 9" xfId="2475"/>
    <cellStyle name="SAPBEXaggItem" xfId="86"/>
    <cellStyle name="SAPBEXaggItem 10" xfId="2222"/>
    <cellStyle name="SAPBEXaggItem 11" xfId="2318"/>
    <cellStyle name="SAPBEXaggItem 12" xfId="3023"/>
    <cellStyle name="SAPBEXaggItem 13" xfId="3273"/>
    <cellStyle name="SAPBEXaggItem 14" xfId="3573"/>
    <cellStyle name="SAPBEXaggItem 15" xfId="3911"/>
    <cellStyle name="SAPBEXaggItem 2" xfId="388"/>
    <cellStyle name="SAPBEXaggItem 2 10" xfId="3321"/>
    <cellStyle name="SAPBEXaggItem 2 11" xfId="3560"/>
    <cellStyle name="SAPBEXaggItem 2 12" xfId="3561"/>
    <cellStyle name="SAPBEXaggItem 2 13" xfId="3998"/>
    <cellStyle name="SAPBEXaggItem 2 2" xfId="1097"/>
    <cellStyle name="SAPBEXaggItem 2 3" xfId="1678"/>
    <cellStyle name="SAPBEXaggItem 2 4" xfId="1810"/>
    <cellStyle name="SAPBEXaggItem 2 5" xfId="2062"/>
    <cellStyle name="SAPBEXaggItem 2 6" xfId="2314"/>
    <cellStyle name="SAPBEXaggItem 2 7" xfId="2565"/>
    <cellStyle name="SAPBEXaggItem 2 8" xfId="2797"/>
    <cellStyle name="SAPBEXaggItem 2 9" xfId="3072"/>
    <cellStyle name="SAPBEXaggItem 3" xfId="244"/>
    <cellStyle name="SAPBEXaggItem 3 10" xfId="2828"/>
    <cellStyle name="SAPBEXaggItem 3 11" xfId="2939"/>
    <cellStyle name="SAPBEXaggItem 3 12" xfId="3572"/>
    <cellStyle name="SAPBEXaggItem 3 13" xfId="3810"/>
    <cellStyle name="SAPBEXaggItem 3 2" xfId="953"/>
    <cellStyle name="SAPBEXaggItem 3 3" xfId="1535"/>
    <cellStyle name="SAPBEXaggItem 3 4" xfId="1617"/>
    <cellStyle name="SAPBEXaggItem 3 5" xfId="1634"/>
    <cellStyle name="SAPBEXaggItem 3 6" xfId="1479"/>
    <cellStyle name="SAPBEXaggItem 3 7" xfId="1465"/>
    <cellStyle name="SAPBEXaggItem 3 8" xfId="2899"/>
    <cellStyle name="SAPBEXaggItem 3 9" xfId="2840"/>
    <cellStyle name="SAPBEXaggItem 4" xfId="795"/>
    <cellStyle name="SAPBEXaggItem 5" xfId="728"/>
    <cellStyle name="SAPBEXaggItem 6" xfId="747"/>
    <cellStyle name="SAPBEXaggItem 7" xfId="1761"/>
    <cellStyle name="SAPBEXaggItem 8" xfId="2013"/>
    <cellStyle name="SAPBEXaggItem 9" xfId="2265"/>
    <cellStyle name="SAPBEXaggItemX" xfId="87"/>
    <cellStyle name="SAPBEXaggItemX 10" xfId="2725"/>
    <cellStyle name="SAPBEXaggItemX 11" xfId="3228"/>
    <cellStyle name="SAPBEXaggItemX 12" xfId="3469"/>
    <cellStyle name="SAPBEXaggItemX 13" xfId="3701"/>
    <cellStyle name="SAPBEXaggItemX 14" xfId="3703"/>
    <cellStyle name="SAPBEXaggItemX 15" xfId="4085"/>
    <cellStyle name="SAPBEXaggItemX 2" xfId="418"/>
    <cellStyle name="SAPBEXaggItemX 2 10" xfId="3300"/>
    <cellStyle name="SAPBEXaggItemX 2 11" xfId="3539"/>
    <cellStyle name="SAPBEXaggItemX 2 12" xfId="3758"/>
    <cellStyle name="SAPBEXaggItemX 2 13" xfId="3977"/>
    <cellStyle name="SAPBEXaggItemX 2 2" xfId="1127"/>
    <cellStyle name="SAPBEXaggItemX 2 3" xfId="1708"/>
    <cellStyle name="SAPBEXaggItemX 2 4" xfId="1789"/>
    <cellStyle name="SAPBEXaggItemX 2 5" xfId="2041"/>
    <cellStyle name="SAPBEXaggItemX 2 6" xfId="2293"/>
    <cellStyle name="SAPBEXaggItemX 2 7" xfId="2544"/>
    <cellStyle name="SAPBEXaggItemX 2 8" xfId="2594"/>
    <cellStyle name="SAPBEXaggItemX 2 9" xfId="3051"/>
    <cellStyle name="SAPBEXaggItemX 3" xfId="245"/>
    <cellStyle name="SAPBEXaggItemX 3 10" xfId="3412"/>
    <cellStyle name="SAPBEXaggItemX 3 11" xfId="3643"/>
    <cellStyle name="SAPBEXaggItemX 3 12" xfId="3603"/>
    <cellStyle name="SAPBEXaggItemX 3 13" xfId="4034"/>
    <cellStyle name="SAPBEXaggItemX 3 2" xfId="954"/>
    <cellStyle name="SAPBEXaggItemX 3 3" xfId="1536"/>
    <cellStyle name="SAPBEXaggItemX 3 4" xfId="1904"/>
    <cellStyle name="SAPBEXaggItemX 3 5" xfId="2157"/>
    <cellStyle name="SAPBEXaggItemX 3 6" xfId="2408"/>
    <cellStyle name="SAPBEXaggItemX 3 7" xfId="2657"/>
    <cellStyle name="SAPBEXaggItemX 3 8" xfId="2897"/>
    <cellStyle name="SAPBEXaggItemX 3 9" xfId="3167"/>
    <cellStyle name="SAPBEXaggItemX 4" xfId="796"/>
    <cellStyle name="SAPBEXaggItemX 5" xfId="727"/>
    <cellStyle name="SAPBEXaggItemX 6" xfId="1965"/>
    <cellStyle name="SAPBEXaggItemX 7" xfId="2217"/>
    <cellStyle name="SAPBEXaggItemX 8" xfId="2469"/>
    <cellStyle name="SAPBEXaggItemX 9" xfId="2715"/>
    <cellStyle name="SAPBEXchaText" xfId="88"/>
    <cellStyle name="SAPBEXchaText 10" xfId="867"/>
    <cellStyle name="SAPBEXchaText 11" xfId="739"/>
    <cellStyle name="SAPBEXchaText 12" xfId="1967"/>
    <cellStyle name="SAPBEXchaText 13" xfId="2112"/>
    <cellStyle name="SAPBEXchaText 14" xfId="2757"/>
    <cellStyle name="SAPBEXchaText 15" xfId="2722"/>
    <cellStyle name="SAPBEXchaText 16" xfId="2586"/>
    <cellStyle name="SAPBEXchaText 17" xfId="3704"/>
    <cellStyle name="SAPBEXchaText 18" xfId="3912"/>
    <cellStyle name="SAPBEXchaText 2" xfId="89"/>
    <cellStyle name="SAPBEXchaText 2 10" xfId="2476"/>
    <cellStyle name="SAPBEXchaText 2 11" xfId="2071"/>
    <cellStyle name="SAPBEXchaText 2 12" xfId="2718"/>
    <cellStyle name="SAPBEXchaText 2 13" xfId="3232"/>
    <cellStyle name="SAPBEXchaText 2 14" xfId="3476"/>
    <cellStyle name="SAPBEXchaText 2 15" xfId="3734"/>
    <cellStyle name="SAPBEXchaText 2 16" xfId="3913"/>
    <cellStyle name="SAPBEXchaText 2 2" xfId="90"/>
    <cellStyle name="SAPBEXchaText 2 2 10" xfId="2726"/>
    <cellStyle name="SAPBEXchaText 2 2 11" xfId="3022"/>
    <cellStyle name="SAPBEXchaText 2 2 12" xfId="3272"/>
    <cellStyle name="SAPBEXchaText 2 2 13" xfId="3511"/>
    <cellStyle name="SAPBEXchaText 2 2 14" xfId="3660"/>
    <cellStyle name="SAPBEXchaText 2 2 15" xfId="3950"/>
    <cellStyle name="SAPBEXchaText 2 2 2" xfId="392"/>
    <cellStyle name="SAPBEXchaText 2 2 2 10" xfId="3105"/>
    <cellStyle name="SAPBEXchaText 2 2 2 11" xfId="3352"/>
    <cellStyle name="SAPBEXchaText 2 2 2 12" xfId="3777"/>
    <cellStyle name="SAPBEXchaText 2 2 2 13" xfId="3802"/>
    <cellStyle name="SAPBEXchaText 2 2 2 2" xfId="1101"/>
    <cellStyle name="SAPBEXchaText 2 2 2 3" xfId="1682"/>
    <cellStyle name="SAPBEXchaText 2 2 2 4" xfId="1628"/>
    <cellStyle name="SAPBEXchaText 2 2 2 5" xfId="1843"/>
    <cellStyle name="SAPBEXchaText 2 2 2 6" xfId="2094"/>
    <cellStyle name="SAPBEXchaText 2 2 2 7" xfId="2347"/>
    <cellStyle name="SAPBEXchaText 2 2 2 8" xfId="2794"/>
    <cellStyle name="SAPBEXchaText 2 2 2 9" xfId="2825"/>
    <cellStyle name="SAPBEXchaText 2 2 3" xfId="266"/>
    <cellStyle name="SAPBEXchaText 2 2 3 10" xfId="3116"/>
    <cellStyle name="SAPBEXchaText 2 2 3 11" xfId="3361"/>
    <cellStyle name="SAPBEXchaText 2 2 3 12" xfId="3371"/>
    <cellStyle name="SAPBEXchaText 2 2 3 13" xfId="3806"/>
    <cellStyle name="SAPBEXchaText 2 2 3 2" xfId="975"/>
    <cellStyle name="SAPBEXchaText 2 2 3 3" xfId="1557"/>
    <cellStyle name="SAPBEXchaText 2 2 3 4" xfId="1615"/>
    <cellStyle name="SAPBEXchaText 2 2 3 5" xfId="1854"/>
    <cellStyle name="SAPBEXchaText 2 2 3 6" xfId="2105"/>
    <cellStyle name="SAPBEXchaText 2 2 3 7" xfId="2357"/>
    <cellStyle name="SAPBEXchaText 2 2 3 8" xfId="2883"/>
    <cellStyle name="SAPBEXchaText 2 2 3 9" xfId="2611"/>
    <cellStyle name="SAPBEXchaText 2 2 4" xfId="799"/>
    <cellStyle name="SAPBEXchaText 2 2 5" xfId="726"/>
    <cellStyle name="SAPBEXchaText 2 2 6" xfId="1760"/>
    <cellStyle name="SAPBEXchaText 2 2 7" xfId="2012"/>
    <cellStyle name="SAPBEXchaText 2 2 8" xfId="2264"/>
    <cellStyle name="SAPBEXchaText 2 2 9" xfId="2515"/>
    <cellStyle name="SAPBEXchaText 2 3" xfId="425"/>
    <cellStyle name="SAPBEXchaText 2 3 10" xfId="3291"/>
    <cellStyle name="SAPBEXchaText 2 3 11" xfId="3530"/>
    <cellStyle name="SAPBEXchaText 2 3 12" xfId="3751"/>
    <cellStyle name="SAPBEXchaText 2 3 13" xfId="3968"/>
    <cellStyle name="SAPBEXchaText 2 3 2" xfId="1134"/>
    <cellStyle name="SAPBEXchaText 2 3 3" xfId="1715"/>
    <cellStyle name="SAPBEXchaText 2 3 4" xfId="1780"/>
    <cellStyle name="SAPBEXchaText 2 3 5" xfId="2032"/>
    <cellStyle name="SAPBEXchaText 2 3 6" xfId="2284"/>
    <cellStyle name="SAPBEXchaText 2 3 7" xfId="2535"/>
    <cellStyle name="SAPBEXchaText 2 3 8" xfId="2763"/>
    <cellStyle name="SAPBEXchaText 2 3 9" xfId="3042"/>
    <cellStyle name="SAPBEXchaText 2 4" xfId="247"/>
    <cellStyle name="SAPBEXchaText 2 4 10" xfId="3418"/>
    <cellStyle name="SAPBEXchaText 2 4 11" xfId="3649"/>
    <cellStyle name="SAPBEXchaText 2 4 12" xfId="3858"/>
    <cellStyle name="SAPBEXchaText 2 4 13" xfId="4040"/>
    <cellStyle name="SAPBEXchaText 2 4 2" xfId="956"/>
    <cellStyle name="SAPBEXchaText 2 4 3" xfId="1538"/>
    <cellStyle name="SAPBEXchaText 2 4 4" xfId="1910"/>
    <cellStyle name="SAPBEXchaText 2 4 5" xfId="2163"/>
    <cellStyle name="SAPBEXchaText 2 4 6" xfId="2414"/>
    <cellStyle name="SAPBEXchaText 2 4 7" xfId="2663"/>
    <cellStyle name="SAPBEXchaText 2 4 8" xfId="2572"/>
    <cellStyle name="SAPBEXchaText 2 4 9" xfId="3173"/>
    <cellStyle name="SAPBEXchaText 2 5" xfId="798"/>
    <cellStyle name="SAPBEXchaText 2 6" xfId="1380"/>
    <cellStyle name="SAPBEXchaText 2 7" xfId="749"/>
    <cellStyle name="SAPBEXchaText 2 8" xfId="1972"/>
    <cellStyle name="SAPBEXchaText 2 9" xfId="2224"/>
    <cellStyle name="SAPBEXchaText 3" xfId="91"/>
    <cellStyle name="SAPBEXchaText 3 10" xfId="2011"/>
    <cellStyle name="SAPBEXchaText 3 11" xfId="2717"/>
    <cellStyle name="SAPBEXchaText 3 12" xfId="2760"/>
    <cellStyle name="SAPBEXchaText 3 13" xfId="2622"/>
    <cellStyle name="SAPBEXchaText 3 14" xfId="3085"/>
    <cellStyle name="SAPBEXchaText 3 15" xfId="3914"/>
    <cellStyle name="SAPBEXchaText 3 2" xfId="391"/>
    <cellStyle name="SAPBEXchaText 3 2 10" xfId="3319"/>
    <cellStyle name="SAPBEXchaText 3 2 11" xfId="3558"/>
    <cellStyle name="SAPBEXchaText 3 2 12" xfId="3778"/>
    <cellStyle name="SAPBEXchaText 3 2 13" xfId="3996"/>
    <cellStyle name="SAPBEXchaText 3 2 2" xfId="1100"/>
    <cellStyle name="SAPBEXchaText 3 2 3" xfId="1681"/>
    <cellStyle name="SAPBEXchaText 3 2 4" xfId="1808"/>
    <cellStyle name="SAPBEXchaText 3 2 5" xfId="2060"/>
    <cellStyle name="SAPBEXchaText 3 2 6" xfId="2312"/>
    <cellStyle name="SAPBEXchaText 3 2 7" xfId="2563"/>
    <cellStyle name="SAPBEXchaText 3 2 8" xfId="2089"/>
    <cellStyle name="SAPBEXchaText 3 2 9" xfId="3070"/>
    <cellStyle name="SAPBEXchaText 3 3" xfId="291"/>
    <cellStyle name="SAPBEXchaText 3 3 10" xfId="3386"/>
    <cellStyle name="SAPBEXchaText 3 3 11" xfId="3617"/>
    <cellStyle name="SAPBEXchaText 3 3 12" xfId="3826"/>
    <cellStyle name="SAPBEXchaText 3 3 13" xfId="4008"/>
    <cellStyle name="SAPBEXchaText 3 3 2" xfId="1000"/>
    <cellStyle name="SAPBEXchaText 3 3 3" xfId="1582"/>
    <cellStyle name="SAPBEXchaText 3 3 4" xfId="1878"/>
    <cellStyle name="SAPBEXchaText 3 3 5" xfId="2131"/>
    <cellStyle name="SAPBEXchaText 3 3 6" xfId="2382"/>
    <cellStyle name="SAPBEXchaText 3 3 7" xfId="2631"/>
    <cellStyle name="SAPBEXchaText 3 3 8" xfId="2575"/>
    <cellStyle name="SAPBEXchaText 3 3 9" xfId="3141"/>
    <cellStyle name="SAPBEXchaText 3 4" xfId="800"/>
    <cellStyle name="SAPBEXchaText 3 5" xfId="1378"/>
    <cellStyle name="SAPBEXchaText 3 6" xfId="750"/>
    <cellStyle name="SAPBEXchaText 3 7" xfId="871"/>
    <cellStyle name="SAPBEXchaText 3 8" xfId="740"/>
    <cellStyle name="SAPBEXchaText 3 9" xfId="1968"/>
    <cellStyle name="SAPBEXchaText 4" xfId="92"/>
    <cellStyle name="SAPBEXchaText 4 10" xfId="2009"/>
    <cellStyle name="SAPBEXchaText 4 11" xfId="2338"/>
    <cellStyle name="SAPBEXchaText 4 12" xfId="2716"/>
    <cellStyle name="SAPBEXchaText 4 13" xfId="2220"/>
    <cellStyle name="SAPBEXchaText 4 14" xfId="3019"/>
    <cellStyle name="SAPBEXchaText 4 15" xfId="2801"/>
    <cellStyle name="SAPBEXchaText 4 16" xfId="3915"/>
    <cellStyle name="SAPBEXchaText 4 2" xfId="93"/>
    <cellStyle name="SAPBEXchaText 4 2 10" xfId="2729"/>
    <cellStyle name="SAPBEXchaText 4 2 11" xfId="2762"/>
    <cellStyle name="SAPBEXchaText 4 2 12" xfId="3233"/>
    <cellStyle name="SAPBEXchaText 4 2 13" xfId="3477"/>
    <cellStyle name="SAPBEXchaText 4 2 14" xfId="3229"/>
    <cellStyle name="SAPBEXchaText 4 2 15" xfId="3737"/>
    <cellStyle name="SAPBEXchaText 4 2 2" xfId="399"/>
    <cellStyle name="SAPBEXchaText 4 2 2 10" xfId="3306"/>
    <cellStyle name="SAPBEXchaText 4 2 2 11" xfId="3545"/>
    <cellStyle name="SAPBEXchaText 4 2 2 12" xfId="3331"/>
    <cellStyle name="SAPBEXchaText 4 2 2 13" xfId="3983"/>
    <cellStyle name="SAPBEXchaText 4 2 2 2" xfId="1108"/>
    <cellStyle name="SAPBEXchaText 4 2 2 3" xfId="1689"/>
    <cellStyle name="SAPBEXchaText 4 2 2 4" xfId="1795"/>
    <cellStyle name="SAPBEXchaText 4 2 2 5" xfId="2047"/>
    <cellStyle name="SAPBEXchaText 4 2 2 6" xfId="2299"/>
    <cellStyle name="SAPBEXchaText 4 2 2 7" xfId="2550"/>
    <cellStyle name="SAPBEXchaText 4 2 2 8" xfId="2788"/>
    <cellStyle name="SAPBEXchaText 4 2 2 9" xfId="3057"/>
    <cellStyle name="SAPBEXchaText 4 2 3" xfId="284"/>
    <cellStyle name="SAPBEXchaText 4 2 3 10" xfId="3391"/>
    <cellStyle name="SAPBEXchaText 4 2 3 11" xfId="3622"/>
    <cellStyle name="SAPBEXchaText 4 2 3 12" xfId="3828"/>
    <cellStyle name="SAPBEXchaText 4 2 3 13" xfId="4013"/>
    <cellStyle name="SAPBEXchaText 4 2 3 2" xfId="993"/>
    <cellStyle name="SAPBEXchaText 4 2 3 3" xfId="1575"/>
    <cellStyle name="SAPBEXchaText 4 2 3 4" xfId="1883"/>
    <cellStyle name="SAPBEXchaText 4 2 3 5" xfId="2136"/>
    <cellStyle name="SAPBEXchaText 4 2 3 6" xfId="2387"/>
    <cellStyle name="SAPBEXchaText 4 2 3 7" xfId="2636"/>
    <cellStyle name="SAPBEXchaText 4 2 3 8" xfId="2868"/>
    <cellStyle name="SAPBEXchaText 4 2 3 9" xfId="3146"/>
    <cellStyle name="SAPBEXchaText 4 2 4" xfId="802"/>
    <cellStyle name="SAPBEXchaText 4 2 5" xfId="1377"/>
    <cellStyle name="SAPBEXchaText 4 2 6" xfId="752"/>
    <cellStyle name="SAPBEXchaText 4 2 7" xfId="1973"/>
    <cellStyle name="SAPBEXchaText 4 2 8" xfId="2225"/>
    <cellStyle name="SAPBEXchaText 4 2 9" xfId="2477"/>
    <cellStyle name="SAPBEXchaText 4 3" xfId="385"/>
    <cellStyle name="SAPBEXchaText 4 3 10" xfId="2942"/>
    <cellStyle name="SAPBEXchaText 4 3 11" xfId="2937"/>
    <cellStyle name="SAPBEXchaText 4 3 12" xfId="3782"/>
    <cellStyle name="SAPBEXchaText 4 3 13" xfId="3792"/>
    <cellStyle name="SAPBEXchaText 4 3 2" xfId="1094"/>
    <cellStyle name="SAPBEXchaText 4 3 3" xfId="1675"/>
    <cellStyle name="SAPBEXchaText 4 3 4" xfId="1656"/>
    <cellStyle name="SAPBEXchaText 4 3 5" xfId="1475"/>
    <cellStyle name="SAPBEXchaText 4 3 6" xfId="1481"/>
    <cellStyle name="SAPBEXchaText 4 3 7" xfId="1951"/>
    <cellStyle name="SAPBEXchaText 4 3 8" xfId="2796"/>
    <cellStyle name="SAPBEXchaText 4 3 9" xfId="2812"/>
    <cellStyle name="SAPBEXchaText 4 4" xfId="197"/>
    <cellStyle name="SAPBEXchaText 4 4 10" xfId="3451"/>
    <cellStyle name="SAPBEXchaText 4 4 11" xfId="3683"/>
    <cellStyle name="SAPBEXchaText 4 4 12" xfId="3893"/>
    <cellStyle name="SAPBEXchaText 4 4 13" xfId="4072"/>
    <cellStyle name="SAPBEXchaText 4 4 2" xfId="906"/>
    <cellStyle name="SAPBEXchaText 4 4 3" xfId="1488"/>
    <cellStyle name="SAPBEXchaText 4 4 4" xfId="1945"/>
    <cellStyle name="SAPBEXchaText 4 4 5" xfId="2197"/>
    <cellStyle name="SAPBEXchaText 4 4 6" xfId="2449"/>
    <cellStyle name="SAPBEXchaText 4 4 7" xfId="2697"/>
    <cellStyle name="SAPBEXchaText 4 4 8" xfId="2933"/>
    <cellStyle name="SAPBEXchaText 4 4 9" xfId="3208"/>
    <cellStyle name="SAPBEXchaText 4 5" xfId="801"/>
    <cellStyle name="SAPBEXchaText 4 6" xfId="725"/>
    <cellStyle name="SAPBEXchaText 4 7" xfId="751"/>
    <cellStyle name="SAPBEXchaText 4 8" xfId="868"/>
    <cellStyle name="SAPBEXchaText 4 9" xfId="1757"/>
    <cellStyle name="SAPBEXchaText 5" xfId="422"/>
    <cellStyle name="SAPBEXchaText 5 10" xfId="3297"/>
    <cellStyle name="SAPBEXchaText 5 11" xfId="3536"/>
    <cellStyle name="SAPBEXchaText 5 12" xfId="2759"/>
    <cellStyle name="SAPBEXchaText 5 13" xfId="3974"/>
    <cellStyle name="SAPBEXchaText 5 2" xfId="1131"/>
    <cellStyle name="SAPBEXchaText 5 3" xfId="1712"/>
    <cellStyle name="SAPBEXchaText 5 4" xfId="1786"/>
    <cellStyle name="SAPBEXchaText 5 5" xfId="2038"/>
    <cellStyle name="SAPBEXchaText 5 6" xfId="2290"/>
    <cellStyle name="SAPBEXchaText 5 7" xfId="2541"/>
    <cellStyle name="SAPBEXchaText 5 8" xfId="2773"/>
    <cellStyle name="SAPBEXchaText 5 9" xfId="3048"/>
    <cellStyle name="SAPBEXchaText 6" xfId="246"/>
    <cellStyle name="SAPBEXchaText 6 10" xfId="3419"/>
    <cellStyle name="SAPBEXchaText 6 11" xfId="3650"/>
    <cellStyle name="SAPBEXchaText 6 12" xfId="2756"/>
    <cellStyle name="SAPBEXchaText 6 13" xfId="4041"/>
    <cellStyle name="SAPBEXchaText 6 2" xfId="955"/>
    <cellStyle name="SAPBEXchaText 6 3" xfId="1537"/>
    <cellStyle name="SAPBEXchaText 6 4" xfId="1911"/>
    <cellStyle name="SAPBEXchaText 6 5" xfId="2164"/>
    <cellStyle name="SAPBEXchaText 6 6" xfId="2415"/>
    <cellStyle name="SAPBEXchaText 6 7" xfId="2664"/>
    <cellStyle name="SAPBEXchaText 6 8" xfId="2898"/>
    <cellStyle name="SAPBEXchaText 6 9" xfId="3174"/>
    <cellStyle name="SAPBEXchaText 7" xfId="797"/>
    <cellStyle name="SAPBEXchaText 8" xfId="1379"/>
    <cellStyle name="SAPBEXchaText 9" xfId="748"/>
    <cellStyle name="SAPBEXexcBad7" xfId="94"/>
    <cellStyle name="SAPBEXexcBad7 10" xfId="2730"/>
    <cellStyle name="SAPBEXexcBad7 11" xfId="2584"/>
    <cellStyle name="SAPBEXexcBad7 12" xfId="3133"/>
    <cellStyle name="SAPBEXexcBad7 13" xfId="3378"/>
    <cellStyle name="SAPBEXexcBad7 14" xfId="3102"/>
    <cellStyle name="SAPBEXexcBad7 15" xfId="3376"/>
    <cellStyle name="SAPBEXexcBad7 2" xfId="232"/>
    <cellStyle name="SAPBEXexcBad7 2 10" xfId="3125"/>
    <cellStyle name="SAPBEXexcBad7 2 11" xfId="3370"/>
    <cellStyle name="SAPBEXexcBad7 2 12" xfId="3866"/>
    <cellStyle name="SAPBEXexcBad7 2 13" xfId="3814"/>
    <cellStyle name="SAPBEXexcBad7 2 2" xfId="941"/>
    <cellStyle name="SAPBEXexcBad7 2 3" xfId="1523"/>
    <cellStyle name="SAPBEXexcBad7 2 4" xfId="1605"/>
    <cellStyle name="SAPBEXexcBad7 2 5" xfId="1862"/>
    <cellStyle name="SAPBEXexcBad7 2 6" xfId="2114"/>
    <cellStyle name="SAPBEXexcBad7 2 7" xfId="2366"/>
    <cellStyle name="SAPBEXexcBad7 2 8" xfId="2908"/>
    <cellStyle name="SAPBEXexcBad7 2 9" xfId="2603"/>
    <cellStyle name="SAPBEXexcBad7 3" xfId="299"/>
    <cellStyle name="SAPBEXexcBad7 3 10" xfId="2585"/>
    <cellStyle name="SAPBEXexcBad7 3 11" xfId="2083"/>
    <cellStyle name="SAPBEXexcBad7 3 12" xfId="3821"/>
    <cellStyle name="SAPBEXexcBad7 3 13" xfId="2968"/>
    <cellStyle name="SAPBEXexcBad7 3 2" xfId="1008"/>
    <cellStyle name="SAPBEXexcBad7 3 3" xfId="1590"/>
    <cellStyle name="SAPBEXexcBad7 3 4" xfId="1464"/>
    <cellStyle name="SAPBEXexcBad7 3 5" xfId="858"/>
    <cellStyle name="SAPBEXexcBad7 3 6" xfId="1440"/>
    <cellStyle name="SAPBEXexcBad7 3 7" xfId="1957"/>
    <cellStyle name="SAPBEXexcBad7 3 8" xfId="2859"/>
    <cellStyle name="SAPBEXexcBad7 3 9" xfId="2948"/>
    <cellStyle name="SAPBEXexcBad7 4" xfId="803"/>
    <cellStyle name="SAPBEXexcBad7 5" xfId="1376"/>
    <cellStyle name="SAPBEXexcBad7 6" xfId="1592"/>
    <cellStyle name="SAPBEXexcBad7 7" xfId="1870"/>
    <cellStyle name="SAPBEXexcBad7 8" xfId="2123"/>
    <cellStyle name="SAPBEXexcBad7 9" xfId="2374"/>
    <cellStyle name="SAPBEXexcBad8" xfId="95"/>
    <cellStyle name="SAPBEXexcBad8 10" xfId="2731"/>
    <cellStyle name="SAPBEXexcBad8 11" xfId="2818"/>
    <cellStyle name="SAPBEXexcBad8 12" xfId="3088"/>
    <cellStyle name="SAPBEXexcBad8 13" xfId="3336"/>
    <cellStyle name="SAPBEXexcBad8 14" xfId="3230"/>
    <cellStyle name="SAPBEXexcBad8 15" xfId="3602"/>
    <cellStyle name="SAPBEXexcBad8 2" xfId="231"/>
    <cellStyle name="SAPBEXexcBad8 2 10" xfId="3084"/>
    <cellStyle name="SAPBEXexcBad8 2 11" xfId="3333"/>
    <cellStyle name="SAPBEXexcBad8 2 12" xfId="3868"/>
    <cellStyle name="SAPBEXexcBad8 2 13" xfId="3786"/>
    <cellStyle name="SAPBEXexcBad8 2 2" xfId="940"/>
    <cellStyle name="SAPBEXexcBad8 2 3" xfId="1522"/>
    <cellStyle name="SAPBEXexcBad8 2 4" xfId="1659"/>
    <cellStyle name="SAPBEXexcBad8 2 5" xfId="1822"/>
    <cellStyle name="SAPBEXexcBad8 2 6" xfId="2074"/>
    <cellStyle name="SAPBEXexcBad8 2 7" xfId="2327"/>
    <cellStyle name="SAPBEXexcBad8 2 8" xfId="2905"/>
    <cellStyle name="SAPBEXexcBad8 2 9" xfId="2610"/>
    <cellStyle name="SAPBEXexcBad8 3" xfId="296"/>
    <cellStyle name="SAPBEXexcBad8 3 10" xfId="3382"/>
    <cellStyle name="SAPBEXexcBad8 3 11" xfId="3613"/>
    <cellStyle name="SAPBEXexcBad8 3 12" xfId="3819"/>
    <cellStyle name="SAPBEXexcBad8 3 13" xfId="4004"/>
    <cellStyle name="SAPBEXexcBad8 3 2" xfId="1005"/>
    <cellStyle name="SAPBEXexcBad8 3 3" xfId="1587"/>
    <cellStyle name="SAPBEXexcBad8 3 4" xfId="1874"/>
    <cellStyle name="SAPBEXexcBad8 3 5" xfId="2127"/>
    <cellStyle name="SAPBEXexcBad8 3 6" xfId="2378"/>
    <cellStyle name="SAPBEXexcBad8 3 7" xfId="2627"/>
    <cellStyle name="SAPBEXexcBad8 3 8" xfId="2861"/>
    <cellStyle name="SAPBEXexcBad8 3 9" xfId="3137"/>
    <cellStyle name="SAPBEXexcBad8 4" xfId="804"/>
    <cellStyle name="SAPBEXexcBad8 5" xfId="724"/>
    <cellStyle name="SAPBEXexcBad8 6" xfId="1646"/>
    <cellStyle name="SAPBEXexcBad8 7" xfId="1826"/>
    <cellStyle name="SAPBEXexcBad8 8" xfId="2077"/>
    <cellStyle name="SAPBEXexcBad8 9" xfId="2331"/>
    <cellStyle name="SAPBEXexcBad9" xfId="96"/>
    <cellStyle name="SAPBEXexcBad9 10" xfId="2728"/>
    <cellStyle name="SAPBEXexcBad9 11" xfId="737"/>
    <cellStyle name="SAPBEXexcBad9 12" xfId="3234"/>
    <cellStyle name="SAPBEXexcBad9 13" xfId="3478"/>
    <cellStyle name="SAPBEXexcBad9 14" xfId="3705"/>
    <cellStyle name="SAPBEXexcBad9 15" xfId="3512"/>
    <cellStyle name="SAPBEXexcBad9 2" xfId="229"/>
    <cellStyle name="SAPBEXexcBad9 2 10" xfId="3429"/>
    <cellStyle name="SAPBEXexcBad9 2 11" xfId="3661"/>
    <cellStyle name="SAPBEXexcBad9 2 12" xfId="3586"/>
    <cellStyle name="SAPBEXexcBad9 2 13" xfId="4050"/>
    <cellStyle name="SAPBEXexcBad9 2 2" xfId="938"/>
    <cellStyle name="SAPBEXexcBad9 2 3" xfId="1520"/>
    <cellStyle name="SAPBEXexcBad9 2 4" xfId="1923"/>
    <cellStyle name="SAPBEXexcBad9 2 5" xfId="2175"/>
    <cellStyle name="SAPBEXexcBad9 2 6" xfId="2427"/>
    <cellStyle name="SAPBEXexcBad9 2 7" xfId="2675"/>
    <cellStyle name="SAPBEXexcBad9 2 8" xfId="2910"/>
    <cellStyle name="SAPBEXexcBad9 2 9" xfId="3186"/>
    <cellStyle name="SAPBEXexcBad9 3" xfId="264"/>
    <cellStyle name="SAPBEXexcBad9 3 10" xfId="3406"/>
    <cellStyle name="SAPBEXexcBad9 3 11" xfId="3637"/>
    <cellStyle name="SAPBEXexcBad9 3 12" xfId="3846"/>
    <cellStyle name="SAPBEXexcBad9 3 13" xfId="4028"/>
    <cellStyle name="SAPBEXexcBad9 3 2" xfId="973"/>
    <cellStyle name="SAPBEXexcBad9 3 3" xfId="1555"/>
    <cellStyle name="SAPBEXexcBad9 3 4" xfId="1898"/>
    <cellStyle name="SAPBEXexcBad9 3 5" xfId="2151"/>
    <cellStyle name="SAPBEXexcBad9 3 6" xfId="2402"/>
    <cellStyle name="SAPBEXexcBad9 3 7" xfId="2651"/>
    <cellStyle name="SAPBEXexcBad9 3 8" xfId="2599"/>
    <cellStyle name="SAPBEXexcBad9 3 9" xfId="3161"/>
    <cellStyle name="SAPBEXexcBad9 4" xfId="805"/>
    <cellStyle name="SAPBEXexcBad9 5" xfId="1375"/>
    <cellStyle name="SAPBEXexcBad9 6" xfId="753"/>
    <cellStyle name="SAPBEXexcBad9 7" xfId="1974"/>
    <cellStyle name="SAPBEXexcBad9 8" xfId="2226"/>
    <cellStyle name="SAPBEXexcBad9 9" xfId="2478"/>
    <cellStyle name="SAPBEXexcCritical4" xfId="97"/>
    <cellStyle name="SAPBEXexcCritical4 10" xfId="2416"/>
    <cellStyle name="SAPBEXexcCritical4 11" xfId="736"/>
    <cellStyle name="SAPBEXexcCritical4 12" xfId="3235"/>
    <cellStyle name="SAPBEXexcCritical4 13" xfId="3479"/>
    <cellStyle name="SAPBEXexcCritical4 14" xfId="3123"/>
    <cellStyle name="SAPBEXexcCritical4 15" xfId="3470"/>
    <cellStyle name="SAPBEXexcCritical4 2" xfId="228"/>
    <cellStyle name="SAPBEXexcCritical4 2 10" xfId="3430"/>
    <cellStyle name="SAPBEXexcCritical4 2 11" xfId="3662"/>
    <cellStyle name="SAPBEXexcCritical4 2 12" xfId="3870"/>
    <cellStyle name="SAPBEXexcCritical4 2 13" xfId="4051"/>
    <cellStyle name="SAPBEXexcCritical4 2 2" xfId="937"/>
    <cellStyle name="SAPBEXexcCritical4 2 3" xfId="1519"/>
    <cellStyle name="SAPBEXexcCritical4 2 4" xfId="1924"/>
    <cellStyle name="SAPBEXexcCritical4 2 5" xfId="2176"/>
    <cellStyle name="SAPBEXexcCritical4 2 6" xfId="2428"/>
    <cellStyle name="SAPBEXexcCritical4 2 7" xfId="2676"/>
    <cellStyle name="SAPBEXexcCritical4 2 8" xfId="2911"/>
    <cellStyle name="SAPBEXexcCritical4 2 9" xfId="3187"/>
    <cellStyle name="SAPBEXexcCritical4 3" xfId="292"/>
    <cellStyle name="SAPBEXexcCritical4 3 10" xfId="3385"/>
    <cellStyle name="SAPBEXexcCritical4 3 11" xfId="3616"/>
    <cellStyle name="SAPBEXexcCritical4 3 12" xfId="3825"/>
    <cellStyle name="SAPBEXexcCritical4 3 13" xfId="4007"/>
    <cellStyle name="SAPBEXexcCritical4 3 2" xfId="1001"/>
    <cellStyle name="SAPBEXexcCritical4 3 3" xfId="1583"/>
    <cellStyle name="SAPBEXexcCritical4 3 4" xfId="1877"/>
    <cellStyle name="SAPBEXexcCritical4 3 5" xfId="2130"/>
    <cellStyle name="SAPBEXexcCritical4 3 6" xfId="2381"/>
    <cellStyle name="SAPBEXexcCritical4 3 7" xfId="2630"/>
    <cellStyle name="SAPBEXexcCritical4 3 8" xfId="2372"/>
    <cellStyle name="SAPBEXexcCritical4 3 9" xfId="3140"/>
    <cellStyle name="SAPBEXexcCritical4 4" xfId="806"/>
    <cellStyle name="SAPBEXexcCritical4 5" xfId="1374"/>
    <cellStyle name="SAPBEXexcCritical4 6" xfId="754"/>
    <cellStyle name="SAPBEXexcCritical4 7" xfId="1975"/>
    <cellStyle name="SAPBEXexcCritical4 8" xfId="2227"/>
    <cellStyle name="SAPBEXexcCritical4 9" xfId="2479"/>
    <cellStyle name="SAPBEXexcCritical5" xfId="98"/>
    <cellStyle name="SAPBEXexcCritical5 10" xfId="2733"/>
    <cellStyle name="SAPBEXexcCritical5 11" xfId="3016"/>
    <cellStyle name="SAPBEXexcCritical5 12" xfId="3266"/>
    <cellStyle name="SAPBEXexcCritical5 13" xfId="3508"/>
    <cellStyle name="SAPBEXexcCritical5 14" xfId="3081"/>
    <cellStyle name="SAPBEXexcCritical5 15" xfId="3949"/>
    <cellStyle name="SAPBEXexcCritical5 2" xfId="227"/>
    <cellStyle name="SAPBEXexcCritical5 2 10" xfId="3427"/>
    <cellStyle name="SAPBEXexcCritical5 2 11" xfId="3659"/>
    <cellStyle name="SAPBEXexcCritical5 2 12" xfId="3869"/>
    <cellStyle name="SAPBEXexcCritical5 2 13" xfId="4049"/>
    <cellStyle name="SAPBEXexcCritical5 2 2" xfId="936"/>
    <cellStyle name="SAPBEXexcCritical5 2 3" xfId="1518"/>
    <cellStyle name="SAPBEXexcCritical5 2 4" xfId="1921"/>
    <cellStyle name="SAPBEXexcCritical5 2 5" xfId="2173"/>
    <cellStyle name="SAPBEXexcCritical5 2 6" xfId="2425"/>
    <cellStyle name="SAPBEXexcCritical5 2 7" xfId="2673"/>
    <cellStyle name="SAPBEXexcCritical5 2 8" xfId="2904"/>
    <cellStyle name="SAPBEXexcCritical5 2 9" xfId="3184"/>
    <cellStyle name="SAPBEXexcCritical5 3" xfId="287"/>
    <cellStyle name="SAPBEXexcCritical5 3 10" xfId="786"/>
    <cellStyle name="SAPBEXexcCritical5 3 11" xfId="3117"/>
    <cellStyle name="SAPBEXexcCritical5 3 12" xfId="3829"/>
    <cellStyle name="SAPBEXexcCritical5 3 13" xfId="3214"/>
    <cellStyle name="SAPBEXexcCritical5 3 2" xfId="996"/>
    <cellStyle name="SAPBEXexcCritical5 3 3" xfId="1578"/>
    <cellStyle name="SAPBEXexcCritical5 3 4" xfId="1666"/>
    <cellStyle name="SAPBEXexcCritical5 3 5" xfId="1616"/>
    <cellStyle name="SAPBEXexcCritical5 3 6" xfId="1855"/>
    <cellStyle name="SAPBEXexcCritical5 3 7" xfId="2106"/>
    <cellStyle name="SAPBEXexcCritical5 3 8" xfId="2864"/>
    <cellStyle name="SAPBEXexcCritical5 3 9" xfId="2806"/>
    <cellStyle name="SAPBEXexcCritical5 4" xfId="807"/>
    <cellStyle name="SAPBEXexcCritical5 5" xfId="711"/>
    <cellStyle name="SAPBEXexcCritical5 6" xfId="1754"/>
    <cellStyle name="SAPBEXexcCritical5 7" xfId="2006"/>
    <cellStyle name="SAPBEXexcCritical5 8" xfId="2258"/>
    <cellStyle name="SAPBEXexcCritical5 9" xfId="2509"/>
    <cellStyle name="SAPBEXexcCritical6" xfId="99"/>
    <cellStyle name="SAPBEXexcCritical6 10" xfId="2732"/>
    <cellStyle name="SAPBEXexcCritical6 11" xfId="2909"/>
    <cellStyle name="SAPBEXexcCritical6 12" xfId="3185"/>
    <cellStyle name="SAPBEXexcCritical6 13" xfId="3428"/>
    <cellStyle name="SAPBEXexcCritical6 14" xfId="3706"/>
    <cellStyle name="SAPBEXexcCritical6 15" xfId="3865"/>
    <cellStyle name="SAPBEXexcCritical6 2" xfId="226"/>
    <cellStyle name="SAPBEXexcCritical6 2 10" xfId="3431"/>
    <cellStyle name="SAPBEXexcCritical6 2 11" xfId="3663"/>
    <cellStyle name="SAPBEXexcCritical6 2 12" xfId="3871"/>
    <cellStyle name="SAPBEXexcCritical6 2 13" xfId="4052"/>
    <cellStyle name="SAPBEXexcCritical6 2 2" xfId="935"/>
    <cellStyle name="SAPBEXexcCritical6 2 3" xfId="1517"/>
    <cellStyle name="SAPBEXexcCritical6 2 4" xfId="1925"/>
    <cellStyle name="SAPBEXexcCritical6 2 5" xfId="2177"/>
    <cellStyle name="SAPBEXexcCritical6 2 6" xfId="2429"/>
    <cellStyle name="SAPBEXexcCritical6 2 7" xfId="2677"/>
    <cellStyle name="SAPBEXexcCritical6 2 8" xfId="875"/>
    <cellStyle name="SAPBEXexcCritical6 2 9" xfId="3188"/>
    <cellStyle name="SAPBEXexcCritical6 3" xfId="195"/>
    <cellStyle name="SAPBEXexcCritical6 3 10" xfId="3450"/>
    <cellStyle name="SAPBEXexcCritical6 3 11" xfId="3682"/>
    <cellStyle name="SAPBEXexcCritical6 3 12" xfId="3894"/>
    <cellStyle name="SAPBEXexcCritical6 3 13" xfId="4071"/>
    <cellStyle name="SAPBEXexcCritical6 3 2" xfId="904"/>
    <cellStyle name="SAPBEXexcCritical6 3 3" xfId="1486"/>
    <cellStyle name="SAPBEXexcCritical6 3 4" xfId="1944"/>
    <cellStyle name="SAPBEXexcCritical6 3 5" xfId="2196"/>
    <cellStyle name="SAPBEXexcCritical6 3 6" xfId="2448"/>
    <cellStyle name="SAPBEXexcCritical6 3 7" xfId="2696"/>
    <cellStyle name="SAPBEXexcCritical6 3 8" xfId="2934"/>
    <cellStyle name="SAPBEXexcCritical6 3 9" xfId="3207"/>
    <cellStyle name="SAPBEXexcCritical6 4" xfId="808"/>
    <cellStyle name="SAPBEXexcCritical6 5" xfId="1055"/>
    <cellStyle name="SAPBEXexcCritical6 6" xfId="1521"/>
    <cellStyle name="SAPBEXexcCritical6 7" xfId="1922"/>
    <cellStyle name="SAPBEXexcCritical6 8" xfId="2174"/>
    <cellStyle name="SAPBEXexcCritical6 9" xfId="2426"/>
    <cellStyle name="SAPBEXexcGood1" xfId="100"/>
    <cellStyle name="SAPBEXexcGood1 10" xfId="2510"/>
    <cellStyle name="SAPBEXexcGood1 11" xfId="2824"/>
    <cellStyle name="SAPBEXexcGood1 12" xfId="2826"/>
    <cellStyle name="SAPBEXexcGood1 13" xfId="787"/>
    <cellStyle name="SAPBEXexcGood1 14" xfId="3021"/>
    <cellStyle name="SAPBEXexcGood1 15" xfId="3798"/>
    <cellStyle name="SAPBEXexcGood1 2" xfId="225"/>
    <cellStyle name="SAPBEXexcGood1 2 10" xfId="3432"/>
    <cellStyle name="SAPBEXexcGood1 2 11" xfId="3664"/>
    <cellStyle name="SAPBEXexcGood1 2 12" xfId="3872"/>
    <cellStyle name="SAPBEXexcGood1 2 13" xfId="4053"/>
    <cellStyle name="SAPBEXexcGood1 2 2" xfId="934"/>
    <cellStyle name="SAPBEXexcGood1 2 3" xfId="1516"/>
    <cellStyle name="SAPBEXexcGood1 2 4" xfId="1926"/>
    <cellStyle name="SAPBEXexcGood1 2 5" xfId="2178"/>
    <cellStyle name="SAPBEXexcGood1 2 6" xfId="2430"/>
    <cellStyle name="SAPBEXexcGood1 2 7" xfId="2678"/>
    <cellStyle name="SAPBEXexcGood1 2 8" xfId="2571"/>
    <cellStyle name="SAPBEXexcGood1 2 9" xfId="3189"/>
    <cellStyle name="SAPBEXexcGood1 3" xfId="402"/>
    <cellStyle name="SAPBEXexcGood1 3 10" xfId="3311"/>
    <cellStyle name="SAPBEXexcGood1 3 11" xfId="3550"/>
    <cellStyle name="SAPBEXexcGood1 3 12" xfId="3769"/>
    <cellStyle name="SAPBEXexcGood1 3 13" xfId="3988"/>
    <cellStyle name="SAPBEXexcGood1 3 2" xfId="1111"/>
    <cellStyle name="SAPBEXexcGood1 3 3" xfId="1692"/>
    <cellStyle name="SAPBEXexcGood1 3 4" xfId="1800"/>
    <cellStyle name="SAPBEXexcGood1 3 5" xfId="2052"/>
    <cellStyle name="SAPBEXexcGood1 3 6" xfId="2304"/>
    <cellStyle name="SAPBEXexcGood1 3 7" xfId="2555"/>
    <cellStyle name="SAPBEXexcGood1 3 8" xfId="1915"/>
    <cellStyle name="SAPBEXexcGood1 3 9" xfId="3062"/>
    <cellStyle name="SAPBEXexcGood1 4" xfId="809"/>
    <cellStyle name="SAPBEXexcGood1 5" xfId="722"/>
    <cellStyle name="SAPBEXexcGood1 6" xfId="1639"/>
    <cellStyle name="SAPBEXexcGood1 7" xfId="1632"/>
    <cellStyle name="SAPBEXexcGood1 8" xfId="1660"/>
    <cellStyle name="SAPBEXexcGood1 9" xfId="1823"/>
    <cellStyle name="SAPBEXexcGood2" xfId="101"/>
    <cellStyle name="SAPBEXexcGood2 10" xfId="2734"/>
    <cellStyle name="SAPBEXexcGood2 11" xfId="735"/>
    <cellStyle name="SAPBEXexcGood2 12" xfId="2261"/>
    <cellStyle name="SAPBEXexcGood2 13" xfId="2833"/>
    <cellStyle name="SAPBEXexcGood2 14" xfId="3344"/>
    <cellStyle name="SAPBEXexcGood2 15" xfId="3916"/>
    <cellStyle name="SAPBEXexcGood2 2" xfId="224"/>
    <cellStyle name="SAPBEXexcGood2 2 10" xfId="3433"/>
    <cellStyle name="SAPBEXexcGood2 2 11" xfId="3665"/>
    <cellStyle name="SAPBEXexcGood2 2 12" xfId="2260"/>
    <cellStyle name="SAPBEXexcGood2 2 13" xfId="4054"/>
    <cellStyle name="SAPBEXexcGood2 2 2" xfId="933"/>
    <cellStyle name="SAPBEXexcGood2 2 3" xfId="1515"/>
    <cellStyle name="SAPBEXexcGood2 2 4" xfId="1927"/>
    <cellStyle name="SAPBEXexcGood2 2 5" xfId="2179"/>
    <cellStyle name="SAPBEXexcGood2 2 6" xfId="2431"/>
    <cellStyle name="SAPBEXexcGood2 2 7" xfId="2679"/>
    <cellStyle name="SAPBEXexcGood2 2 8" xfId="2914"/>
    <cellStyle name="SAPBEXexcGood2 2 9" xfId="3190"/>
    <cellStyle name="SAPBEXexcGood2 3" xfId="248"/>
    <cellStyle name="SAPBEXexcGood2 3 10" xfId="3417"/>
    <cellStyle name="SAPBEXexcGood2 3 11" xfId="3648"/>
    <cellStyle name="SAPBEXexcGood2 3 12" xfId="3857"/>
    <cellStyle name="SAPBEXexcGood2 3 13" xfId="4039"/>
    <cellStyle name="SAPBEXexcGood2 3 2" xfId="957"/>
    <cellStyle name="SAPBEXexcGood2 3 3" xfId="1539"/>
    <cellStyle name="SAPBEXexcGood2 3 4" xfId="1909"/>
    <cellStyle name="SAPBEXexcGood2 3 5" xfId="2162"/>
    <cellStyle name="SAPBEXexcGood2 3 6" xfId="2413"/>
    <cellStyle name="SAPBEXexcGood2 3 7" xfId="2662"/>
    <cellStyle name="SAPBEXexcGood2 3 8" xfId="2606"/>
    <cellStyle name="SAPBEXexcGood2 3 9" xfId="3172"/>
    <cellStyle name="SAPBEXexcGood2 4" xfId="810"/>
    <cellStyle name="SAPBEXexcGood2 5" xfId="721"/>
    <cellStyle name="SAPBEXexcGood2 6" xfId="755"/>
    <cellStyle name="SAPBEXexcGood2 7" xfId="864"/>
    <cellStyle name="SAPBEXexcGood2 8" xfId="1622"/>
    <cellStyle name="SAPBEXexcGood2 9" xfId="1673"/>
    <cellStyle name="SAPBEXexcGood3" xfId="102"/>
    <cellStyle name="SAPBEXexcGood3 10" xfId="2727"/>
    <cellStyle name="SAPBEXexcGood3 11" xfId="2964"/>
    <cellStyle name="SAPBEXexcGood3 12" xfId="2723"/>
    <cellStyle name="SAPBEXexcGood3 13" xfId="2514"/>
    <cellStyle name="SAPBEXexcGood3 14" xfId="3709"/>
    <cellStyle name="SAPBEXexcGood3 15" xfId="3738"/>
    <cellStyle name="SAPBEXexcGood3 2" xfId="223"/>
    <cellStyle name="SAPBEXexcGood3 2 10" xfId="3426"/>
    <cellStyle name="SAPBEXexcGood3 2 11" xfId="3658"/>
    <cellStyle name="SAPBEXexcGood3 2 12" xfId="3601"/>
    <cellStyle name="SAPBEXexcGood3 2 13" xfId="4048"/>
    <cellStyle name="SAPBEXexcGood3 2 2" xfId="932"/>
    <cellStyle name="SAPBEXexcGood3 2 3" xfId="1514"/>
    <cellStyle name="SAPBEXexcGood3 2 4" xfId="1920"/>
    <cellStyle name="SAPBEXexcGood3 2 5" xfId="2172"/>
    <cellStyle name="SAPBEXexcGood3 2 6" xfId="2424"/>
    <cellStyle name="SAPBEXexcGood3 2 7" xfId="2672"/>
    <cellStyle name="SAPBEXexcGood3 2 8" xfId="2913"/>
    <cellStyle name="SAPBEXexcGood3 2 9" xfId="3183"/>
    <cellStyle name="SAPBEXexcGood3 3" xfId="249"/>
    <cellStyle name="SAPBEXexcGood3 3 10" xfId="3413"/>
    <cellStyle name="SAPBEXexcGood3 3 11" xfId="3644"/>
    <cellStyle name="SAPBEXexcGood3 3 12" xfId="3855"/>
    <cellStyle name="SAPBEXexcGood3 3 13" xfId="4035"/>
    <cellStyle name="SAPBEXexcGood3 3 2" xfId="958"/>
    <cellStyle name="SAPBEXexcGood3 3 3" xfId="1540"/>
    <cellStyle name="SAPBEXexcGood3 3 4" xfId="1905"/>
    <cellStyle name="SAPBEXexcGood3 3 5" xfId="2158"/>
    <cellStyle name="SAPBEXexcGood3 3 6" xfId="2409"/>
    <cellStyle name="SAPBEXexcGood3 3 7" xfId="2658"/>
    <cellStyle name="SAPBEXexcGood3 3 8" xfId="2888"/>
    <cellStyle name="SAPBEXexcGood3 3 9" xfId="3168"/>
    <cellStyle name="SAPBEXexcGood3 4" xfId="811"/>
    <cellStyle name="SAPBEXexcGood3 5" xfId="720"/>
    <cellStyle name="SAPBEXexcGood3 6" xfId="756"/>
    <cellStyle name="SAPBEXexcGood3 7" xfId="863"/>
    <cellStyle name="SAPBEXexcGood3 8" xfId="741"/>
    <cellStyle name="SAPBEXexcGood3 9" xfId="1969"/>
    <cellStyle name="SAPBEXfilterDrill" xfId="103"/>
    <cellStyle name="SAPBEXfilterDrill 10" xfId="2373"/>
    <cellStyle name="SAPBEXfilterDrill 11" xfId="2965"/>
    <cellStyle name="SAPBEXfilterDrill 12" xfId="2623"/>
    <cellStyle name="SAPBEXfilterDrill 13" xfId="2578"/>
    <cellStyle name="SAPBEXfilterDrill 14" xfId="3710"/>
    <cellStyle name="SAPBEXfilterDrill 15" xfId="3471"/>
    <cellStyle name="SAPBEXfilterDrill 2" xfId="222"/>
    <cellStyle name="SAPBEXfilterDrill 2 10" xfId="3115"/>
    <cellStyle name="SAPBEXfilterDrill 2 11" xfId="3360"/>
    <cellStyle name="SAPBEXfilterDrill 2 12" xfId="3570"/>
    <cellStyle name="SAPBEXfilterDrill 2 13" xfId="3807"/>
    <cellStyle name="SAPBEXfilterDrill 2 2" xfId="931"/>
    <cellStyle name="SAPBEXfilterDrill 2 3" xfId="1513"/>
    <cellStyle name="SAPBEXfilterDrill 2 4" xfId="1619"/>
    <cellStyle name="SAPBEXfilterDrill 2 5" xfId="1853"/>
    <cellStyle name="SAPBEXfilterDrill 2 6" xfId="2104"/>
    <cellStyle name="SAPBEXfilterDrill 2 7" xfId="2356"/>
    <cellStyle name="SAPBEXfilterDrill 2 8" xfId="2915"/>
    <cellStyle name="SAPBEXfilterDrill 2 9" xfId="2837"/>
    <cellStyle name="SAPBEXfilterDrill 3" xfId="250"/>
    <cellStyle name="SAPBEXfilterDrill 3 10" xfId="3416"/>
    <cellStyle name="SAPBEXfilterDrill 3 11" xfId="3647"/>
    <cellStyle name="SAPBEXfilterDrill 3 12" xfId="3856"/>
    <cellStyle name="SAPBEXfilterDrill 3 13" xfId="4038"/>
    <cellStyle name="SAPBEXfilterDrill 3 2" xfId="959"/>
    <cellStyle name="SAPBEXfilterDrill 3 3" xfId="1541"/>
    <cellStyle name="SAPBEXfilterDrill 3 4" xfId="1908"/>
    <cellStyle name="SAPBEXfilterDrill 3 5" xfId="2161"/>
    <cellStyle name="SAPBEXfilterDrill 3 6" xfId="2412"/>
    <cellStyle name="SAPBEXfilterDrill 3 7" xfId="2661"/>
    <cellStyle name="SAPBEXfilterDrill 3 8" xfId="2895"/>
    <cellStyle name="SAPBEXfilterDrill 3 9" xfId="3171"/>
    <cellStyle name="SAPBEXfilterDrill 4" xfId="812"/>
    <cellStyle name="SAPBEXfilterDrill 5" xfId="719"/>
    <cellStyle name="SAPBEXfilterDrill 6" xfId="758"/>
    <cellStyle name="SAPBEXfilterDrill 7" xfId="862"/>
    <cellStyle name="SAPBEXfilterDrill 8" xfId="1636"/>
    <cellStyle name="SAPBEXfilterDrill 9" xfId="1840"/>
    <cellStyle name="SAPBEXfilterItem" xfId="104"/>
    <cellStyle name="SAPBEXfilterItem 10" xfId="2337"/>
    <cellStyle name="SAPBEXfilterItem 11" xfId="2966"/>
    <cellStyle name="SAPBEXfilterItem 12" xfId="2580"/>
    <cellStyle name="SAPBEXfilterItem 13" xfId="2573"/>
    <cellStyle name="SAPBEXfilterItem 14" xfId="3711"/>
    <cellStyle name="SAPBEXfilterItem 15" xfId="3917"/>
    <cellStyle name="SAPBEXfilterItem 2" xfId="105"/>
    <cellStyle name="SAPBEXfilterItem 2 10" xfId="2967"/>
    <cellStyle name="SAPBEXfilterItem 2 11" xfId="3236"/>
    <cellStyle name="SAPBEXfilterItem 2 12" xfId="3480"/>
    <cellStyle name="SAPBEXfilterItem 2 13" xfId="3708"/>
    <cellStyle name="SAPBEXfilterItem 2 14" xfId="3472"/>
    <cellStyle name="SAPBEXfilterItem 2 2" xfId="353"/>
    <cellStyle name="SAPBEXfilterItem 2 2 10" xfId="238"/>
    <cellStyle name="SAPBEXfilterItem 2 2 10 10" xfId="3106"/>
    <cellStyle name="SAPBEXfilterItem 2 2 10 11" xfId="3353"/>
    <cellStyle name="SAPBEXfilterItem 2 2 10 12" xfId="3863"/>
    <cellStyle name="SAPBEXfilterItem 2 2 10 13" xfId="3800"/>
    <cellStyle name="SAPBEXfilterItem 2 2 10 2" xfId="947"/>
    <cellStyle name="SAPBEXfilterItem 2 2 10 3" xfId="1529"/>
    <cellStyle name="SAPBEXfilterItem 2 2 10 4" xfId="1631"/>
    <cellStyle name="SAPBEXfilterItem 2 2 10 5" xfId="1844"/>
    <cellStyle name="SAPBEXfilterItem 2 2 10 6" xfId="2095"/>
    <cellStyle name="SAPBEXfilterItem 2 2 10 7" xfId="2348"/>
    <cellStyle name="SAPBEXfilterItem 2 2 10 8" xfId="2903"/>
    <cellStyle name="SAPBEXfilterItem 2 2 10 9" xfId="2830"/>
    <cellStyle name="SAPBEXfilterItem 2 2 11" xfId="219"/>
    <cellStyle name="SAPBEXfilterItem 2 2 11 10" xfId="3435"/>
    <cellStyle name="SAPBEXfilterItem 2 2 11 11" xfId="3667"/>
    <cellStyle name="SAPBEXfilterItem 2 2 11 12" xfId="3877"/>
    <cellStyle name="SAPBEXfilterItem 2 2 11 13" xfId="4056"/>
    <cellStyle name="SAPBEXfilterItem 2 2 11 2" xfId="928"/>
    <cellStyle name="SAPBEXfilterItem 2 2 11 3" xfId="1510"/>
    <cellStyle name="SAPBEXfilterItem 2 2 11 4" xfId="1929"/>
    <cellStyle name="SAPBEXfilterItem 2 2 11 5" xfId="2181"/>
    <cellStyle name="SAPBEXfilterItem 2 2 11 6" xfId="2433"/>
    <cellStyle name="SAPBEXfilterItem 2 2 11 7" xfId="2681"/>
    <cellStyle name="SAPBEXfilterItem 2 2 11 8" xfId="2917"/>
    <cellStyle name="SAPBEXfilterItem 2 2 11 9" xfId="3192"/>
    <cellStyle name="SAPBEXfilterItem 2 2 12" xfId="235"/>
    <cellStyle name="SAPBEXfilterItem 2 2 12 10" xfId="3424"/>
    <cellStyle name="SAPBEXfilterItem 2 2 12 11" xfId="3656"/>
    <cellStyle name="SAPBEXfilterItem 2 2 12 12" xfId="2946"/>
    <cellStyle name="SAPBEXfilterItem 2 2 12 13" xfId="4046"/>
    <cellStyle name="SAPBEXfilterItem 2 2 12 2" xfId="944"/>
    <cellStyle name="SAPBEXfilterItem 2 2 12 3" xfId="1526"/>
    <cellStyle name="SAPBEXfilterItem 2 2 12 4" xfId="1918"/>
    <cellStyle name="SAPBEXfilterItem 2 2 12 5" xfId="2170"/>
    <cellStyle name="SAPBEXfilterItem 2 2 12 6" xfId="2422"/>
    <cellStyle name="SAPBEXfilterItem 2 2 12 7" xfId="2670"/>
    <cellStyle name="SAPBEXfilterItem 2 2 12 8" xfId="2579"/>
    <cellStyle name="SAPBEXfilterItem 2 2 12 9" xfId="3181"/>
    <cellStyle name="SAPBEXfilterItem 2 2 13" xfId="411"/>
    <cellStyle name="SAPBEXfilterItem 2 2 13 10" xfId="3304"/>
    <cellStyle name="SAPBEXfilterItem 2 2 13 11" xfId="3543"/>
    <cellStyle name="SAPBEXfilterItem 2 2 13 12" xfId="2900"/>
    <cellStyle name="SAPBEXfilterItem 2 2 13 13" xfId="3981"/>
    <cellStyle name="SAPBEXfilterItem 2 2 13 2" xfId="1120"/>
    <cellStyle name="SAPBEXfilterItem 2 2 13 3" xfId="1701"/>
    <cellStyle name="SAPBEXfilterItem 2 2 13 4" xfId="1793"/>
    <cellStyle name="SAPBEXfilterItem 2 2 13 5" xfId="2045"/>
    <cellStyle name="SAPBEXfilterItem 2 2 13 6" xfId="2297"/>
    <cellStyle name="SAPBEXfilterItem 2 2 13 7" xfId="2548"/>
    <cellStyle name="SAPBEXfilterItem 2 2 13 8" xfId="2583"/>
    <cellStyle name="SAPBEXfilterItem 2 2 13 9" xfId="3055"/>
    <cellStyle name="SAPBEXfilterItem 2 2 14" xfId="236"/>
    <cellStyle name="SAPBEXfilterItem 2 2 14 10" xfId="3422"/>
    <cellStyle name="SAPBEXfilterItem 2 2 14 11" xfId="3654"/>
    <cellStyle name="SAPBEXfilterItem 2 2 14 12" xfId="3859"/>
    <cellStyle name="SAPBEXfilterItem 2 2 14 13" xfId="4044"/>
    <cellStyle name="SAPBEXfilterItem 2 2 14 2" xfId="945"/>
    <cellStyle name="SAPBEXfilterItem 2 2 14 3" xfId="1527"/>
    <cellStyle name="SAPBEXfilterItem 2 2 14 4" xfId="1916"/>
    <cellStyle name="SAPBEXfilterItem 2 2 14 5" xfId="2168"/>
    <cellStyle name="SAPBEXfilterItem 2 2 14 6" xfId="2420"/>
    <cellStyle name="SAPBEXfilterItem 2 2 14 7" xfId="2668"/>
    <cellStyle name="SAPBEXfilterItem 2 2 14 8" xfId="2617"/>
    <cellStyle name="SAPBEXfilterItem 2 2 14 9" xfId="3179"/>
    <cellStyle name="SAPBEXfilterItem 2 2 15" xfId="448"/>
    <cellStyle name="SAPBEXfilterItem 2 2 15 10" xfId="3278"/>
    <cellStyle name="SAPBEXfilterItem 2 2 15 11" xfId="3517"/>
    <cellStyle name="SAPBEXfilterItem 2 2 15 12" xfId="3933"/>
    <cellStyle name="SAPBEXfilterItem 2 2 15 13" xfId="3955"/>
    <cellStyle name="SAPBEXfilterItem 2 2 15 2" xfId="1157"/>
    <cellStyle name="SAPBEXfilterItem 2 2 15 3" xfId="1738"/>
    <cellStyle name="SAPBEXfilterItem 2 2 15 4" xfId="1767"/>
    <cellStyle name="SAPBEXfilterItem 2 2 15 5" xfId="2019"/>
    <cellStyle name="SAPBEXfilterItem 2 2 15 6" xfId="2271"/>
    <cellStyle name="SAPBEXfilterItem 2 2 15 7" xfId="2522"/>
    <cellStyle name="SAPBEXfilterItem 2 2 15 8" xfId="3000"/>
    <cellStyle name="SAPBEXfilterItem 2 2 15 9" xfId="3029"/>
    <cellStyle name="SAPBEXfilterItem 2 2 16" xfId="234"/>
    <cellStyle name="SAPBEXfilterItem 2 2 16 10" xfId="3425"/>
    <cellStyle name="SAPBEXfilterItem 2 2 16 11" xfId="3657"/>
    <cellStyle name="SAPBEXfilterItem 2 2 16 12" xfId="3565"/>
    <cellStyle name="SAPBEXfilterItem 2 2 16 13" xfId="4047"/>
    <cellStyle name="SAPBEXfilterItem 2 2 16 2" xfId="943"/>
    <cellStyle name="SAPBEXfilterItem 2 2 16 3" xfId="1525"/>
    <cellStyle name="SAPBEXfilterItem 2 2 16 4" xfId="1919"/>
    <cellStyle name="SAPBEXfilterItem 2 2 16 5" xfId="2171"/>
    <cellStyle name="SAPBEXfilterItem 2 2 16 6" xfId="2423"/>
    <cellStyle name="SAPBEXfilterItem 2 2 16 7" xfId="2671"/>
    <cellStyle name="SAPBEXfilterItem 2 2 16 8" xfId="2906"/>
    <cellStyle name="SAPBEXfilterItem 2 2 16 9" xfId="3182"/>
    <cellStyle name="SAPBEXfilterItem 2 2 17" xfId="447"/>
    <cellStyle name="SAPBEXfilterItem 2 2 17 10" xfId="3275"/>
    <cellStyle name="SAPBEXfilterItem 2 2 17 11" xfId="3514"/>
    <cellStyle name="SAPBEXfilterItem 2 2 17 12" xfId="3932"/>
    <cellStyle name="SAPBEXfilterItem 2 2 17 13" xfId="3952"/>
    <cellStyle name="SAPBEXfilterItem 2 2 17 2" xfId="1156"/>
    <cellStyle name="SAPBEXfilterItem 2 2 17 3" xfId="1737"/>
    <cellStyle name="SAPBEXfilterItem 2 2 17 4" xfId="1764"/>
    <cellStyle name="SAPBEXfilterItem 2 2 17 5" xfId="2016"/>
    <cellStyle name="SAPBEXfilterItem 2 2 17 6" xfId="2268"/>
    <cellStyle name="SAPBEXfilterItem 2 2 17 7" xfId="2519"/>
    <cellStyle name="SAPBEXfilterItem 2 2 17 8" xfId="2999"/>
    <cellStyle name="SAPBEXfilterItem 2 2 17 9" xfId="3026"/>
    <cellStyle name="SAPBEXfilterItem 2 2 18" xfId="1062"/>
    <cellStyle name="SAPBEXfilterItem 2 2 19" xfId="1644"/>
    <cellStyle name="SAPBEXfilterItem 2 2 2" xfId="415"/>
    <cellStyle name="SAPBEXfilterItem 2 2 2 10" xfId="3298"/>
    <cellStyle name="SAPBEXfilterItem 2 2 2 11" xfId="3537"/>
    <cellStyle name="SAPBEXfilterItem 2 2 2 12" xfId="3760"/>
    <cellStyle name="SAPBEXfilterItem 2 2 2 13" xfId="3975"/>
    <cellStyle name="SAPBEXfilterItem 2 2 2 2" xfId="1124"/>
    <cellStyle name="SAPBEXfilterItem 2 2 2 3" xfId="1705"/>
    <cellStyle name="SAPBEXfilterItem 2 2 2 4" xfId="1787"/>
    <cellStyle name="SAPBEXfilterItem 2 2 2 5" xfId="2039"/>
    <cellStyle name="SAPBEXfilterItem 2 2 2 6" xfId="2291"/>
    <cellStyle name="SAPBEXfilterItem 2 2 2 7" xfId="2542"/>
    <cellStyle name="SAPBEXfilterItem 2 2 2 8" xfId="2777"/>
    <cellStyle name="SAPBEXfilterItem 2 2 2 9" xfId="3049"/>
    <cellStyle name="SAPBEXfilterItem 2 2 20" xfId="1671"/>
    <cellStyle name="SAPBEXfilterItem 2 2 21" xfId="1812"/>
    <cellStyle name="SAPBEXfilterItem 2 2 22" xfId="2064"/>
    <cellStyle name="SAPBEXfilterItem 2 2 23" xfId="2316"/>
    <cellStyle name="SAPBEXfilterItem 2 2 24" xfId="2817"/>
    <cellStyle name="SAPBEXfilterItem 2 2 25" xfId="2795"/>
    <cellStyle name="SAPBEXfilterItem 2 2 26" xfId="3074"/>
    <cellStyle name="SAPBEXfilterItem 2 2 27" xfId="3323"/>
    <cellStyle name="SAPBEXfilterItem 2 2 28" xfId="3795"/>
    <cellStyle name="SAPBEXfilterItem 2 2 29" xfId="3783"/>
    <cellStyle name="SAPBEXfilterItem 2 2 3" xfId="403"/>
    <cellStyle name="SAPBEXfilterItem 2 2 3 10" xfId="3307"/>
    <cellStyle name="SAPBEXfilterItem 2 2 3 11" xfId="3546"/>
    <cellStyle name="SAPBEXfilterItem 2 2 3 12" xfId="3767"/>
    <cellStyle name="SAPBEXfilterItem 2 2 3 13" xfId="3984"/>
    <cellStyle name="SAPBEXfilterItem 2 2 3 2" xfId="1112"/>
    <cellStyle name="SAPBEXfilterItem 2 2 3 3" xfId="1693"/>
    <cellStyle name="SAPBEXfilterItem 2 2 3 4" xfId="1796"/>
    <cellStyle name="SAPBEXfilterItem 2 2 3 5" xfId="2048"/>
    <cellStyle name="SAPBEXfilterItem 2 2 3 6" xfId="2300"/>
    <cellStyle name="SAPBEXfilterItem 2 2 3 7" xfId="2551"/>
    <cellStyle name="SAPBEXfilterItem 2 2 3 8" xfId="2779"/>
    <cellStyle name="SAPBEXfilterItem 2 2 3 9" xfId="3058"/>
    <cellStyle name="SAPBEXfilterItem 2 2 4" xfId="407"/>
    <cellStyle name="SAPBEXfilterItem 2 2 4 10" xfId="2203"/>
    <cellStyle name="SAPBEXfilterItem 2 2 4 11" xfId="3086"/>
    <cellStyle name="SAPBEXfilterItem 2 2 4 12" xfId="3766"/>
    <cellStyle name="SAPBEXfilterItem 2 2 4 13" xfId="3793"/>
    <cellStyle name="SAPBEXfilterItem 2 2 4 2" xfId="1116"/>
    <cellStyle name="SAPBEXfilterItem 2 2 4 3" xfId="1697"/>
    <cellStyle name="SAPBEXfilterItem 2 2 4 4" xfId="1654"/>
    <cellStyle name="SAPBEXfilterItem 2 2 4 5" xfId="1658"/>
    <cellStyle name="SAPBEXfilterItem 2 2 4 6" xfId="1824"/>
    <cellStyle name="SAPBEXfilterItem 2 2 4 7" xfId="2075"/>
    <cellStyle name="SAPBEXfilterItem 2 2 4 8" xfId="2780"/>
    <cellStyle name="SAPBEXfilterItem 2 2 4 9" xfId="2810"/>
    <cellStyle name="SAPBEXfilterItem 2 2 5" xfId="439"/>
    <cellStyle name="SAPBEXfilterItem 2 2 5 10" xfId="3283"/>
    <cellStyle name="SAPBEXfilterItem 2 2 5 11" xfId="3522"/>
    <cellStyle name="SAPBEXfilterItem 2 2 5 12" xfId="3743"/>
    <cellStyle name="SAPBEXfilterItem 2 2 5 13" xfId="3960"/>
    <cellStyle name="SAPBEXfilterItem 2 2 5 2" xfId="1148"/>
    <cellStyle name="SAPBEXfilterItem 2 2 5 3" xfId="1729"/>
    <cellStyle name="SAPBEXfilterItem 2 2 5 4" xfId="1772"/>
    <cellStyle name="SAPBEXfilterItem 2 2 5 5" xfId="2024"/>
    <cellStyle name="SAPBEXfilterItem 2 2 5 6" xfId="2276"/>
    <cellStyle name="SAPBEXfilterItem 2 2 5 7" xfId="2527"/>
    <cellStyle name="SAPBEXfilterItem 2 2 5 8" xfId="2991"/>
    <cellStyle name="SAPBEXfilterItem 2 2 5 9" xfId="3034"/>
    <cellStyle name="SAPBEXfilterItem 2 2 6" xfId="444"/>
    <cellStyle name="SAPBEXfilterItem 2 2 6 10" xfId="3281"/>
    <cellStyle name="SAPBEXfilterItem 2 2 6 11" xfId="3520"/>
    <cellStyle name="SAPBEXfilterItem 2 2 6 12" xfId="3099"/>
    <cellStyle name="SAPBEXfilterItem 2 2 6 13" xfId="3958"/>
    <cellStyle name="SAPBEXfilterItem 2 2 6 2" xfId="1153"/>
    <cellStyle name="SAPBEXfilterItem 2 2 6 3" xfId="1734"/>
    <cellStyle name="SAPBEXfilterItem 2 2 6 4" xfId="1770"/>
    <cellStyle name="SAPBEXfilterItem 2 2 6 5" xfId="2022"/>
    <cellStyle name="SAPBEXfilterItem 2 2 6 6" xfId="2274"/>
    <cellStyle name="SAPBEXfilterItem 2 2 6 7" xfId="2525"/>
    <cellStyle name="SAPBEXfilterItem 2 2 6 8" xfId="2996"/>
    <cellStyle name="SAPBEXfilterItem 2 2 6 9" xfId="3032"/>
    <cellStyle name="SAPBEXfilterItem 2 2 7" xfId="453"/>
    <cellStyle name="SAPBEXfilterItem 2 2 7 10" xfId="2985"/>
    <cellStyle name="SAPBEXfilterItem 2 2 7 11" xfId="2821"/>
    <cellStyle name="SAPBEXfilterItem 2 2 7 12" xfId="3938"/>
    <cellStyle name="SAPBEXfilterItem 2 2 7 13" xfId="3510"/>
    <cellStyle name="SAPBEXfilterItem 2 2 7 2" xfId="1162"/>
    <cellStyle name="SAPBEXfilterItem 2 2 7 3" xfId="1743"/>
    <cellStyle name="SAPBEXfilterItem 2 2 7 4" xfId="1459"/>
    <cellStyle name="SAPBEXfilterItem 2 2 7 5" xfId="788"/>
    <cellStyle name="SAPBEXfilterItem 2 2 7 6" xfId="1641"/>
    <cellStyle name="SAPBEXfilterItem 2 2 7 7" xfId="1837"/>
    <cellStyle name="SAPBEXfilterItem 2 2 7 8" xfId="3005"/>
    <cellStyle name="SAPBEXfilterItem 2 2 7 9" xfId="762"/>
    <cellStyle name="SAPBEXfilterItem 2 2 8" xfId="451"/>
    <cellStyle name="SAPBEXfilterItem 2 2 8 10" xfId="3089"/>
    <cellStyle name="SAPBEXfilterItem 2 2 8 11" xfId="3337"/>
    <cellStyle name="SAPBEXfilterItem 2 2 8 12" xfId="3936"/>
    <cellStyle name="SAPBEXfilterItem 2 2 8 13" xfId="3794"/>
    <cellStyle name="SAPBEXfilterItem 2 2 8 2" xfId="1160"/>
    <cellStyle name="SAPBEXfilterItem 2 2 8 3" xfId="1741"/>
    <cellStyle name="SAPBEXfilterItem 2 2 8 4" xfId="1650"/>
    <cellStyle name="SAPBEXfilterItem 2 2 8 5" xfId="1827"/>
    <cellStyle name="SAPBEXfilterItem 2 2 8 6" xfId="2078"/>
    <cellStyle name="SAPBEXfilterItem 2 2 8 7" xfId="2332"/>
    <cellStyle name="SAPBEXfilterItem 2 2 8 8" xfId="3003"/>
    <cellStyle name="SAPBEXfilterItem 2 2 8 9" xfId="2809"/>
    <cellStyle name="SAPBEXfilterItem 2 2 9" xfId="434"/>
    <cellStyle name="SAPBEXfilterItem 2 2 9 10" xfId="3286"/>
    <cellStyle name="SAPBEXfilterItem 2 2 9 11" xfId="3525"/>
    <cellStyle name="SAPBEXfilterItem 2 2 9 12" xfId="3739"/>
    <cellStyle name="SAPBEXfilterItem 2 2 9 13" xfId="3963"/>
    <cellStyle name="SAPBEXfilterItem 2 2 9 2" xfId="1143"/>
    <cellStyle name="SAPBEXfilterItem 2 2 9 3" xfId="1724"/>
    <cellStyle name="SAPBEXfilterItem 2 2 9 4" xfId="1775"/>
    <cellStyle name="SAPBEXfilterItem 2 2 9 5" xfId="2027"/>
    <cellStyle name="SAPBEXfilterItem 2 2 9 6" xfId="2279"/>
    <cellStyle name="SAPBEXfilterItem 2 2 9 7" xfId="2530"/>
    <cellStyle name="SAPBEXfilterItem 2 2 9 8" xfId="2618"/>
    <cellStyle name="SAPBEXfilterItem 2 2 9 9" xfId="3037"/>
    <cellStyle name="SAPBEXfilterItem 2 3" xfId="814"/>
    <cellStyle name="SAPBEXfilterItem 2 4" xfId="717"/>
    <cellStyle name="SAPBEXfilterItem 2 5" xfId="761"/>
    <cellStyle name="SAPBEXfilterItem 2 6" xfId="1976"/>
    <cellStyle name="SAPBEXfilterItem 2 7" xfId="2228"/>
    <cellStyle name="SAPBEXfilterItem 2 8" xfId="2480"/>
    <cellStyle name="SAPBEXfilterItem 2 9" xfId="2737"/>
    <cellStyle name="SAPBEXfilterItem 3" xfId="352"/>
    <cellStyle name="SAPBEXfilterItem 3 10" xfId="456"/>
    <cellStyle name="SAPBEXfilterItem 3 10 10" xfId="3500"/>
    <cellStyle name="SAPBEXfilterItem 3 10 11" xfId="3726"/>
    <cellStyle name="SAPBEXfilterItem 3 10 12" xfId="3941"/>
    <cellStyle name="SAPBEXfilterItem 3 10 13" xfId="4088"/>
    <cellStyle name="SAPBEXfilterItem 3 10 2" xfId="1165"/>
    <cellStyle name="SAPBEXfilterItem 3 10 3" xfId="1746"/>
    <cellStyle name="SAPBEXfilterItem 3 10 4" xfId="1998"/>
    <cellStyle name="SAPBEXfilterItem 3 10 5" xfId="2250"/>
    <cellStyle name="SAPBEXfilterItem 3 10 6" xfId="2501"/>
    <cellStyle name="SAPBEXfilterItem 3 10 7" xfId="2747"/>
    <cellStyle name="SAPBEXfilterItem 3 10 8" xfId="3008"/>
    <cellStyle name="SAPBEXfilterItem 3 10 9" xfId="3258"/>
    <cellStyle name="SAPBEXfilterItem 3 11" xfId="457"/>
    <cellStyle name="SAPBEXfilterItem 3 11 10" xfId="3501"/>
    <cellStyle name="SAPBEXfilterItem 3 11 11" xfId="3727"/>
    <cellStyle name="SAPBEXfilterItem 3 11 12" xfId="3942"/>
    <cellStyle name="SAPBEXfilterItem 3 11 13" xfId="4089"/>
    <cellStyle name="SAPBEXfilterItem 3 11 2" xfId="1166"/>
    <cellStyle name="SAPBEXfilterItem 3 11 3" xfId="1747"/>
    <cellStyle name="SAPBEXfilterItem 3 11 4" xfId="1999"/>
    <cellStyle name="SAPBEXfilterItem 3 11 5" xfId="2251"/>
    <cellStyle name="SAPBEXfilterItem 3 11 6" xfId="2502"/>
    <cellStyle name="SAPBEXfilterItem 3 11 7" xfId="2748"/>
    <cellStyle name="SAPBEXfilterItem 3 11 8" xfId="3009"/>
    <cellStyle name="SAPBEXfilterItem 3 11 9" xfId="3259"/>
    <cellStyle name="SAPBEXfilterItem 3 12" xfId="458"/>
    <cellStyle name="SAPBEXfilterItem 3 12 10" xfId="3502"/>
    <cellStyle name="SAPBEXfilterItem 3 12 11" xfId="3728"/>
    <cellStyle name="SAPBEXfilterItem 3 12 12" xfId="3943"/>
    <cellStyle name="SAPBEXfilterItem 3 12 13" xfId="4090"/>
    <cellStyle name="SAPBEXfilterItem 3 12 2" xfId="1167"/>
    <cellStyle name="SAPBEXfilterItem 3 12 3" xfId="1748"/>
    <cellStyle name="SAPBEXfilterItem 3 12 4" xfId="2000"/>
    <cellStyle name="SAPBEXfilterItem 3 12 5" xfId="2252"/>
    <cellStyle name="SAPBEXfilterItem 3 12 6" xfId="2503"/>
    <cellStyle name="SAPBEXfilterItem 3 12 7" xfId="2749"/>
    <cellStyle name="SAPBEXfilterItem 3 12 8" xfId="3010"/>
    <cellStyle name="SAPBEXfilterItem 3 12 9" xfId="3260"/>
    <cellStyle name="SAPBEXfilterItem 3 13" xfId="445"/>
    <cellStyle name="SAPBEXfilterItem 3 13 10" xfId="3280"/>
    <cellStyle name="SAPBEXfilterItem 3 13 11" xfId="3519"/>
    <cellStyle name="SAPBEXfilterItem 3 13 12" xfId="3930"/>
    <cellStyle name="SAPBEXfilterItem 3 13 13" xfId="3957"/>
    <cellStyle name="SAPBEXfilterItem 3 13 2" xfId="1154"/>
    <cellStyle name="SAPBEXfilterItem 3 13 3" xfId="1735"/>
    <cellStyle name="SAPBEXfilterItem 3 13 4" xfId="1769"/>
    <cellStyle name="SAPBEXfilterItem 3 13 5" xfId="2021"/>
    <cellStyle name="SAPBEXfilterItem 3 13 6" xfId="2273"/>
    <cellStyle name="SAPBEXfilterItem 3 13 7" xfId="2524"/>
    <cellStyle name="SAPBEXfilterItem 3 13 8" xfId="2997"/>
    <cellStyle name="SAPBEXfilterItem 3 13 9" xfId="3031"/>
    <cellStyle name="SAPBEXfilterItem 3 14" xfId="460"/>
    <cellStyle name="SAPBEXfilterItem 3 14 10" xfId="3504"/>
    <cellStyle name="SAPBEXfilterItem 3 14 11" xfId="3730"/>
    <cellStyle name="SAPBEXfilterItem 3 14 12" xfId="3945"/>
    <cellStyle name="SAPBEXfilterItem 3 14 13" xfId="4092"/>
    <cellStyle name="SAPBEXfilterItem 3 14 2" xfId="1169"/>
    <cellStyle name="SAPBEXfilterItem 3 14 3" xfId="1750"/>
    <cellStyle name="SAPBEXfilterItem 3 14 4" xfId="2002"/>
    <cellStyle name="SAPBEXfilterItem 3 14 5" xfId="2254"/>
    <cellStyle name="SAPBEXfilterItem 3 14 6" xfId="2505"/>
    <cellStyle name="SAPBEXfilterItem 3 14 7" xfId="2751"/>
    <cellStyle name="SAPBEXfilterItem 3 14 8" xfId="3012"/>
    <cellStyle name="SAPBEXfilterItem 3 14 9" xfId="3262"/>
    <cellStyle name="SAPBEXfilterItem 3 15" xfId="461"/>
    <cellStyle name="SAPBEXfilterItem 3 15 10" xfId="3505"/>
    <cellStyle name="SAPBEXfilterItem 3 15 11" xfId="3731"/>
    <cellStyle name="SAPBEXfilterItem 3 15 12" xfId="3946"/>
    <cellStyle name="SAPBEXfilterItem 3 15 13" xfId="4093"/>
    <cellStyle name="SAPBEXfilterItem 3 15 2" xfId="1170"/>
    <cellStyle name="SAPBEXfilterItem 3 15 3" xfId="1751"/>
    <cellStyle name="SAPBEXfilterItem 3 15 4" xfId="2003"/>
    <cellStyle name="SAPBEXfilterItem 3 15 5" xfId="2255"/>
    <cellStyle name="SAPBEXfilterItem 3 15 6" xfId="2506"/>
    <cellStyle name="SAPBEXfilterItem 3 15 7" xfId="2752"/>
    <cellStyle name="SAPBEXfilterItem 3 15 8" xfId="3013"/>
    <cellStyle name="SAPBEXfilterItem 3 15 9" xfId="3263"/>
    <cellStyle name="SAPBEXfilterItem 3 16" xfId="462"/>
    <cellStyle name="SAPBEXfilterItem 3 16 10" xfId="3506"/>
    <cellStyle name="SAPBEXfilterItem 3 16 11" xfId="3732"/>
    <cellStyle name="SAPBEXfilterItem 3 16 12" xfId="3947"/>
    <cellStyle name="SAPBEXfilterItem 3 16 13" xfId="4094"/>
    <cellStyle name="SAPBEXfilterItem 3 16 2" xfId="1171"/>
    <cellStyle name="SAPBEXfilterItem 3 16 3" xfId="1752"/>
    <cellStyle name="SAPBEXfilterItem 3 16 4" xfId="2004"/>
    <cellStyle name="SAPBEXfilterItem 3 16 5" xfId="2256"/>
    <cellStyle name="SAPBEXfilterItem 3 16 6" xfId="2507"/>
    <cellStyle name="SAPBEXfilterItem 3 16 7" xfId="2753"/>
    <cellStyle name="SAPBEXfilterItem 3 16 8" xfId="3014"/>
    <cellStyle name="SAPBEXfilterItem 3 16 9" xfId="3264"/>
    <cellStyle name="SAPBEXfilterItem 3 17" xfId="463"/>
    <cellStyle name="SAPBEXfilterItem 3 17 10" xfId="3507"/>
    <cellStyle name="SAPBEXfilterItem 3 17 11" xfId="3733"/>
    <cellStyle name="SAPBEXfilterItem 3 17 12" xfId="3948"/>
    <cellStyle name="SAPBEXfilterItem 3 17 13" xfId="4095"/>
    <cellStyle name="SAPBEXfilterItem 3 17 2" xfId="1172"/>
    <cellStyle name="SAPBEXfilterItem 3 17 3" xfId="1753"/>
    <cellStyle name="SAPBEXfilterItem 3 17 4" xfId="2005"/>
    <cellStyle name="SAPBEXfilterItem 3 17 5" xfId="2257"/>
    <cellStyle name="SAPBEXfilterItem 3 17 6" xfId="2508"/>
    <cellStyle name="SAPBEXfilterItem 3 17 7" xfId="2754"/>
    <cellStyle name="SAPBEXfilterItem 3 17 8" xfId="3015"/>
    <cellStyle name="SAPBEXfilterItem 3 17 9" xfId="3265"/>
    <cellStyle name="SAPBEXfilterItem 3 18" xfId="1061"/>
    <cellStyle name="SAPBEXfilterItem 3 19" xfId="1643"/>
    <cellStyle name="SAPBEXfilterItem 3 2" xfId="414"/>
    <cellStyle name="SAPBEXfilterItem 3 2 10" xfId="3110"/>
    <cellStyle name="SAPBEXfilterItem 3 2 11" xfId="3357"/>
    <cellStyle name="SAPBEXfilterItem 3 2 12" xfId="3761"/>
    <cellStyle name="SAPBEXfilterItem 3 2 13" xfId="3805"/>
    <cellStyle name="SAPBEXfilterItem 3 2 2" xfId="1123"/>
    <cellStyle name="SAPBEXfilterItem 3 2 3" xfId="1704"/>
    <cellStyle name="SAPBEXfilterItem 3 2 4" xfId="1626"/>
    <cellStyle name="SAPBEXfilterItem 3 2 5" xfId="1848"/>
    <cellStyle name="SAPBEXfilterItem 3 2 6" xfId="2099"/>
    <cellStyle name="SAPBEXfilterItem 3 2 7" xfId="2352"/>
    <cellStyle name="SAPBEXfilterItem 3 2 8" xfId="2778"/>
    <cellStyle name="SAPBEXfilterItem 3 2 9" xfId="2567"/>
    <cellStyle name="SAPBEXfilterItem 3 20" xfId="1836"/>
    <cellStyle name="SAPBEXfilterItem 3 21" xfId="2087"/>
    <cellStyle name="SAPBEXfilterItem 3 22" xfId="2340"/>
    <cellStyle name="SAPBEXfilterItem 3 23" xfId="2589"/>
    <cellStyle name="SAPBEXfilterItem 3 24" xfId="2597"/>
    <cellStyle name="SAPBEXfilterItem 3 25" xfId="3098"/>
    <cellStyle name="SAPBEXfilterItem 3 26" xfId="3346"/>
    <cellStyle name="SAPBEXfilterItem 3 27" xfId="3581"/>
    <cellStyle name="SAPBEXfilterItem 3 28" xfId="3796"/>
    <cellStyle name="SAPBEXfilterItem 3 29" xfId="4000"/>
    <cellStyle name="SAPBEXfilterItem 3 3" xfId="426"/>
    <cellStyle name="SAPBEXfilterItem 3 3 10" xfId="3294"/>
    <cellStyle name="SAPBEXfilterItem 3 3 11" xfId="3533"/>
    <cellStyle name="SAPBEXfilterItem 3 3 12" xfId="3752"/>
    <cellStyle name="SAPBEXfilterItem 3 3 13" xfId="3971"/>
    <cellStyle name="SAPBEXfilterItem 3 3 2" xfId="1135"/>
    <cellStyle name="SAPBEXfilterItem 3 3 3" xfId="1716"/>
    <cellStyle name="SAPBEXfilterItem 3 3 4" xfId="1783"/>
    <cellStyle name="SAPBEXfilterItem 3 3 5" xfId="2035"/>
    <cellStyle name="SAPBEXfilterItem 3 3 6" xfId="2287"/>
    <cellStyle name="SAPBEXfilterItem 3 3 7" xfId="2538"/>
    <cellStyle name="SAPBEXfilterItem 3 3 8" xfId="2770"/>
    <cellStyle name="SAPBEXfilterItem 3 3 9" xfId="3045"/>
    <cellStyle name="SAPBEXfilterItem 3 4" xfId="428"/>
    <cellStyle name="SAPBEXfilterItem 3 4 10" xfId="3292"/>
    <cellStyle name="SAPBEXfilterItem 3 4 11" xfId="3531"/>
    <cellStyle name="SAPBEXfilterItem 3 4 12" xfId="3747"/>
    <cellStyle name="SAPBEXfilterItem 3 4 13" xfId="3969"/>
    <cellStyle name="SAPBEXfilterItem 3 4 2" xfId="1137"/>
    <cellStyle name="SAPBEXfilterItem 3 4 3" xfId="1718"/>
    <cellStyle name="SAPBEXfilterItem 3 4 4" xfId="1781"/>
    <cellStyle name="SAPBEXfilterItem 3 4 5" xfId="2033"/>
    <cellStyle name="SAPBEXfilterItem 3 4 6" xfId="2285"/>
    <cellStyle name="SAPBEXfilterItem 3 4 7" xfId="2536"/>
    <cellStyle name="SAPBEXfilterItem 3 4 8" xfId="2768"/>
    <cellStyle name="SAPBEXfilterItem 3 4 9" xfId="3043"/>
    <cellStyle name="SAPBEXfilterItem 3 5" xfId="438"/>
    <cellStyle name="SAPBEXfilterItem 3 5 10" xfId="3285"/>
    <cellStyle name="SAPBEXfilterItem 3 5 11" xfId="3524"/>
    <cellStyle name="SAPBEXfilterItem 3 5 12" xfId="3740"/>
    <cellStyle name="SAPBEXfilterItem 3 5 13" xfId="3962"/>
    <cellStyle name="SAPBEXfilterItem 3 5 2" xfId="1147"/>
    <cellStyle name="SAPBEXfilterItem 3 5 3" xfId="1728"/>
    <cellStyle name="SAPBEXfilterItem 3 5 4" xfId="1774"/>
    <cellStyle name="SAPBEXfilterItem 3 5 5" xfId="2026"/>
    <cellStyle name="SAPBEXfilterItem 3 5 6" xfId="2278"/>
    <cellStyle name="SAPBEXfilterItem 3 5 7" xfId="2529"/>
    <cellStyle name="SAPBEXfilterItem 3 5 8" xfId="2990"/>
    <cellStyle name="SAPBEXfilterItem 3 5 9" xfId="3036"/>
    <cellStyle name="SAPBEXfilterItem 3 6" xfId="443"/>
    <cellStyle name="SAPBEXfilterItem 3 6 10" xfId="3274"/>
    <cellStyle name="SAPBEXfilterItem 3 6 11" xfId="3513"/>
    <cellStyle name="SAPBEXfilterItem 3 6 12" xfId="3604"/>
    <cellStyle name="SAPBEXfilterItem 3 6 13" xfId="3951"/>
    <cellStyle name="SAPBEXfilterItem 3 6 2" xfId="1152"/>
    <cellStyle name="SAPBEXfilterItem 3 6 3" xfId="1733"/>
    <cellStyle name="SAPBEXfilterItem 3 6 4" xfId="1763"/>
    <cellStyle name="SAPBEXfilterItem 3 6 5" xfId="2015"/>
    <cellStyle name="SAPBEXfilterItem 3 6 6" xfId="2267"/>
    <cellStyle name="SAPBEXfilterItem 3 6 7" xfId="2518"/>
    <cellStyle name="SAPBEXfilterItem 3 6 8" xfId="2995"/>
    <cellStyle name="SAPBEXfilterItem 3 6 9" xfId="3025"/>
    <cellStyle name="SAPBEXfilterItem 3 7" xfId="449"/>
    <cellStyle name="SAPBEXfilterItem 3 7 10" xfId="3277"/>
    <cellStyle name="SAPBEXfilterItem 3 7 11" xfId="3516"/>
    <cellStyle name="SAPBEXfilterItem 3 7 12" xfId="3934"/>
    <cellStyle name="SAPBEXfilterItem 3 7 13" xfId="3954"/>
    <cellStyle name="SAPBEXfilterItem 3 7 2" xfId="1158"/>
    <cellStyle name="SAPBEXfilterItem 3 7 3" xfId="1739"/>
    <cellStyle name="SAPBEXfilterItem 3 7 4" xfId="1766"/>
    <cellStyle name="SAPBEXfilterItem 3 7 5" xfId="2018"/>
    <cellStyle name="SAPBEXfilterItem 3 7 6" xfId="2270"/>
    <cellStyle name="SAPBEXfilterItem 3 7 7" xfId="2521"/>
    <cellStyle name="SAPBEXfilterItem 3 7 8" xfId="3001"/>
    <cellStyle name="SAPBEXfilterItem 3 7 9" xfId="3028"/>
    <cellStyle name="SAPBEXfilterItem 3 8" xfId="454"/>
    <cellStyle name="SAPBEXfilterItem 3 8 10" xfId="3498"/>
    <cellStyle name="SAPBEXfilterItem 3 8 11" xfId="3724"/>
    <cellStyle name="SAPBEXfilterItem 3 8 12" xfId="3939"/>
    <cellStyle name="SAPBEXfilterItem 3 8 13" xfId="4086"/>
    <cellStyle name="SAPBEXfilterItem 3 8 2" xfId="1163"/>
    <cellStyle name="SAPBEXfilterItem 3 8 3" xfId="1744"/>
    <cellStyle name="SAPBEXfilterItem 3 8 4" xfId="1996"/>
    <cellStyle name="SAPBEXfilterItem 3 8 5" xfId="2248"/>
    <cellStyle name="SAPBEXfilterItem 3 8 6" xfId="2499"/>
    <cellStyle name="SAPBEXfilterItem 3 8 7" xfId="2745"/>
    <cellStyle name="SAPBEXfilterItem 3 8 8" xfId="3006"/>
    <cellStyle name="SAPBEXfilterItem 3 8 9" xfId="3256"/>
    <cellStyle name="SAPBEXfilterItem 3 9" xfId="455"/>
    <cellStyle name="SAPBEXfilterItem 3 9 10" xfId="3499"/>
    <cellStyle name="SAPBEXfilterItem 3 9 11" xfId="3725"/>
    <cellStyle name="SAPBEXfilterItem 3 9 12" xfId="3940"/>
    <cellStyle name="SAPBEXfilterItem 3 9 13" xfId="4087"/>
    <cellStyle name="SAPBEXfilterItem 3 9 2" xfId="1164"/>
    <cellStyle name="SAPBEXfilterItem 3 9 3" xfId="1745"/>
    <cellStyle name="SAPBEXfilterItem 3 9 4" xfId="1997"/>
    <cellStyle name="SAPBEXfilterItem 3 9 5" xfId="2249"/>
    <cellStyle name="SAPBEXfilterItem 3 9 6" xfId="2500"/>
    <cellStyle name="SAPBEXfilterItem 3 9 7" xfId="2746"/>
    <cellStyle name="SAPBEXfilterItem 3 9 8" xfId="3007"/>
    <cellStyle name="SAPBEXfilterItem 3 9 9" xfId="3257"/>
    <cellStyle name="SAPBEXfilterItem 4" xfId="813"/>
    <cellStyle name="SAPBEXfilterItem 5" xfId="718"/>
    <cellStyle name="SAPBEXfilterItem 6" xfId="760"/>
    <cellStyle name="SAPBEXfilterItem 7" xfId="861"/>
    <cellStyle name="SAPBEXfilterItem 8" xfId="742"/>
    <cellStyle name="SAPBEXfilterItem 9" xfId="1970"/>
    <cellStyle name="SAPBEXfilterText" xfId="106"/>
    <cellStyle name="SAPBEXfilterText 2" xfId="107"/>
    <cellStyle name="SAPBEXformats" xfId="108"/>
    <cellStyle name="SAPBEXformats 10" xfId="2481"/>
    <cellStyle name="SAPBEXformats 11" xfId="2704"/>
    <cellStyle name="SAPBEXformats 12" xfId="2517"/>
    <cellStyle name="SAPBEXformats 13" xfId="3237"/>
    <cellStyle name="SAPBEXformats 14" xfId="3481"/>
    <cellStyle name="SAPBEXformats 15" xfId="3712"/>
    <cellStyle name="SAPBEXformats 16" xfId="3918"/>
    <cellStyle name="SAPBEXformats 2" xfId="109"/>
    <cellStyle name="SAPBEXformats 2 10" xfId="1851"/>
    <cellStyle name="SAPBEXformats 2 11" xfId="2470"/>
    <cellStyle name="SAPBEXformats 2 12" xfId="2755"/>
    <cellStyle name="SAPBEXformats 2 13" xfId="2613"/>
    <cellStyle name="SAPBEXformats 2 14" xfId="3509"/>
    <cellStyle name="SAPBEXformats 2 15" xfId="3919"/>
    <cellStyle name="SAPBEXformats 2 2" xfId="217"/>
    <cellStyle name="SAPBEXformats 2 2 10" xfId="3434"/>
    <cellStyle name="SAPBEXformats 2 2 11" xfId="3666"/>
    <cellStyle name="SAPBEXformats 2 2 12" xfId="3878"/>
    <cellStyle name="SAPBEXformats 2 2 13" xfId="4055"/>
    <cellStyle name="SAPBEXformats 2 2 2" xfId="926"/>
    <cellStyle name="SAPBEXformats 2 2 3" xfId="1508"/>
    <cellStyle name="SAPBEXformats 2 2 4" xfId="1928"/>
    <cellStyle name="SAPBEXformats 2 2 5" xfId="2180"/>
    <cellStyle name="SAPBEXformats 2 2 6" xfId="2432"/>
    <cellStyle name="SAPBEXformats 2 2 7" xfId="2680"/>
    <cellStyle name="SAPBEXformats 2 2 8" xfId="2918"/>
    <cellStyle name="SAPBEXformats 2 2 9" xfId="3191"/>
    <cellStyle name="SAPBEXformats 2 3" xfId="272"/>
    <cellStyle name="SAPBEXformats 2 3 10" xfId="3400"/>
    <cellStyle name="SAPBEXformats 2 3 11" xfId="3631"/>
    <cellStyle name="SAPBEXformats 2 3 12" xfId="3840"/>
    <cellStyle name="SAPBEXformats 2 3 13" xfId="4022"/>
    <cellStyle name="SAPBEXformats 2 3 2" xfId="981"/>
    <cellStyle name="SAPBEXformats 2 3 3" xfId="1563"/>
    <cellStyle name="SAPBEXformats 2 3 4" xfId="1892"/>
    <cellStyle name="SAPBEXformats 2 3 5" xfId="2145"/>
    <cellStyle name="SAPBEXformats 2 3 6" xfId="2396"/>
    <cellStyle name="SAPBEXformats 2 3 7" xfId="2645"/>
    <cellStyle name="SAPBEXformats 2 3 8" xfId="2879"/>
    <cellStyle name="SAPBEXformats 2 3 9" xfId="3155"/>
    <cellStyle name="SAPBEXformats 2 4" xfId="818"/>
    <cellStyle name="SAPBEXformats 2 5" xfId="713"/>
    <cellStyle name="SAPBEXformats 2 6" xfId="764"/>
    <cellStyle name="SAPBEXformats 2 7" xfId="1386"/>
    <cellStyle name="SAPBEXformats 2 8" xfId="743"/>
    <cellStyle name="SAPBEXformats 2 9" xfId="1759"/>
    <cellStyle name="SAPBEXformats 3" xfId="218"/>
    <cellStyle name="SAPBEXformats 3 10" xfId="3437"/>
    <cellStyle name="SAPBEXformats 3 11" xfId="3669"/>
    <cellStyle name="SAPBEXformats 3 12" xfId="3874"/>
    <cellStyle name="SAPBEXformats 3 13" xfId="4058"/>
    <cellStyle name="SAPBEXformats 3 2" xfId="927"/>
    <cellStyle name="SAPBEXformats 3 3" xfId="1509"/>
    <cellStyle name="SAPBEXformats 3 4" xfId="1931"/>
    <cellStyle name="SAPBEXformats 3 5" xfId="2183"/>
    <cellStyle name="SAPBEXformats 3 6" xfId="2435"/>
    <cellStyle name="SAPBEXformats 3 7" xfId="2683"/>
    <cellStyle name="SAPBEXformats 3 8" xfId="2916"/>
    <cellStyle name="SAPBEXformats 3 9" xfId="3194"/>
    <cellStyle name="SAPBEXformats 4" xfId="252"/>
    <cellStyle name="SAPBEXformats 4 10" xfId="3414"/>
    <cellStyle name="SAPBEXformats 4 11" xfId="3645"/>
    <cellStyle name="SAPBEXformats 4 12" xfId="3851"/>
    <cellStyle name="SAPBEXformats 4 13" xfId="4036"/>
    <cellStyle name="SAPBEXformats 4 2" xfId="961"/>
    <cellStyle name="SAPBEXformats 4 3" xfId="1543"/>
    <cellStyle name="SAPBEXformats 4 4" xfId="1906"/>
    <cellStyle name="SAPBEXformats 4 5" xfId="2159"/>
    <cellStyle name="SAPBEXformats 4 6" xfId="2410"/>
    <cellStyle name="SAPBEXformats 4 7" xfId="2659"/>
    <cellStyle name="SAPBEXformats 4 8" xfId="2893"/>
    <cellStyle name="SAPBEXformats 4 9" xfId="3169"/>
    <cellStyle name="SAPBEXformats 5" xfId="817"/>
    <cellStyle name="SAPBEXformats 6" xfId="714"/>
    <cellStyle name="SAPBEXformats 7" xfId="763"/>
    <cellStyle name="SAPBEXformats 8" xfId="1977"/>
    <cellStyle name="SAPBEXformats 9" xfId="2229"/>
    <cellStyle name="SAPBEXheaderItem" xfId="110"/>
    <cellStyle name="SAPBEXheaderItem 10" xfId="2085"/>
    <cellStyle name="SAPBEXheaderItem 11" xfId="2703"/>
    <cellStyle name="SAPBEXheaderItem 12" xfId="2969"/>
    <cellStyle name="SAPBEXheaderItem 13" xfId="2823"/>
    <cellStyle name="SAPBEXheaderItem 14" xfId="3096"/>
    <cellStyle name="SAPBEXheaderItem 15" xfId="3713"/>
    <cellStyle name="SAPBEXheaderItem 16" xfId="3076"/>
    <cellStyle name="SAPBEXheaderItem 2" xfId="111"/>
    <cellStyle name="SAPBEXheaderItem 2 10" xfId="2705"/>
    <cellStyle name="SAPBEXheaderItem 2 11" xfId="2761"/>
    <cellStyle name="SAPBEXheaderItem 2 12" xfId="3240"/>
    <cellStyle name="SAPBEXheaderItem 2 13" xfId="3484"/>
    <cellStyle name="SAPBEXheaderItem 2 14" xfId="3707"/>
    <cellStyle name="SAPBEXheaderItem 2 15" xfId="3473"/>
    <cellStyle name="SAPBEXheaderItem 2 2" xfId="397"/>
    <cellStyle name="SAPBEXheaderItem 2 2 10" xfId="3073"/>
    <cellStyle name="SAPBEXheaderItem 2 2 11" xfId="3322"/>
    <cellStyle name="SAPBEXheaderItem 2 2 12" xfId="3773"/>
    <cellStyle name="SAPBEXheaderItem 2 2 13" xfId="3598"/>
    <cellStyle name="SAPBEXheaderItem 2 2 2" xfId="1106"/>
    <cellStyle name="SAPBEXheaderItem 2 2 3" xfId="1687"/>
    <cellStyle name="SAPBEXheaderItem 2 2 4" xfId="1667"/>
    <cellStyle name="SAPBEXheaderItem 2 2 5" xfId="1811"/>
    <cellStyle name="SAPBEXheaderItem 2 2 6" xfId="2063"/>
    <cellStyle name="SAPBEXheaderItem 2 2 7" xfId="2315"/>
    <cellStyle name="SAPBEXheaderItem 2 2 8" xfId="2787"/>
    <cellStyle name="SAPBEXheaderItem 2 2 9" xfId="2804"/>
    <cellStyle name="SAPBEXheaderItem 2 3" xfId="253"/>
    <cellStyle name="SAPBEXheaderItem 2 3 10" xfId="3087"/>
    <cellStyle name="SAPBEXheaderItem 2 3 11" xfId="3335"/>
    <cellStyle name="SAPBEXheaderItem 2 3 12" xfId="3854"/>
    <cellStyle name="SAPBEXheaderItem 2 3 13" xfId="3566"/>
    <cellStyle name="SAPBEXheaderItem 2 3 2" xfId="962"/>
    <cellStyle name="SAPBEXheaderItem 2 3 3" xfId="1544"/>
    <cellStyle name="SAPBEXheaderItem 2 3 4" xfId="1657"/>
    <cellStyle name="SAPBEXheaderItem 2 3 5" xfId="1825"/>
    <cellStyle name="SAPBEXheaderItem 2 3 6" xfId="2076"/>
    <cellStyle name="SAPBEXheaderItem 2 3 7" xfId="2330"/>
    <cellStyle name="SAPBEXheaderItem 2 3 8" xfId="2889"/>
    <cellStyle name="SAPBEXheaderItem 2 3 9" xfId="2811"/>
    <cellStyle name="SAPBEXheaderItem 2 4" xfId="820"/>
    <cellStyle name="SAPBEXheaderItem 2 5" xfId="710"/>
    <cellStyle name="SAPBEXheaderItem 2 6" xfId="765"/>
    <cellStyle name="SAPBEXheaderItem 2 7" xfId="1980"/>
    <cellStyle name="SAPBEXheaderItem 2 8" xfId="2232"/>
    <cellStyle name="SAPBEXheaderItem 2 9" xfId="2484"/>
    <cellStyle name="SAPBEXheaderItem 3" xfId="216"/>
    <cellStyle name="SAPBEXheaderItem 3 10" xfId="2841"/>
    <cellStyle name="SAPBEXheaderItem 3 11" xfId="3121"/>
    <cellStyle name="SAPBEXheaderItem 3 12" xfId="3879"/>
    <cellStyle name="SAPBEXheaderItem 3 13" xfId="3801"/>
    <cellStyle name="SAPBEXheaderItem 3 2" xfId="925"/>
    <cellStyle name="SAPBEXheaderItem 3 3" xfId="1507"/>
    <cellStyle name="SAPBEXheaderItem 3 4" xfId="1633"/>
    <cellStyle name="SAPBEXheaderItem 3 5" xfId="1606"/>
    <cellStyle name="SAPBEXheaderItem 3 6" xfId="1859"/>
    <cellStyle name="SAPBEXheaderItem 3 7" xfId="2110"/>
    <cellStyle name="SAPBEXheaderItem 3 8" xfId="2919"/>
    <cellStyle name="SAPBEXheaderItem 3 9" xfId="2829"/>
    <cellStyle name="SAPBEXheaderItem 4" xfId="430"/>
    <cellStyle name="SAPBEXheaderItem 4 10" xfId="3129"/>
    <cellStyle name="SAPBEXheaderItem 4 11" xfId="3374"/>
    <cellStyle name="SAPBEXheaderItem 4 12" xfId="3748"/>
    <cellStyle name="SAPBEXheaderItem 4 13" xfId="3817"/>
    <cellStyle name="SAPBEXheaderItem 4 2" xfId="1139"/>
    <cellStyle name="SAPBEXheaderItem 4 3" xfId="1720"/>
    <cellStyle name="SAPBEXheaderItem 4 4" xfId="1598"/>
    <cellStyle name="SAPBEXheaderItem 4 5" xfId="1866"/>
    <cellStyle name="SAPBEXheaderItem 4 6" xfId="2118"/>
    <cellStyle name="SAPBEXheaderItem 4 7" xfId="2370"/>
    <cellStyle name="SAPBEXheaderItem 4 8" xfId="2767"/>
    <cellStyle name="SAPBEXheaderItem 4 9" xfId="2853"/>
    <cellStyle name="SAPBEXheaderItem 5" xfId="819"/>
    <cellStyle name="SAPBEXheaderItem 6" xfId="712"/>
    <cellStyle name="SAPBEXheaderItem 7" xfId="1387"/>
    <cellStyle name="SAPBEXheaderItem 8" xfId="1640"/>
    <cellStyle name="SAPBEXheaderItem 9" xfId="1834"/>
    <cellStyle name="SAPBEXheaderText" xfId="112"/>
    <cellStyle name="SAPBEXheaderText 10" xfId="2485"/>
    <cellStyle name="SAPBEXheaderText 11" xfId="2706"/>
    <cellStyle name="SAPBEXheaderText 12" xfId="2471"/>
    <cellStyle name="SAPBEXheaderText 13" xfId="3241"/>
    <cellStyle name="SAPBEXheaderText 14" xfId="3485"/>
    <cellStyle name="SAPBEXheaderText 15" xfId="3377"/>
    <cellStyle name="SAPBEXheaderText 16" xfId="3349"/>
    <cellStyle name="SAPBEXheaderText 2" xfId="113"/>
    <cellStyle name="SAPBEXheaderText 2 10" xfId="2497"/>
    <cellStyle name="SAPBEXheaderText 2 11" xfId="2970"/>
    <cellStyle name="SAPBEXheaderText 2 12" xfId="3242"/>
    <cellStyle name="SAPBEXheaderText 2 13" xfId="3486"/>
    <cellStyle name="SAPBEXheaderText 2 14" xfId="3343"/>
    <cellStyle name="SAPBEXheaderText 2 15" xfId="3474"/>
    <cellStyle name="SAPBEXheaderText 2 2" xfId="401"/>
    <cellStyle name="SAPBEXheaderText 2 2 10" xfId="3312"/>
    <cellStyle name="SAPBEXheaderText 2 2 11" xfId="3551"/>
    <cellStyle name="SAPBEXheaderText 2 2 12" xfId="3770"/>
    <cellStyle name="SAPBEXheaderText 2 2 13" xfId="3989"/>
    <cellStyle name="SAPBEXheaderText 2 2 2" xfId="1110"/>
    <cellStyle name="SAPBEXheaderText 2 2 3" xfId="1691"/>
    <cellStyle name="SAPBEXheaderText 2 2 4" xfId="1801"/>
    <cellStyle name="SAPBEXheaderText 2 2 5" xfId="2053"/>
    <cellStyle name="SAPBEXheaderText 2 2 6" xfId="2305"/>
    <cellStyle name="SAPBEXheaderText 2 2 7" xfId="2556"/>
    <cellStyle name="SAPBEXheaderText 2 2 8" xfId="2321"/>
    <cellStyle name="SAPBEXheaderText 2 2 9" xfId="3063"/>
    <cellStyle name="SAPBEXheaderText 2 3" xfId="255"/>
    <cellStyle name="SAPBEXheaderText 2 3 10" xfId="2947"/>
    <cellStyle name="SAPBEXheaderText 2 3 11" xfId="2246"/>
    <cellStyle name="SAPBEXheaderText 2 3 12" xfId="3853"/>
    <cellStyle name="SAPBEXheaderText 2 3 13" xfId="3898"/>
    <cellStyle name="SAPBEXheaderText 2 3 2" xfId="964"/>
    <cellStyle name="SAPBEXheaderText 2 3 3" xfId="1546"/>
    <cellStyle name="SAPBEXheaderText 2 3 4" xfId="1472"/>
    <cellStyle name="SAPBEXheaderText 2 3 5" xfId="1466"/>
    <cellStyle name="SAPBEXheaderText 2 3 6" xfId="1454"/>
    <cellStyle name="SAPBEXheaderText 2 3 7" xfId="783"/>
    <cellStyle name="SAPBEXheaderText 2 3 8" xfId="2891"/>
    <cellStyle name="SAPBEXheaderText 2 3 9" xfId="2568"/>
    <cellStyle name="SAPBEXheaderText 2 4" xfId="822"/>
    <cellStyle name="SAPBEXheaderText 2 5" xfId="870"/>
    <cellStyle name="SAPBEXheaderText 2 6" xfId="1054"/>
    <cellStyle name="SAPBEXheaderText 2 7" xfId="1982"/>
    <cellStyle name="SAPBEXheaderText 2 8" xfId="2234"/>
    <cellStyle name="SAPBEXheaderText 2 9" xfId="2486"/>
    <cellStyle name="SAPBEXheaderText 3" xfId="410"/>
    <cellStyle name="SAPBEXheaderText 3 10" xfId="3305"/>
    <cellStyle name="SAPBEXheaderText 3 11" xfId="3544"/>
    <cellStyle name="SAPBEXheaderText 3 12" xfId="3327"/>
    <cellStyle name="SAPBEXheaderText 3 13" xfId="3982"/>
    <cellStyle name="SAPBEXheaderText 3 2" xfId="1119"/>
    <cellStyle name="SAPBEXheaderText 3 3" xfId="1700"/>
    <cellStyle name="SAPBEXheaderText 3 4" xfId="1794"/>
    <cellStyle name="SAPBEXheaderText 3 5" xfId="2046"/>
    <cellStyle name="SAPBEXheaderText 3 6" xfId="2298"/>
    <cellStyle name="SAPBEXheaderText 3 7" xfId="2549"/>
    <cellStyle name="SAPBEXheaderText 3 8" xfId="2781"/>
    <cellStyle name="SAPBEXheaderText 3 9" xfId="3056"/>
    <cellStyle name="SAPBEXheaderText 4" xfId="254"/>
    <cellStyle name="SAPBEXheaderText 4 10" xfId="3127"/>
    <cellStyle name="SAPBEXheaderText 4 11" xfId="3372"/>
    <cellStyle name="SAPBEXheaderText 4 12" xfId="3852"/>
    <cellStyle name="SAPBEXheaderText 4 13" xfId="3178"/>
    <cellStyle name="SAPBEXheaderText 4 2" xfId="963"/>
    <cellStyle name="SAPBEXheaderText 4 3" xfId="1545"/>
    <cellStyle name="SAPBEXheaderText 4 4" xfId="1603"/>
    <cellStyle name="SAPBEXheaderText 4 5" xfId="1864"/>
    <cellStyle name="SAPBEXheaderText 4 6" xfId="2116"/>
    <cellStyle name="SAPBEXheaderText 4 7" xfId="2368"/>
    <cellStyle name="SAPBEXheaderText 4 8" xfId="2892"/>
    <cellStyle name="SAPBEXheaderText 4 9" xfId="2850"/>
    <cellStyle name="SAPBEXheaderText 5" xfId="821"/>
    <cellStyle name="SAPBEXheaderText 6" xfId="872"/>
    <cellStyle name="SAPBEXheaderText 7" xfId="766"/>
    <cellStyle name="SAPBEXheaderText 8" xfId="1981"/>
    <cellStyle name="SAPBEXheaderText 9" xfId="2233"/>
    <cellStyle name="SAPBEXHLevel0" xfId="114"/>
    <cellStyle name="SAPBEXHLevel0 10" xfId="2483"/>
    <cellStyle name="SAPBEXHLevel0 11" xfId="2707"/>
    <cellStyle name="SAPBEXHLevel0 12" xfId="2472"/>
    <cellStyle name="SAPBEXHLevel0 13" xfId="3239"/>
    <cellStyle name="SAPBEXHLevel0 14" xfId="3483"/>
    <cellStyle name="SAPBEXHLevel0 15" xfId="3716"/>
    <cellStyle name="SAPBEXHLevel0 16" xfId="3920"/>
    <cellStyle name="SAPBEXHLevel0 2" xfId="115"/>
    <cellStyle name="SAPBEXHLevel0 2 10" xfId="2496"/>
    <cellStyle name="SAPBEXHLevel0 2 11" xfId="2512"/>
    <cellStyle name="SAPBEXHLevel0 2 12" xfId="2902"/>
    <cellStyle name="SAPBEXHLevel0 2 13" xfId="3175"/>
    <cellStyle name="SAPBEXHLevel0 2 14" xfId="3715"/>
    <cellStyle name="SAPBEXHLevel0 2 15" xfId="3368"/>
    <cellStyle name="SAPBEXHLevel0 2 2" xfId="408"/>
    <cellStyle name="SAPBEXHLevel0 2 2 10" xfId="2595"/>
    <cellStyle name="SAPBEXHLevel0 2 2 11" xfId="3083"/>
    <cellStyle name="SAPBEXHLevel0 2 2 12" xfId="3764"/>
    <cellStyle name="SAPBEXHLevel0 2 2 13" xfId="3815"/>
    <cellStyle name="SAPBEXHLevel0 2 2 2" xfId="1117"/>
    <cellStyle name="SAPBEXHLevel0 2 2 3" xfId="1698"/>
    <cellStyle name="SAPBEXHLevel0 2 2 4" xfId="1600"/>
    <cellStyle name="SAPBEXHLevel0 2 2 5" xfId="1664"/>
    <cellStyle name="SAPBEXHLevel0 2 2 6" xfId="1820"/>
    <cellStyle name="SAPBEXHLevel0 2 2 7" xfId="2073"/>
    <cellStyle name="SAPBEXHLevel0 2 2 8" xfId="2783"/>
    <cellStyle name="SAPBEXHLevel0 2 2 9" xfId="2848"/>
    <cellStyle name="SAPBEXHLevel0 2 3" xfId="257"/>
    <cellStyle name="SAPBEXHLevel0 2 3 10" xfId="3410"/>
    <cellStyle name="SAPBEXHLevel0 2 3 11" xfId="3641"/>
    <cellStyle name="SAPBEXHLevel0 2 3 12" xfId="3595"/>
    <cellStyle name="SAPBEXHLevel0 2 3 13" xfId="4032"/>
    <cellStyle name="SAPBEXHLevel0 2 3 2" xfId="966"/>
    <cellStyle name="SAPBEXHLevel0 2 3 3" xfId="1548"/>
    <cellStyle name="SAPBEXHLevel0 2 3 4" xfId="1902"/>
    <cellStyle name="SAPBEXHLevel0 2 3 5" xfId="2155"/>
    <cellStyle name="SAPBEXHLevel0 2 3 6" xfId="2406"/>
    <cellStyle name="SAPBEXHLevel0 2 3 7" xfId="2655"/>
    <cellStyle name="SAPBEXHLevel0 2 3 8" xfId="2367"/>
    <cellStyle name="SAPBEXHLevel0 2 3 9" xfId="3165"/>
    <cellStyle name="SAPBEXHLevel0 2 4" xfId="824"/>
    <cellStyle name="SAPBEXHLevel0 2 5" xfId="896"/>
    <cellStyle name="SAPBEXHLevel0 2 6" xfId="773"/>
    <cellStyle name="SAPBEXHLevel0 2 7" xfId="1530"/>
    <cellStyle name="SAPBEXHLevel0 2 8" xfId="1912"/>
    <cellStyle name="SAPBEXHLevel0 2 9" xfId="2165"/>
    <cellStyle name="SAPBEXHLevel0 3" xfId="404"/>
    <cellStyle name="SAPBEXHLevel0 3 10" xfId="3310"/>
    <cellStyle name="SAPBEXHLevel0 3 11" xfId="3549"/>
    <cellStyle name="SAPBEXHLevel0 3 12" xfId="3768"/>
    <cellStyle name="SAPBEXHLevel0 3 13" xfId="3987"/>
    <cellStyle name="SAPBEXHLevel0 3 2" xfId="1113"/>
    <cellStyle name="SAPBEXHLevel0 3 3" xfId="1694"/>
    <cellStyle name="SAPBEXHLevel0 3 4" xfId="1799"/>
    <cellStyle name="SAPBEXHLevel0 3 5" xfId="2051"/>
    <cellStyle name="SAPBEXHLevel0 3 6" xfId="2303"/>
    <cellStyle name="SAPBEXHLevel0 3 7" xfId="2554"/>
    <cellStyle name="SAPBEXHLevel0 3 8" xfId="2786"/>
    <cellStyle name="SAPBEXHLevel0 3 9" xfId="3061"/>
    <cellStyle name="SAPBEXHLevel0 4" xfId="256"/>
    <cellStyle name="SAPBEXHLevel0 4 10" xfId="3411"/>
    <cellStyle name="SAPBEXHLevel0 4 11" xfId="3642"/>
    <cellStyle name="SAPBEXHLevel0 4 12" xfId="3567"/>
    <cellStyle name="SAPBEXHLevel0 4 13" xfId="4033"/>
    <cellStyle name="SAPBEXHLevel0 4 2" xfId="965"/>
    <cellStyle name="SAPBEXHLevel0 4 3" xfId="1547"/>
    <cellStyle name="SAPBEXHLevel0 4 4" xfId="1903"/>
    <cellStyle name="SAPBEXHLevel0 4 5" xfId="2156"/>
    <cellStyle name="SAPBEXHLevel0 4 6" xfId="2407"/>
    <cellStyle name="SAPBEXHLevel0 4 7" xfId="2656"/>
    <cellStyle name="SAPBEXHLevel0 4 8" xfId="2890"/>
    <cellStyle name="SAPBEXHLevel0 4 9" xfId="3166"/>
    <cellStyle name="SAPBEXHLevel0 5" xfId="823"/>
    <cellStyle name="SAPBEXHLevel0 6" xfId="866"/>
    <cellStyle name="SAPBEXHLevel0 7" xfId="772"/>
    <cellStyle name="SAPBEXHLevel0 8" xfId="1979"/>
    <cellStyle name="SAPBEXHLevel0 9" xfId="2231"/>
    <cellStyle name="SAPBEXHLevel0X" xfId="116"/>
    <cellStyle name="SAPBEXHLevel0X 10" xfId="2488"/>
    <cellStyle name="SAPBEXHLevel0X 11" xfId="1442"/>
    <cellStyle name="SAPBEXHLevel0X 12" xfId="2971"/>
    <cellStyle name="SAPBEXHLevel0X 13" xfId="3244"/>
    <cellStyle name="SAPBEXHLevel0X 14" xfId="3488"/>
    <cellStyle name="SAPBEXHLevel0X 15" xfId="3255"/>
    <cellStyle name="SAPBEXHLevel0X 16" xfId="3329"/>
    <cellStyle name="SAPBEXHLevel0X 2" xfId="117"/>
    <cellStyle name="SAPBEXHLevel0X 2 10" xfId="2962"/>
    <cellStyle name="SAPBEXHLevel0X 2 11" xfId="2972"/>
    <cellStyle name="SAPBEXHLevel0X 2 12" xfId="3243"/>
    <cellStyle name="SAPBEXHLevel0X 2 13" xfId="3487"/>
    <cellStyle name="SAPBEXHLevel0X 2 14" xfId="3690"/>
    <cellStyle name="SAPBEXHLevel0X 2 15" xfId="3921"/>
    <cellStyle name="SAPBEXHLevel0X 2 2" xfId="215"/>
    <cellStyle name="SAPBEXHLevel0X 2 2 10" xfId="3439"/>
    <cellStyle name="SAPBEXHLevel0X 2 2 11" xfId="3671"/>
    <cellStyle name="SAPBEXHLevel0X 2 2 12" xfId="3880"/>
    <cellStyle name="SAPBEXHLevel0X 2 2 13" xfId="4060"/>
    <cellStyle name="SAPBEXHLevel0X 2 2 2" xfId="924"/>
    <cellStyle name="SAPBEXHLevel0X 2 2 3" xfId="1506"/>
    <cellStyle name="SAPBEXHLevel0X 2 2 4" xfId="1933"/>
    <cellStyle name="SAPBEXHLevel0X 2 2 5" xfId="2185"/>
    <cellStyle name="SAPBEXHLevel0X 2 2 6" xfId="2437"/>
    <cellStyle name="SAPBEXHLevel0X 2 2 7" xfId="2685"/>
    <cellStyle name="SAPBEXHLevel0X 2 2 8" xfId="815"/>
    <cellStyle name="SAPBEXHLevel0X 2 2 9" xfId="3196"/>
    <cellStyle name="SAPBEXHLevel0X 2 3" xfId="259"/>
    <cellStyle name="SAPBEXHLevel0X 2 3 10" xfId="3409"/>
    <cellStyle name="SAPBEXHLevel0X 2 3 11" xfId="3640"/>
    <cellStyle name="SAPBEXHLevel0X 2 3 12" xfId="3850"/>
    <cellStyle name="SAPBEXHLevel0X 2 3 13" xfId="4031"/>
    <cellStyle name="SAPBEXHLevel0X 2 3 2" xfId="968"/>
    <cellStyle name="SAPBEXHLevel0X 2 3 3" xfId="1550"/>
    <cellStyle name="SAPBEXHLevel0X 2 3 4" xfId="1901"/>
    <cellStyle name="SAPBEXHLevel0X 2 3 5" xfId="2154"/>
    <cellStyle name="SAPBEXHLevel0X 2 3 6" xfId="2405"/>
    <cellStyle name="SAPBEXHLevel0X 2 3 7" xfId="2654"/>
    <cellStyle name="SAPBEXHLevel0X 2 3 8" xfId="2262"/>
    <cellStyle name="SAPBEXHLevel0X 2 3 9" xfId="3164"/>
    <cellStyle name="SAPBEXHLevel0X 2 4" xfId="826"/>
    <cellStyle name="SAPBEXHLevel0X 2 5" xfId="888"/>
    <cellStyle name="SAPBEXHLevel0X 2 6" xfId="1181"/>
    <cellStyle name="SAPBEXHLevel0X 2 7" xfId="1983"/>
    <cellStyle name="SAPBEXHLevel0X 2 8" xfId="2235"/>
    <cellStyle name="SAPBEXHLevel0X 2 9" xfId="2487"/>
    <cellStyle name="SAPBEXHLevel0X 3" xfId="394"/>
    <cellStyle name="SAPBEXHLevel0X 3 10" xfId="3317"/>
    <cellStyle name="SAPBEXHLevel0X 3 11" xfId="3556"/>
    <cellStyle name="SAPBEXHLevel0X 3 12" xfId="3772"/>
    <cellStyle name="SAPBEXHLevel0X 3 13" xfId="3994"/>
    <cellStyle name="SAPBEXHLevel0X 3 2" xfId="1103"/>
    <cellStyle name="SAPBEXHLevel0X 3 3" xfId="1684"/>
    <cellStyle name="SAPBEXHLevel0X 3 4" xfId="1806"/>
    <cellStyle name="SAPBEXHLevel0X 3 5" xfId="2058"/>
    <cellStyle name="SAPBEXHLevel0X 3 6" xfId="2310"/>
    <cellStyle name="SAPBEXHLevel0X 3 7" xfId="2561"/>
    <cellStyle name="SAPBEXHLevel0X 3 8" xfId="2791"/>
    <cellStyle name="SAPBEXHLevel0X 3 9" xfId="3068"/>
    <cellStyle name="SAPBEXHLevel0X 4" xfId="258"/>
    <cellStyle name="SAPBEXHLevel0X 4 10" xfId="3408"/>
    <cellStyle name="SAPBEXHLevel0X 4 11" xfId="3639"/>
    <cellStyle name="SAPBEXHLevel0X 4 12" xfId="3843"/>
    <cellStyle name="SAPBEXHLevel0X 4 13" xfId="4030"/>
    <cellStyle name="SAPBEXHLevel0X 4 2" xfId="967"/>
    <cellStyle name="SAPBEXHLevel0X 4 3" xfId="1549"/>
    <cellStyle name="SAPBEXHLevel0X 4 4" xfId="1900"/>
    <cellStyle name="SAPBEXHLevel0X 4 5" xfId="2153"/>
    <cellStyle name="SAPBEXHLevel0X 4 6" xfId="2404"/>
    <cellStyle name="SAPBEXHLevel0X 4 7" xfId="2653"/>
    <cellStyle name="SAPBEXHLevel0X 4 8" xfId="2120"/>
    <cellStyle name="SAPBEXHLevel0X 4 9" xfId="3163"/>
    <cellStyle name="SAPBEXHLevel0X 5" xfId="825"/>
    <cellStyle name="SAPBEXHLevel0X 6" xfId="892"/>
    <cellStyle name="SAPBEXHLevel0X 7" xfId="774"/>
    <cellStyle name="SAPBEXHLevel0X 8" xfId="1984"/>
    <cellStyle name="SAPBEXHLevel0X 9" xfId="2236"/>
    <cellStyle name="SAPBEXHLevel1" xfId="118"/>
    <cellStyle name="SAPBEXHLevel1 10" xfId="2259"/>
    <cellStyle name="SAPBEXHLevel1 11" xfId="2961"/>
    <cellStyle name="SAPBEXHLevel1 12" xfId="2973"/>
    <cellStyle name="SAPBEXHLevel1 13" xfId="3017"/>
    <cellStyle name="SAPBEXHLevel1 14" xfId="3267"/>
    <cellStyle name="SAPBEXHLevel1 15" xfId="2838"/>
    <cellStyle name="SAPBEXHLevel1 16" xfId="3271"/>
    <cellStyle name="SAPBEXHLevel1 2" xfId="119"/>
    <cellStyle name="SAPBEXHLevel1 2 10" xfId="2738"/>
    <cellStyle name="SAPBEXHLevel1 2 11" xfId="2066"/>
    <cellStyle name="SAPBEXHLevel1 2 12" xfId="3245"/>
    <cellStyle name="SAPBEXHLevel1 2 13" xfId="3489"/>
    <cellStyle name="SAPBEXHLevel1 2 14" xfId="3689"/>
    <cellStyle name="SAPBEXHLevel1 2 15" xfId="3579"/>
    <cellStyle name="SAPBEXHLevel1 2 2" xfId="213"/>
    <cellStyle name="SAPBEXHLevel1 2 2 10" xfId="3440"/>
    <cellStyle name="SAPBEXHLevel1 2 2 11" xfId="3672"/>
    <cellStyle name="SAPBEXHLevel1 2 2 12" xfId="3594"/>
    <cellStyle name="SAPBEXHLevel1 2 2 13" xfId="4061"/>
    <cellStyle name="SAPBEXHLevel1 2 2 2" xfId="922"/>
    <cellStyle name="SAPBEXHLevel1 2 2 3" xfId="1504"/>
    <cellStyle name="SAPBEXHLevel1 2 2 4" xfId="1934"/>
    <cellStyle name="SAPBEXHLevel1 2 2 5" xfId="2186"/>
    <cellStyle name="SAPBEXHLevel1 2 2 6" xfId="2438"/>
    <cellStyle name="SAPBEXHLevel1 2 2 7" xfId="2686"/>
    <cellStyle name="SAPBEXHLevel1 2 2 8" xfId="2576"/>
    <cellStyle name="SAPBEXHLevel1 2 2 9" xfId="3197"/>
    <cellStyle name="SAPBEXHLevel1 2 3" xfId="261"/>
    <cellStyle name="SAPBEXHLevel1 2 3 10" xfId="3404"/>
    <cellStyle name="SAPBEXHLevel1 2 3 11" xfId="3635"/>
    <cellStyle name="SAPBEXHLevel1 2 3 12" xfId="3848"/>
    <cellStyle name="SAPBEXHLevel1 2 3 13" xfId="4026"/>
    <cellStyle name="SAPBEXHLevel1 2 3 2" xfId="970"/>
    <cellStyle name="SAPBEXHLevel1 2 3 3" xfId="1552"/>
    <cellStyle name="SAPBEXHLevel1 2 3 4" xfId="1896"/>
    <cellStyle name="SAPBEXHLevel1 2 3 5" xfId="2149"/>
    <cellStyle name="SAPBEXHLevel1 2 3 6" xfId="2400"/>
    <cellStyle name="SAPBEXHLevel1 2 3 7" xfId="2649"/>
    <cellStyle name="SAPBEXHLevel1 2 3 8" xfId="2886"/>
    <cellStyle name="SAPBEXHLevel1 2 3 9" xfId="3159"/>
    <cellStyle name="SAPBEXHLevel1 2 4" xfId="828"/>
    <cellStyle name="SAPBEXHLevel1 2 5" xfId="880"/>
    <cellStyle name="SAPBEXHLevel1 2 6" xfId="776"/>
    <cellStyle name="SAPBEXHLevel1 2 7" xfId="1985"/>
    <cellStyle name="SAPBEXHLevel1 2 8" xfId="2237"/>
    <cellStyle name="SAPBEXHLevel1 2 9" xfId="2489"/>
    <cellStyle name="SAPBEXHLevel1 3" xfId="214"/>
    <cellStyle name="SAPBEXHLevel1 3 10" xfId="3438"/>
    <cellStyle name="SAPBEXHLevel1 3 11" xfId="3670"/>
    <cellStyle name="SAPBEXHLevel1 3 12" xfId="3873"/>
    <cellStyle name="SAPBEXHLevel1 3 13" xfId="4059"/>
    <cellStyle name="SAPBEXHLevel1 3 2" xfId="923"/>
    <cellStyle name="SAPBEXHLevel1 3 3" xfId="1505"/>
    <cellStyle name="SAPBEXHLevel1 3 4" xfId="1932"/>
    <cellStyle name="SAPBEXHLevel1 3 5" xfId="2184"/>
    <cellStyle name="SAPBEXHLevel1 3 6" xfId="2436"/>
    <cellStyle name="SAPBEXHLevel1 3 7" xfId="2684"/>
    <cellStyle name="SAPBEXHLevel1 3 8" xfId="2615"/>
    <cellStyle name="SAPBEXHLevel1 3 9" xfId="3195"/>
    <cellStyle name="SAPBEXHLevel1 4" xfId="260"/>
    <cellStyle name="SAPBEXHLevel1 4 10" xfId="3108"/>
    <cellStyle name="SAPBEXHLevel1 4 11" xfId="3355"/>
    <cellStyle name="SAPBEXHLevel1 4 12" xfId="3849"/>
    <cellStyle name="SAPBEXHLevel1 4 13" xfId="3803"/>
    <cellStyle name="SAPBEXHLevel1 4 2" xfId="969"/>
    <cellStyle name="SAPBEXHLevel1 4 3" xfId="1551"/>
    <cellStyle name="SAPBEXHLevel1 4 4" xfId="1629"/>
    <cellStyle name="SAPBEXHLevel1 4 5" xfId="1846"/>
    <cellStyle name="SAPBEXHLevel1 4 6" xfId="2097"/>
    <cellStyle name="SAPBEXHLevel1 4 7" xfId="2350"/>
    <cellStyle name="SAPBEXHLevel1 4 8" xfId="2887"/>
    <cellStyle name="SAPBEXHLevel1 4 9" xfId="2832"/>
    <cellStyle name="SAPBEXHLevel1 5" xfId="827"/>
    <cellStyle name="SAPBEXHLevel1 6" xfId="884"/>
    <cellStyle name="SAPBEXHLevel1 7" xfId="775"/>
    <cellStyle name="SAPBEXHLevel1 8" xfId="1755"/>
    <cellStyle name="SAPBEXHLevel1 9" xfId="2007"/>
    <cellStyle name="SAPBEXHLevel1X" xfId="120"/>
    <cellStyle name="SAPBEXHLevel1X 10" xfId="2482"/>
    <cellStyle name="SAPBEXHLevel1X 11" xfId="2960"/>
    <cellStyle name="SAPBEXHLevel1X 12" xfId="2473"/>
    <cellStyle name="SAPBEXHLevel1X 13" xfId="3238"/>
    <cellStyle name="SAPBEXHLevel1X 14" xfId="3482"/>
    <cellStyle name="SAPBEXHLevel1X 15" xfId="3691"/>
    <cellStyle name="SAPBEXHLevel1X 16" xfId="3924"/>
    <cellStyle name="SAPBEXHLevel1X 2" xfId="121"/>
    <cellStyle name="SAPBEXHLevel1X 2 10" xfId="2591"/>
    <cellStyle name="SAPBEXHLevel1X 2 11" xfId="2344"/>
    <cellStyle name="SAPBEXHLevel1X 2 12" xfId="2621"/>
    <cellStyle name="SAPBEXHLevel1X 2 13" xfId="3132"/>
    <cellStyle name="SAPBEXHLevel1X 2 14" xfId="3692"/>
    <cellStyle name="SAPBEXHLevel1X 2 15" xfId="3925"/>
    <cellStyle name="SAPBEXHLevel1X 2 2" xfId="211"/>
    <cellStyle name="SAPBEXHLevel1X 2 2 10" xfId="1056"/>
    <cellStyle name="SAPBEXHLevel1X 2 2 11" xfId="2986"/>
    <cellStyle name="SAPBEXHLevel1X 2 2 12" xfId="3883"/>
    <cellStyle name="SAPBEXHLevel1X 2 2 13" xfId="3897"/>
    <cellStyle name="SAPBEXHLevel1X 2 2 2" xfId="920"/>
    <cellStyle name="SAPBEXHLevel1X 2 2 3" xfId="1502"/>
    <cellStyle name="SAPBEXHLevel1X 2 2 4" xfId="1480"/>
    <cellStyle name="SAPBEXHLevel1X 2 2 5" xfId="1461"/>
    <cellStyle name="SAPBEXHLevel1X 2 2 6" xfId="790"/>
    <cellStyle name="SAPBEXHLevel1X 2 2 7" xfId="1756"/>
    <cellStyle name="SAPBEXHLevel1X 2 2 8" xfId="2923"/>
    <cellStyle name="SAPBEXHLevel1X 2 2 9" xfId="2938"/>
    <cellStyle name="SAPBEXHLevel1X 2 3" xfId="263"/>
    <cellStyle name="SAPBEXHLevel1X 2 3 10" xfId="3405"/>
    <cellStyle name="SAPBEXHLevel1X 2 3 11" xfId="3636"/>
    <cellStyle name="SAPBEXHLevel1X 2 3 12" xfId="3847"/>
    <cellStyle name="SAPBEXHLevel1X 2 3 13" xfId="4027"/>
    <cellStyle name="SAPBEXHLevel1X 2 3 2" xfId="972"/>
    <cellStyle name="SAPBEXHLevel1X 2 3 3" xfId="1554"/>
    <cellStyle name="SAPBEXHLevel1X 2 3 4" xfId="1897"/>
    <cellStyle name="SAPBEXHLevel1X 2 3 5" xfId="2150"/>
    <cellStyle name="SAPBEXHLevel1X 2 3 6" xfId="2401"/>
    <cellStyle name="SAPBEXHLevel1X 2 3 7" xfId="2650"/>
    <cellStyle name="SAPBEXHLevel1X 2 3 8" xfId="2885"/>
    <cellStyle name="SAPBEXHLevel1X 2 3 9" xfId="3160"/>
    <cellStyle name="SAPBEXHLevel1X 2 4" xfId="830"/>
    <cellStyle name="SAPBEXHLevel1X 2 5" xfId="899"/>
    <cellStyle name="SAPBEXHLevel1X 2 6" xfId="1388"/>
    <cellStyle name="SAPBEXHLevel1X 2 7" xfId="1593"/>
    <cellStyle name="SAPBEXHLevel1X 2 8" xfId="1869"/>
    <cellStyle name="SAPBEXHLevel1X 2 9" xfId="2121"/>
    <cellStyle name="SAPBEXHLevel1X 3" xfId="212"/>
    <cellStyle name="SAPBEXHLevel1X 3 10" xfId="3441"/>
    <cellStyle name="SAPBEXHLevel1X 3 11" xfId="3673"/>
    <cellStyle name="SAPBEXHLevel1X 3 12" xfId="3564"/>
    <cellStyle name="SAPBEXHLevel1X 3 13" xfId="4062"/>
    <cellStyle name="SAPBEXHLevel1X 3 2" xfId="921"/>
    <cellStyle name="SAPBEXHLevel1X 3 3" xfId="1503"/>
    <cellStyle name="SAPBEXHLevel1X 3 4" xfId="1935"/>
    <cellStyle name="SAPBEXHLevel1X 3 5" xfId="2187"/>
    <cellStyle name="SAPBEXHLevel1X 3 6" xfId="2439"/>
    <cellStyle name="SAPBEXHLevel1X 3 7" xfId="2687"/>
    <cellStyle name="SAPBEXHLevel1X 3 8" xfId="2922"/>
    <cellStyle name="SAPBEXHLevel1X 3 9" xfId="3198"/>
    <cellStyle name="SAPBEXHLevel1X 4" xfId="262"/>
    <cellStyle name="SAPBEXHLevel1X 4 10" xfId="3407"/>
    <cellStyle name="SAPBEXHLevel1X 4 11" xfId="3638"/>
    <cellStyle name="SAPBEXHLevel1X 4 12" xfId="3844"/>
    <cellStyle name="SAPBEXHLevel1X 4 13" xfId="4029"/>
    <cellStyle name="SAPBEXHLevel1X 4 2" xfId="971"/>
    <cellStyle name="SAPBEXHLevel1X 4 3" xfId="1553"/>
    <cellStyle name="SAPBEXHLevel1X 4 4" xfId="1899"/>
    <cellStyle name="SAPBEXHLevel1X 4 5" xfId="2152"/>
    <cellStyle name="SAPBEXHLevel1X 4 6" xfId="2403"/>
    <cellStyle name="SAPBEXHLevel1X 4 7" xfId="2652"/>
    <cellStyle name="SAPBEXHLevel1X 4 8" xfId="2884"/>
    <cellStyle name="SAPBEXHLevel1X 4 9" xfId="3162"/>
    <cellStyle name="SAPBEXHLevel1X 5" xfId="829"/>
    <cellStyle name="SAPBEXHLevel1X 6" xfId="876"/>
    <cellStyle name="SAPBEXHLevel1X 7" xfId="777"/>
    <cellStyle name="SAPBEXHLevel1X 8" xfId="1978"/>
    <cellStyle name="SAPBEXHLevel1X 9" xfId="2230"/>
    <cellStyle name="SAPBEXHLevel2" xfId="122"/>
    <cellStyle name="SAPBEXHLevel2 10" xfId="2084"/>
    <cellStyle name="SAPBEXHLevel2 11" xfId="2735"/>
    <cellStyle name="SAPBEXHLevel2 12" xfId="2474"/>
    <cellStyle name="SAPBEXHLevel2 13" xfId="2819"/>
    <cellStyle name="SAPBEXHLevel2 14" xfId="3095"/>
    <cellStyle name="SAPBEXHLevel2 15" xfId="3497"/>
    <cellStyle name="SAPBEXHLevel2 16" xfId="3926"/>
    <cellStyle name="SAPBEXHLevel2 2" xfId="123"/>
    <cellStyle name="SAPBEXHLevel2 2 10" xfId="2959"/>
    <cellStyle name="SAPBEXHLevel2 2 11" xfId="2974"/>
    <cellStyle name="SAPBEXHLevel2 2 12" xfId="3248"/>
    <cellStyle name="SAPBEXHLevel2 2 13" xfId="3492"/>
    <cellStyle name="SAPBEXHLevel2 2 14" xfId="3693"/>
    <cellStyle name="SAPBEXHLevel2 2 15" xfId="3923"/>
    <cellStyle name="SAPBEXHLevel2 2 2" xfId="398"/>
    <cellStyle name="SAPBEXHLevel2 2 2 10" xfId="3118"/>
    <cellStyle name="SAPBEXHLevel2 2 2 11" xfId="3363"/>
    <cellStyle name="SAPBEXHLevel2 2 2 12" xfId="3334"/>
    <cellStyle name="SAPBEXHLevel2 2 2 13" xfId="3592"/>
    <cellStyle name="SAPBEXHLevel2 2 2 2" xfId="1107"/>
    <cellStyle name="SAPBEXHLevel2 2 2 3" xfId="1688"/>
    <cellStyle name="SAPBEXHLevel2 2 2 4" xfId="1614"/>
    <cellStyle name="SAPBEXHLevel2 2 2 5" xfId="1856"/>
    <cellStyle name="SAPBEXHLevel2 2 2 6" xfId="2107"/>
    <cellStyle name="SAPBEXHLevel2 2 2 7" xfId="2359"/>
    <cellStyle name="SAPBEXHLevel2 2 2 8" xfId="2790"/>
    <cellStyle name="SAPBEXHLevel2 2 2 9" xfId="2577"/>
    <cellStyle name="SAPBEXHLevel2 2 3" xfId="196"/>
    <cellStyle name="SAPBEXHLevel2 2 3 10" xfId="3453"/>
    <cellStyle name="SAPBEXHLevel2 2 3 11" xfId="3685"/>
    <cellStyle name="SAPBEXHLevel2 2 3 12" xfId="3890"/>
    <cellStyle name="SAPBEXHLevel2 2 3 13" xfId="4074"/>
    <cellStyle name="SAPBEXHLevel2 2 3 2" xfId="905"/>
    <cellStyle name="SAPBEXHLevel2 2 3 3" xfId="1487"/>
    <cellStyle name="SAPBEXHLevel2 2 3 4" xfId="1947"/>
    <cellStyle name="SAPBEXHLevel2 2 3 5" xfId="2199"/>
    <cellStyle name="SAPBEXHLevel2 2 3 6" xfId="2451"/>
    <cellStyle name="SAPBEXHLevel2 2 3 7" xfId="2699"/>
    <cellStyle name="SAPBEXHLevel2 2 3 8" xfId="2932"/>
    <cellStyle name="SAPBEXHLevel2 2 3 9" xfId="3210"/>
    <cellStyle name="SAPBEXHLevel2 2 4" xfId="832"/>
    <cellStyle name="SAPBEXHLevel2 2 5" xfId="891"/>
    <cellStyle name="SAPBEXHLevel2 2 6" xfId="1390"/>
    <cellStyle name="SAPBEXHLevel2 2 7" xfId="1988"/>
    <cellStyle name="SAPBEXHLevel2 2 8" xfId="2240"/>
    <cellStyle name="SAPBEXHLevel2 2 9" xfId="2492"/>
    <cellStyle name="SAPBEXHLevel2 3" xfId="210"/>
    <cellStyle name="SAPBEXHLevel2 3 10" xfId="3124"/>
    <cellStyle name="SAPBEXHLevel2 3 11" xfId="3369"/>
    <cellStyle name="SAPBEXHLevel2 3 12" xfId="3882"/>
    <cellStyle name="SAPBEXHLevel2 3 13" xfId="3813"/>
    <cellStyle name="SAPBEXHLevel2 3 2" xfId="919"/>
    <cellStyle name="SAPBEXHLevel2 3 3" xfId="1501"/>
    <cellStyle name="SAPBEXHLevel2 3 4" xfId="1607"/>
    <cellStyle name="SAPBEXHLevel2 3 5" xfId="1861"/>
    <cellStyle name="SAPBEXHLevel2 3 6" xfId="2113"/>
    <cellStyle name="SAPBEXHLevel2 3 7" xfId="2365"/>
    <cellStyle name="SAPBEXHLevel2 3 8" xfId="2924"/>
    <cellStyle name="SAPBEXHLevel2 3 9" xfId="2847"/>
    <cellStyle name="SAPBEXHLevel2 4" xfId="267"/>
    <cellStyle name="SAPBEXHLevel2 4 10" xfId="3396"/>
    <cellStyle name="SAPBEXHLevel2 4 11" xfId="3627"/>
    <cellStyle name="SAPBEXHLevel2 4 12" xfId="3131"/>
    <cellStyle name="SAPBEXHLevel2 4 13" xfId="4018"/>
    <cellStyle name="SAPBEXHLevel2 4 2" xfId="976"/>
    <cellStyle name="SAPBEXHLevel2 4 3" xfId="1558"/>
    <cellStyle name="SAPBEXHLevel2 4 4" xfId="1888"/>
    <cellStyle name="SAPBEXHLevel2 4 5" xfId="2141"/>
    <cellStyle name="SAPBEXHLevel2 4 6" xfId="2392"/>
    <cellStyle name="SAPBEXHLevel2 4 7" xfId="2641"/>
    <cellStyle name="SAPBEXHLevel2 4 8" xfId="2881"/>
    <cellStyle name="SAPBEXHLevel2 4 9" xfId="3151"/>
    <cellStyle name="SAPBEXHLevel2 5" xfId="831"/>
    <cellStyle name="SAPBEXHLevel2 6" xfId="895"/>
    <cellStyle name="SAPBEXHLevel2 7" xfId="1389"/>
    <cellStyle name="SAPBEXHLevel2 8" xfId="1647"/>
    <cellStyle name="SAPBEXHLevel2 9" xfId="1833"/>
    <cellStyle name="SAPBEXHLevel2X" xfId="124"/>
    <cellStyle name="SAPBEXHLevel2X 10" xfId="2491"/>
    <cellStyle name="SAPBEXHLevel2X 11" xfId="2100"/>
    <cellStyle name="SAPBEXHLevel2X 12" xfId="2364"/>
    <cellStyle name="SAPBEXHLevel2X 13" xfId="3247"/>
    <cellStyle name="SAPBEXHLevel2X 14" xfId="3491"/>
    <cellStyle name="SAPBEXHLevel2X 15" xfId="3496"/>
    <cellStyle name="SAPBEXHLevel2X 16" xfId="3651"/>
    <cellStyle name="SAPBEXHLevel2X 2" xfId="125"/>
    <cellStyle name="SAPBEXHLevel2X 2 10" xfId="2957"/>
    <cellStyle name="SAPBEXHLevel2X 2 11" xfId="2612"/>
    <cellStyle name="SAPBEXHLevel2X 2 12" xfId="865"/>
    <cellStyle name="SAPBEXHLevel2X 2 13" xfId="2982"/>
    <cellStyle name="SAPBEXHLevel2X 2 14" xfId="2987"/>
    <cellStyle name="SAPBEXHLevel2X 2 15" xfId="3342"/>
    <cellStyle name="SAPBEXHLevel2X 2 2" xfId="209"/>
    <cellStyle name="SAPBEXHLevel2X 2 2 10" xfId="2831"/>
    <cellStyle name="SAPBEXHLevel2X 2 2 11" xfId="3107"/>
    <cellStyle name="SAPBEXHLevel2X 2 2 12" xfId="3884"/>
    <cellStyle name="SAPBEXHLevel2X 2 2 13" xfId="3789"/>
    <cellStyle name="SAPBEXHLevel2X 2 2 2" xfId="918"/>
    <cellStyle name="SAPBEXHLevel2X 2 2 3" xfId="1500"/>
    <cellStyle name="SAPBEXHLevel2X 2 2 4" xfId="1661"/>
    <cellStyle name="SAPBEXHLevel2X 2 2 5" xfId="1630"/>
    <cellStyle name="SAPBEXHLevel2X 2 2 6" xfId="1845"/>
    <cellStyle name="SAPBEXHLevel2X 2 2 7" xfId="2096"/>
    <cellStyle name="SAPBEXHLevel2X 2 2 8" xfId="2921"/>
    <cellStyle name="SAPBEXHLevel2X 2 2 9" xfId="2808"/>
    <cellStyle name="SAPBEXHLevel2X 2 3" xfId="295"/>
    <cellStyle name="SAPBEXHLevel2X 2 3 10" xfId="3383"/>
    <cellStyle name="SAPBEXHLevel2X 2 3 11" xfId="3614"/>
    <cellStyle name="SAPBEXHLevel2X 2 3 12" xfId="3591"/>
    <cellStyle name="SAPBEXHLevel2X 2 3 13" xfId="4005"/>
    <cellStyle name="SAPBEXHLevel2X 2 3 2" xfId="1004"/>
    <cellStyle name="SAPBEXHLevel2X 2 3 3" xfId="1586"/>
    <cellStyle name="SAPBEXHLevel2X 2 3 4" xfId="1875"/>
    <cellStyle name="SAPBEXHLevel2X 2 3 5" xfId="2128"/>
    <cellStyle name="SAPBEXHLevel2X 2 3 6" xfId="2379"/>
    <cellStyle name="SAPBEXHLevel2X 2 3 7" xfId="2628"/>
    <cellStyle name="SAPBEXHLevel2X 2 3 8" xfId="2862"/>
    <cellStyle name="SAPBEXHLevel2X 2 3 9" xfId="3138"/>
    <cellStyle name="SAPBEXHLevel2X 2 4" xfId="834"/>
    <cellStyle name="SAPBEXHLevel2X 2 5" xfId="883"/>
    <cellStyle name="SAPBEXHLevel2X 2 6" xfId="873"/>
    <cellStyle name="SAPBEXHLevel2X 2 7" xfId="1455"/>
    <cellStyle name="SAPBEXHLevel2X 2 8" xfId="784"/>
    <cellStyle name="SAPBEXHLevel2X 2 9" xfId="1995"/>
    <cellStyle name="SAPBEXHLevel2X 3" xfId="386"/>
    <cellStyle name="SAPBEXHLevel2X 3 10" xfId="3120"/>
    <cellStyle name="SAPBEXHLevel2X 3 11" xfId="3365"/>
    <cellStyle name="SAPBEXHLevel2X 3 12" xfId="3780"/>
    <cellStyle name="SAPBEXHLevel2X 3 13" xfId="3607"/>
    <cellStyle name="SAPBEXHLevel2X 3 2" xfId="1095"/>
    <cellStyle name="SAPBEXHLevel2X 3 3" xfId="1676"/>
    <cellStyle name="SAPBEXHLevel2X 3 4" xfId="1602"/>
    <cellStyle name="SAPBEXHLevel2X 3 5" xfId="1858"/>
    <cellStyle name="SAPBEXHLevel2X 3 6" xfId="2109"/>
    <cellStyle name="SAPBEXHLevel2X 3 7" xfId="2361"/>
    <cellStyle name="SAPBEXHLevel2X 3 8" xfId="2799"/>
    <cellStyle name="SAPBEXHLevel2X 3 9" xfId="2849"/>
    <cellStyle name="SAPBEXHLevel2X 4" xfId="405"/>
    <cellStyle name="SAPBEXHLevel2X 4 10" xfId="3309"/>
    <cellStyle name="SAPBEXHLevel2X 4 11" xfId="3548"/>
    <cellStyle name="SAPBEXHLevel2X 4 12" xfId="3590"/>
    <cellStyle name="SAPBEXHLevel2X 4 13" xfId="3986"/>
    <cellStyle name="SAPBEXHLevel2X 4 2" xfId="1114"/>
    <cellStyle name="SAPBEXHLevel2X 4 3" xfId="1695"/>
    <cellStyle name="SAPBEXHLevel2X 4 4" xfId="1798"/>
    <cellStyle name="SAPBEXHLevel2X 4 5" xfId="2050"/>
    <cellStyle name="SAPBEXHLevel2X 4 6" xfId="2302"/>
    <cellStyle name="SAPBEXHLevel2X 4 7" xfId="2553"/>
    <cellStyle name="SAPBEXHLevel2X 4 8" xfId="2785"/>
    <cellStyle name="SAPBEXHLevel2X 4 9" xfId="3060"/>
    <cellStyle name="SAPBEXHLevel2X 5" xfId="833"/>
    <cellStyle name="SAPBEXHLevel2X 6" xfId="887"/>
    <cellStyle name="SAPBEXHLevel2X 7" xfId="1391"/>
    <cellStyle name="SAPBEXHLevel2X 8" xfId="1987"/>
    <cellStyle name="SAPBEXHLevel2X 9" xfId="2239"/>
    <cellStyle name="SAPBEXHLevel3" xfId="126"/>
    <cellStyle name="SAPBEXHLevel3 10" xfId="2457"/>
    <cellStyle name="SAPBEXHLevel3 11" xfId="2336"/>
    <cellStyle name="SAPBEXHLevel3 12" xfId="2342"/>
    <cellStyle name="SAPBEXHLevel3 13" xfId="3216"/>
    <cellStyle name="SAPBEXHLevel3 14" xfId="3458"/>
    <cellStyle name="SAPBEXHLevel3 15" xfId="3910"/>
    <cellStyle name="SAPBEXHLevel3 16" xfId="3094"/>
    <cellStyle name="SAPBEXHLevel3 2" xfId="127"/>
    <cellStyle name="SAPBEXHLevel3 2 10" xfId="2958"/>
    <cellStyle name="SAPBEXHLevel3 2 11" xfId="1383"/>
    <cellStyle name="SAPBEXHLevel3 2 12" xfId="2980"/>
    <cellStyle name="SAPBEXHLevel3 2 13" xfId="2836"/>
    <cellStyle name="SAPBEXHLevel3 2 14" xfId="3909"/>
    <cellStyle name="SAPBEXHLevel3 2 15" xfId="2724"/>
    <cellStyle name="SAPBEXHLevel3 2 2" xfId="208"/>
    <cellStyle name="SAPBEXHLevel3 2 2 10" xfId="3444"/>
    <cellStyle name="SAPBEXHLevel3 2 2 11" xfId="3676"/>
    <cellStyle name="SAPBEXHLevel3 2 2 12" xfId="3881"/>
    <cellStyle name="SAPBEXHLevel3 2 2 13" xfId="4065"/>
    <cellStyle name="SAPBEXHLevel3 2 2 2" xfId="917"/>
    <cellStyle name="SAPBEXHLevel3 2 2 3" xfId="1499"/>
    <cellStyle name="SAPBEXHLevel3 2 2 4" xfId="1938"/>
    <cellStyle name="SAPBEXHLevel3 2 2 5" xfId="2190"/>
    <cellStyle name="SAPBEXHLevel3 2 2 6" xfId="2442"/>
    <cellStyle name="SAPBEXHLevel3 2 2 7" xfId="2690"/>
    <cellStyle name="SAPBEXHLevel3 2 2 8" xfId="2925"/>
    <cellStyle name="SAPBEXHLevel3 2 2 9" xfId="3201"/>
    <cellStyle name="SAPBEXHLevel3 2 3" xfId="283"/>
    <cellStyle name="SAPBEXHLevel3 2 3 10" xfId="3388"/>
    <cellStyle name="SAPBEXHLevel3 2 3 11" xfId="3619"/>
    <cellStyle name="SAPBEXHLevel3 2 3 12" xfId="3832"/>
    <cellStyle name="SAPBEXHLevel3 2 3 13" xfId="4010"/>
    <cellStyle name="SAPBEXHLevel3 2 3 2" xfId="992"/>
    <cellStyle name="SAPBEXHLevel3 2 3 3" xfId="1574"/>
    <cellStyle name="SAPBEXHLevel3 2 3 4" xfId="1880"/>
    <cellStyle name="SAPBEXHLevel3 2 3 5" xfId="2133"/>
    <cellStyle name="SAPBEXHLevel3 2 3 6" xfId="2384"/>
    <cellStyle name="SAPBEXHLevel3 2 3 7" xfId="2633"/>
    <cellStyle name="SAPBEXHLevel3 2 3 8" xfId="2870"/>
    <cellStyle name="SAPBEXHLevel3 2 3 9" xfId="3143"/>
    <cellStyle name="SAPBEXHLevel3 2 4" xfId="836"/>
    <cellStyle name="SAPBEXHLevel3 2 5" xfId="1418"/>
    <cellStyle name="SAPBEXHLevel3 2 6" xfId="1453"/>
    <cellStyle name="SAPBEXHLevel3 2 7" xfId="1397"/>
    <cellStyle name="SAPBEXHLevel3 2 8" xfId="1623"/>
    <cellStyle name="SAPBEXHLevel3 2 9" xfId="1620"/>
    <cellStyle name="SAPBEXHLevel3 3" xfId="423"/>
    <cellStyle name="SAPBEXHLevel3 3 10" xfId="3296"/>
    <cellStyle name="SAPBEXHLevel3 3 11" xfId="3535"/>
    <cellStyle name="SAPBEXHLevel3 3 12" xfId="3754"/>
    <cellStyle name="SAPBEXHLevel3 3 13" xfId="3973"/>
    <cellStyle name="SAPBEXHLevel3 3 2" xfId="1132"/>
    <cellStyle name="SAPBEXHLevel3 3 3" xfId="1713"/>
    <cellStyle name="SAPBEXHLevel3 3 4" xfId="1785"/>
    <cellStyle name="SAPBEXHLevel3 3 5" xfId="2037"/>
    <cellStyle name="SAPBEXHLevel3 3 6" xfId="2289"/>
    <cellStyle name="SAPBEXHLevel3 3 7" xfId="2540"/>
    <cellStyle name="SAPBEXHLevel3 3 8" xfId="2574"/>
    <cellStyle name="SAPBEXHLevel3 3 9" xfId="3047"/>
    <cellStyle name="SAPBEXHLevel3 4" xfId="393"/>
    <cellStyle name="SAPBEXHLevel3 4 10" xfId="3314"/>
    <cellStyle name="SAPBEXHLevel3 4 11" xfId="3553"/>
    <cellStyle name="SAPBEXHLevel3 4 12" xfId="3776"/>
    <cellStyle name="SAPBEXHLevel3 4 13" xfId="3991"/>
    <cellStyle name="SAPBEXHLevel3 4 2" xfId="1102"/>
    <cellStyle name="SAPBEXHLevel3 4 3" xfId="1683"/>
    <cellStyle name="SAPBEXHLevel3 4 4" xfId="1803"/>
    <cellStyle name="SAPBEXHLevel3 4 5" xfId="2055"/>
    <cellStyle name="SAPBEXHLevel3 4 6" xfId="2307"/>
    <cellStyle name="SAPBEXHLevel3 4 7" xfId="2558"/>
    <cellStyle name="SAPBEXHLevel3 4 8" xfId="2793"/>
    <cellStyle name="SAPBEXHLevel3 4 9" xfId="3065"/>
    <cellStyle name="SAPBEXHLevel3 5" xfId="835"/>
    <cellStyle name="SAPBEXHLevel3 6" xfId="879"/>
    <cellStyle name="SAPBEXHLevel3 7" xfId="1449"/>
    <cellStyle name="SAPBEXHLevel3 8" xfId="1953"/>
    <cellStyle name="SAPBEXHLevel3 9" xfId="2205"/>
    <cellStyle name="SAPBEXHLevel3X" xfId="128"/>
    <cellStyle name="SAPBEXHLevel3X 10" xfId="2456"/>
    <cellStyle name="SAPBEXHLevel3X 11" xfId="2740"/>
    <cellStyle name="SAPBEXHLevel3X 12" xfId="2513"/>
    <cellStyle name="SAPBEXHLevel3X 13" xfId="3215"/>
    <cellStyle name="SAPBEXHLevel3X 14" xfId="3457"/>
    <cellStyle name="SAPBEXHLevel3X 15" xfId="3717"/>
    <cellStyle name="SAPBEXHLevel3X 16" xfId="3347"/>
    <cellStyle name="SAPBEXHLevel3X 2" xfId="129"/>
    <cellStyle name="SAPBEXHLevel3X 2 10" xfId="2739"/>
    <cellStyle name="SAPBEXHLevel3X 2 11" xfId="2461"/>
    <cellStyle name="SAPBEXHLevel3X 2 12" xfId="3217"/>
    <cellStyle name="SAPBEXHLevel3X 2 13" xfId="3459"/>
    <cellStyle name="SAPBEXHLevel3X 2 14" xfId="3908"/>
    <cellStyle name="SAPBEXHLevel3X 2 15" xfId="3723"/>
    <cellStyle name="SAPBEXHLevel3X 2 2" xfId="279"/>
    <cellStyle name="SAPBEXHLevel3X 2 2 10" xfId="3394"/>
    <cellStyle name="SAPBEXHLevel3X 2 2 11" xfId="3625"/>
    <cellStyle name="SAPBEXHLevel3X 2 2 12" xfId="3597"/>
    <cellStyle name="SAPBEXHLevel3X 2 2 13" xfId="4016"/>
    <cellStyle name="SAPBEXHLevel3X 2 2 2" xfId="988"/>
    <cellStyle name="SAPBEXHLevel3X 2 2 3" xfId="1570"/>
    <cellStyle name="SAPBEXHLevel3X 2 2 4" xfId="1886"/>
    <cellStyle name="SAPBEXHLevel3X 2 2 5" xfId="2139"/>
    <cellStyle name="SAPBEXHLevel3X 2 2 6" xfId="2390"/>
    <cellStyle name="SAPBEXHLevel3X 2 2 7" xfId="2639"/>
    <cellStyle name="SAPBEXHLevel3X 2 2 8" xfId="2582"/>
    <cellStyle name="SAPBEXHLevel3X 2 2 9" xfId="3149"/>
    <cellStyle name="SAPBEXHLevel3X 2 3" xfId="298"/>
    <cellStyle name="SAPBEXHLevel3X 2 3 10" xfId="3130"/>
    <cellStyle name="SAPBEXHLevel3X 2 3 11" xfId="3375"/>
    <cellStyle name="SAPBEXHLevel3X 2 3 12" xfId="3820"/>
    <cellStyle name="SAPBEXHLevel3X 2 3 13" xfId="3816"/>
    <cellStyle name="SAPBEXHLevel3X 2 3 2" xfId="1007"/>
    <cellStyle name="SAPBEXHLevel3X 2 3 3" xfId="1589"/>
    <cellStyle name="SAPBEXHLevel3X 2 3 4" xfId="1599"/>
    <cellStyle name="SAPBEXHLevel3X 2 3 5" xfId="1867"/>
    <cellStyle name="SAPBEXHLevel3X 2 3 6" xfId="2119"/>
    <cellStyle name="SAPBEXHLevel3X 2 3 7" xfId="2371"/>
    <cellStyle name="SAPBEXHLevel3X 2 3 8" xfId="2860"/>
    <cellStyle name="SAPBEXHLevel3X 2 3 9" xfId="1457"/>
    <cellStyle name="SAPBEXHLevel3X 2 4" xfId="838"/>
    <cellStyle name="SAPBEXHLevel3X 2 5" xfId="1420"/>
    <cellStyle name="SAPBEXHLevel3X 2 6" xfId="1446"/>
    <cellStyle name="SAPBEXHLevel3X 2 7" xfId="1954"/>
    <cellStyle name="SAPBEXHLevel3X 2 8" xfId="2206"/>
    <cellStyle name="SAPBEXHLevel3X 2 9" xfId="2458"/>
    <cellStyle name="SAPBEXHLevel3X 3" xfId="191"/>
    <cellStyle name="SAPBEXHLevel3X 3 10" xfId="3456"/>
    <cellStyle name="SAPBEXHLevel3X 3 11" xfId="3688"/>
    <cellStyle name="SAPBEXHLevel3X 3 12" xfId="3593"/>
    <cellStyle name="SAPBEXHLevel3X 3 13" xfId="4077"/>
    <cellStyle name="SAPBEXHLevel3X 3 2" xfId="900"/>
    <cellStyle name="SAPBEXHLevel3X 3 3" xfId="1482"/>
    <cellStyle name="SAPBEXHLevel3X 3 4" xfId="1950"/>
    <cellStyle name="SAPBEXHLevel3X 3 5" xfId="2202"/>
    <cellStyle name="SAPBEXHLevel3X 3 6" xfId="2454"/>
    <cellStyle name="SAPBEXHLevel3X 3 7" xfId="2702"/>
    <cellStyle name="SAPBEXHLevel3X 3 8" xfId="2349"/>
    <cellStyle name="SAPBEXHLevel3X 3 9" xfId="3213"/>
    <cellStyle name="SAPBEXHLevel3X 4" xfId="285"/>
    <cellStyle name="SAPBEXHLevel3X 4 10" xfId="3389"/>
    <cellStyle name="SAPBEXHLevel3X 4 11" xfId="3620"/>
    <cellStyle name="SAPBEXHLevel3X 4 12" xfId="3831"/>
    <cellStyle name="SAPBEXHLevel3X 4 13" xfId="4011"/>
    <cellStyle name="SAPBEXHLevel3X 4 2" xfId="994"/>
    <cellStyle name="SAPBEXHLevel3X 4 3" xfId="1576"/>
    <cellStyle name="SAPBEXHLevel3X 4 4" xfId="1881"/>
    <cellStyle name="SAPBEXHLevel3X 4 5" xfId="2134"/>
    <cellStyle name="SAPBEXHLevel3X 4 6" xfId="2385"/>
    <cellStyle name="SAPBEXHLevel3X 4 7" xfId="2634"/>
    <cellStyle name="SAPBEXHLevel3X 4 8" xfId="2869"/>
    <cellStyle name="SAPBEXHLevel3X 4 9" xfId="3144"/>
    <cellStyle name="SAPBEXHLevel3X 5" xfId="837"/>
    <cellStyle name="SAPBEXHLevel3X 6" xfId="1419"/>
    <cellStyle name="SAPBEXHLevel3X 7" xfId="1450"/>
    <cellStyle name="SAPBEXHLevel3X 8" xfId="1952"/>
    <cellStyle name="SAPBEXHLevel3X 9" xfId="2204"/>
    <cellStyle name="SAPBEXresData" xfId="130"/>
    <cellStyle name="SAPBEXresData 10" xfId="2363"/>
    <cellStyle name="SAPBEXresData 11" xfId="1662"/>
    <cellStyle name="SAPBEXresData 12" xfId="3218"/>
    <cellStyle name="SAPBEXresData 13" xfId="3460"/>
    <cellStyle name="SAPBEXresData 14" xfId="3583"/>
    <cellStyle name="SAPBEXresData 15" xfId="3722"/>
    <cellStyle name="SAPBEXresData 2" xfId="281"/>
    <cellStyle name="SAPBEXresData 2 10" xfId="3393"/>
    <cellStyle name="SAPBEXresData 2 11" xfId="3624"/>
    <cellStyle name="SAPBEXresData 2 12" xfId="3834"/>
    <cellStyle name="SAPBEXresData 2 13" xfId="4015"/>
    <cellStyle name="SAPBEXresData 2 2" xfId="990"/>
    <cellStyle name="SAPBEXresData 2 3" xfId="1572"/>
    <cellStyle name="SAPBEXresData 2 4" xfId="1885"/>
    <cellStyle name="SAPBEXresData 2 5" xfId="2138"/>
    <cellStyle name="SAPBEXresData 2 6" xfId="2389"/>
    <cellStyle name="SAPBEXresData 2 7" xfId="2638"/>
    <cellStyle name="SAPBEXresData 2 8" xfId="2209"/>
    <cellStyle name="SAPBEXresData 2 9" xfId="3148"/>
    <cellStyle name="SAPBEXresData 3" xfId="427"/>
    <cellStyle name="SAPBEXresData 3 10" xfId="3293"/>
    <cellStyle name="SAPBEXresData 3 11" xfId="3532"/>
    <cellStyle name="SAPBEXresData 3 12" xfId="3585"/>
    <cellStyle name="SAPBEXresData 3 13" xfId="3970"/>
    <cellStyle name="SAPBEXresData 3 2" xfId="1136"/>
    <cellStyle name="SAPBEXresData 3 3" xfId="1717"/>
    <cellStyle name="SAPBEXresData 3 4" xfId="1782"/>
    <cellStyle name="SAPBEXresData 3 5" xfId="2034"/>
    <cellStyle name="SAPBEXresData 3 6" xfId="2286"/>
    <cellStyle name="SAPBEXresData 3 7" xfId="2537"/>
    <cellStyle name="SAPBEXresData 3 8" xfId="2769"/>
    <cellStyle name="SAPBEXresData 3 9" xfId="3044"/>
    <cellStyle name="SAPBEXresData 4" xfId="839"/>
    <cellStyle name="SAPBEXresData 5" xfId="1421"/>
    <cellStyle name="SAPBEXresData 6" xfId="1445"/>
    <cellStyle name="SAPBEXresData 7" xfId="1955"/>
    <cellStyle name="SAPBEXresData 8" xfId="2207"/>
    <cellStyle name="SAPBEXresData 9" xfId="2459"/>
    <cellStyle name="SAPBEXresDataEmph" xfId="131"/>
    <cellStyle name="SAPBEXresDataEmph 10" xfId="2955"/>
    <cellStyle name="SAPBEXresDataEmph 11" xfId="1608"/>
    <cellStyle name="SAPBEXresDataEmph 12" xfId="2665"/>
    <cellStyle name="SAPBEXresDataEmph 13" xfId="3253"/>
    <cellStyle name="SAPBEXresDataEmph 14" xfId="3714"/>
    <cellStyle name="SAPBEXresDataEmph 15" xfId="3113"/>
    <cellStyle name="SAPBEXresDataEmph 2" xfId="280"/>
    <cellStyle name="SAPBEXresDataEmph 2 10" xfId="3392"/>
    <cellStyle name="SAPBEXresDataEmph 2 11" xfId="3623"/>
    <cellStyle name="SAPBEXresDataEmph 2 12" xfId="3827"/>
    <cellStyle name="SAPBEXresDataEmph 2 13" xfId="4014"/>
    <cellStyle name="SAPBEXresDataEmph 2 2" xfId="989"/>
    <cellStyle name="SAPBEXresDataEmph 2 3" xfId="1571"/>
    <cellStyle name="SAPBEXresDataEmph 2 4" xfId="1884"/>
    <cellStyle name="SAPBEXresDataEmph 2 5" xfId="2137"/>
    <cellStyle name="SAPBEXresDataEmph 2 6" xfId="2388"/>
    <cellStyle name="SAPBEXresDataEmph 2 7" xfId="2637"/>
    <cellStyle name="SAPBEXresDataEmph 2 8" xfId="2620"/>
    <cellStyle name="SAPBEXresDataEmph 2 9" xfId="3147"/>
    <cellStyle name="SAPBEXresDataEmph 3" xfId="194"/>
    <cellStyle name="SAPBEXresDataEmph 3 10" xfId="3103"/>
    <cellStyle name="SAPBEXresDataEmph 3 11" xfId="3350"/>
    <cellStyle name="SAPBEXresDataEmph 3 12" xfId="3895"/>
    <cellStyle name="SAPBEXresDataEmph 3 13" xfId="3562"/>
    <cellStyle name="SAPBEXresDataEmph 3 2" xfId="903"/>
    <cellStyle name="SAPBEXresDataEmph 3 3" xfId="1485"/>
    <cellStyle name="SAPBEXresDataEmph 3 4" xfId="1635"/>
    <cellStyle name="SAPBEXresDataEmph 3 5" xfId="1841"/>
    <cellStyle name="SAPBEXresDataEmph 3 6" xfId="2092"/>
    <cellStyle name="SAPBEXresDataEmph 3 7" xfId="2345"/>
    <cellStyle name="SAPBEXresDataEmph 3 8" xfId="2935"/>
    <cellStyle name="SAPBEXresDataEmph 3 9" xfId="2827"/>
    <cellStyle name="SAPBEXresDataEmph 4" xfId="840"/>
    <cellStyle name="SAPBEXresDataEmph 5" xfId="1422"/>
    <cellStyle name="SAPBEXresDataEmph 6" xfId="1444"/>
    <cellStyle name="SAPBEXresDataEmph 7" xfId="1395"/>
    <cellStyle name="SAPBEXresDataEmph 8" xfId="1993"/>
    <cellStyle name="SAPBEXresDataEmph 9" xfId="2245"/>
    <cellStyle name="SAPBEXresItem" xfId="132"/>
    <cellStyle name="SAPBEXresItem 10" xfId="2956"/>
    <cellStyle name="SAPBEXresItem 11" xfId="2511"/>
    <cellStyle name="SAPBEXresItem 12" xfId="3219"/>
    <cellStyle name="SAPBEXresItem 13" xfId="3461"/>
    <cellStyle name="SAPBEXresItem 14" xfId="3907"/>
    <cellStyle name="SAPBEXresItem 15" xfId="3582"/>
    <cellStyle name="SAPBEXresItem 2" xfId="276"/>
    <cellStyle name="SAPBEXresItem 2 10" xfId="2845"/>
    <cellStyle name="SAPBEXresItem 2 11" xfId="2852"/>
    <cellStyle name="SAPBEXresItem 2 12" xfId="3836"/>
    <cellStyle name="SAPBEXresItem 2 13" xfId="3577"/>
    <cellStyle name="SAPBEXresItem 2 2" xfId="985"/>
    <cellStyle name="SAPBEXresItem 2 3" xfId="1567"/>
    <cellStyle name="SAPBEXresItem 2 4" xfId="1601"/>
    <cellStyle name="SAPBEXresItem 2 5" xfId="1611"/>
    <cellStyle name="SAPBEXresItem 2 6" xfId="1597"/>
    <cellStyle name="SAPBEXresItem 2 7" xfId="1868"/>
    <cellStyle name="SAPBEXresItem 2 8" xfId="2876"/>
    <cellStyle name="SAPBEXresItem 2 9" xfId="2851"/>
    <cellStyle name="SAPBEXresItem 3" xfId="269"/>
    <cellStyle name="SAPBEXresItem 3 10" xfId="3402"/>
    <cellStyle name="SAPBEXresItem 3 11" xfId="3633"/>
    <cellStyle name="SAPBEXresItem 3 12" xfId="3842"/>
    <cellStyle name="SAPBEXresItem 3 13" xfId="4024"/>
    <cellStyle name="SAPBEXresItem 3 2" xfId="978"/>
    <cellStyle name="SAPBEXresItem 3 3" xfId="1560"/>
    <cellStyle name="SAPBEXresItem 3 4" xfId="1894"/>
    <cellStyle name="SAPBEXresItem 3 5" xfId="2147"/>
    <cellStyle name="SAPBEXresItem 3 6" xfId="2398"/>
    <cellStyle name="SAPBEXresItem 3 7" xfId="2647"/>
    <cellStyle name="SAPBEXresItem 3 8" xfId="2358"/>
    <cellStyle name="SAPBEXresItem 3 9" xfId="3157"/>
    <cellStyle name="SAPBEXresItem 4" xfId="841"/>
    <cellStyle name="SAPBEXresItem 5" xfId="1423"/>
    <cellStyle name="SAPBEXresItem 6" xfId="1443"/>
    <cellStyle name="SAPBEXresItem 7" xfId="1956"/>
    <cellStyle name="SAPBEXresItem 8" xfId="2208"/>
    <cellStyle name="SAPBEXresItem 9" xfId="2460"/>
    <cellStyle name="SAPBEXresItemX" xfId="133"/>
    <cellStyle name="SAPBEXresItemX 10" xfId="2326"/>
    <cellStyle name="SAPBEXresItemX 11" xfId="1594"/>
    <cellStyle name="SAPBEXresItemX 12" xfId="2981"/>
    <cellStyle name="SAPBEXresItemX 13" xfId="3252"/>
    <cellStyle name="SAPBEXresItemX 14" xfId="3111"/>
    <cellStyle name="SAPBEXresItemX 15" xfId="2419"/>
    <cellStyle name="SAPBEXresItemX 2" xfId="275"/>
    <cellStyle name="SAPBEXresItemX 2 10" xfId="2569"/>
    <cellStyle name="SAPBEXresItemX 2 11" xfId="3126"/>
    <cellStyle name="SAPBEXresItemX 2 12" xfId="3838"/>
    <cellStyle name="SAPBEXresItemX 2 13" xfId="3791"/>
    <cellStyle name="SAPBEXresItemX 2 2" xfId="984"/>
    <cellStyle name="SAPBEXresItemX 2 3" xfId="1566"/>
    <cellStyle name="SAPBEXresItemX 2 4" xfId="1655"/>
    <cellStyle name="SAPBEXresItemX 2 5" xfId="1604"/>
    <cellStyle name="SAPBEXresItemX 2 6" xfId="1863"/>
    <cellStyle name="SAPBEXresItemX 2 7" xfId="2115"/>
    <cellStyle name="SAPBEXresItemX 2 8" xfId="2873"/>
    <cellStyle name="SAPBEXresItemX 2 9" xfId="2813"/>
    <cellStyle name="SAPBEXresItemX 3" xfId="288"/>
    <cellStyle name="SAPBEXresItemX 3 10" xfId="3119"/>
    <cellStyle name="SAPBEXresItemX 3 11" xfId="3364"/>
    <cellStyle name="SAPBEXresItemX 3 12" xfId="3575"/>
    <cellStyle name="SAPBEXresItemX 3 13" xfId="3563"/>
    <cellStyle name="SAPBEXresItemX 3 2" xfId="997"/>
    <cellStyle name="SAPBEXresItemX 3 3" xfId="1579"/>
    <cellStyle name="SAPBEXresItemX 3 4" xfId="1613"/>
    <cellStyle name="SAPBEXresItemX 3 5" xfId="1857"/>
    <cellStyle name="SAPBEXresItemX 3 6" xfId="2108"/>
    <cellStyle name="SAPBEXresItemX 3 7" xfId="2360"/>
    <cellStyle name="SAPBEXresItemX 3 8" xfId="2867"/>
    <cellStyle name="SAPBEXresItemX 3 9" xfId="2843"/>
    <cellStyle name="SAPBEXresItemX 4" xfId="842"/>
    <cellStyle name="SAPBEXresItemX 5" xfId="1424"/>
    <cellStyle name="SAPBEXresItemX 6" xfId="1447"/>
    <cellStyle name="SAPBEXresItemX 7" xfId="1396"/>
    <cellStyle name="SAPBEXresItemX 8" xfId="1992"/>
    <cellStyle name="SAPBEXresItemX 9" xfId="2244"/>
    <cellStyle name="SAPBEXstdData" xfId="134"/>
    <cellStyle name="SAPBEXstdData 10" xfId="2954"/>
    <cellStyle name="SAPBEXstdData 11" xfId="1832"/>
    <cellStyle name="SAPBEXstdData 12" xfId="2976"/>
    <cellStyle name="SAPBEXstdData 13" xfId="1478"/>
    <cellStyle name="SAPBEXstdData 14" xfId="3905"/>
    <cellStyle name="SAPBEXstdData 15" xfId="2674"/>
    <cellStyle name="SAPBEXstdData 2" xfId="274"/>
    <cellStyle name="SAPBEXstdData 2 10" xfId="3398"/>
    <cellStyle name="SAPBEXstdData 2 11" xfId="3629"/>
    <cellStyle name="SAPBEXstdData 2 12" xfId="3835"/>
    <cellStyle name="SAPBEXstdData 2 13" xfId="4020"/>
    <cellStyle name="SAPBEXstdData 2 2" xfId="983"/>
    <cellStyle name="SAPBEXstdData 2 3" xfId="1565"/>
    <cellStyle name="SAPBEXstdData 2 4" xfId="1890"/>
    <cellStyle name="SAPBEXstdData 2 5" xfId="2143"/>
    <cellStyle name="SAPBEXstdData 2 6" xfId="2394"/>
    <cellStyle name="SAPBEXstdData 2 7" xfId="2643"/>
    <cellStyle name="SAPBEXstdData 2 8" xfId="2877"/>
    <cellStyle name="SAPBEXstdData 2 9" xfId="3153"/>
    <cellStyle name="SAPBEXstdData 3" xfId="297"/>
    <cellStyle name="SAPBEXstdData 3 10" xfId="3090"/>
    <cellStyle name="SAPBEXstdData 3 11" xfId="3338"/>
    <cellStyle name="SAPBEXstdData 3 12" xfId="3822"/>
    <cellStyle name="SAPBEXstdData 3 13" xfId="3790"/>
    <cellStyle name="SAPBEXstdData 3 2" xfId="1006"/>
    <cellStyle name="SAPBEXstdData 3 3" xfId="1588"/>
    <cellStyle name="SAPBEXstdData 3 4" xfId="1653"/>
    <cellStyle name="SAPBEXstdData 3 5" xfId="1828"/>
    <cellStyle name="SAPBEXstdData 3 6" xfId="2079"/>
    <cellStyle name="SAPBEXstdData 3 7" xfId="2333"/>
    <cellStyle name="SAPBEXstdData 3 8" xfId="2857"/>
    <cellStyle name="SAPBEXstdData 3 9" xfId="2814"/>
    <cellStyle name="SAPBEXstdData 4" xfId="843"/>
    <cellStyle name="SAPBEXstdData 5" xfId="1425"/>
    <cellStyle name="SAPBEXstdData 6" xfId="1456"/>
    <cellStyle name="SAPBEXstdData 7" xfId="785"/>
    <cellStyle name="SAPBEXstdData 8" xfId="1451"/>
    <cellStyle name="SAPBEXstdData 9" xfId="860"/>
    <cellStyle name="SAPBEXstdDataEmph" xfId="135"/>
    <cellStyle name="SAPBEXstdDataEmph 10" xfId="2742"/>
    <cellStyle name="SAPBEXstdDataEmph 11" xfId="3227"/>
    <cellStyle name="SAPBEXstdDataEmph 12" xfId="3468"/>
    <cellStyle name="SAPBEXstdDataEmph 13" xfId="3700"/>
    <cellStyle name="SAPBEXstdDataEmph 14" xfId="3341"/>
    <cellStyle name="SAPBEXstdDataEmph 15" xfId="4084"/>
    <cellStyle name="SAPBEXstdDataEmph 2" xfId="273"/>
    <cellStyle name="SAPBEXstdDataEmph 2 10" xfId="3399"/>
    <cellStyle name="SAPBEXstdDataEmph 2 11" xfId="3630"/>
    <cellStyle name="SAPBEXstdDataEmph 2 12" xfId="3589"/>
    <cellStyle name="SAPBEXstdDataEmph 2 13" xfId="4021"/>
    <cellStyle name="SAPBEXstdDataEmph 2 2" xfId="982"/>
    <cellStyle name="SAPBEXstdDataEmph 2 3" xfId="1564"/>
    <cellStyle name="SAPBEXstdDataEmph 2 4" xfId="1891"/>
    <cellStyle name="SAPBEXstdDataEmph 2 5" xfId="2144"/>
    <cellStyle name="SAPBEXstdDataEmph 2 6" xfId="2395"/>
    <cellStyle name="SAPBEXstdDataEmph 2 7" xfId="2644"/>
    <cellStyle name="SAPBEXstdDataEmph 2 8" xfId="2878"/>
    <cellStyle name="SAPBEXstdDataEmph 2 9" xfId="3154"/>
    <cellStyle name="SAPBEXstdDataEmph 3" xfId="289"/>
    <cellStyle name="SAPBEXstdDataEmph 3 10" xfId="3380"/>
    <cellStyle name="SAPBEXstdDataEmph 3 11" xfId="3611"/>
    <cellStyle name="SAPBEXstdDataEmph 3 12" xfId="3606"/>
    <cellStyle name="SAPBEXstdDataEmph 3 13" xfId="4002"/>
    <cellStyle name="SAPBEXstdDataEmph 3 2" xfId="998"/>
    <cellStyle name="SAPBEXstdDataEmph 3 3" xfId="1580"/>
    <cellStyle name="SAPBEXstdDataEmph 3 4" xfId="1872"/>
    <cellStyle name="SAPBEXstdDataEmph 3 5" xfId="2125"/>
    <cellStyle name="SAPBEXstdDataEmph 3 6" xfId="2376"/>
    <cellStyle name="SAPBEXstdDataEmph 3 7" xfId="2625"/>
    <cellStyle name="SAPBEXstdDataEmph 3 8" xfId="2865"/>
    <cellStyle name="SAPBEXstdDataEmph 3 9" xfId="3135"/>
    <cellStyle name="SAPBEXstdDataEmph 4" xfId="844"/>
    <cellStyle name="SAPBEXstdDataEmph 5" xfId="1426"/>
    <cellStyle name="SAPBEXstdDataEmph 6" xfId="1964"/>
    <cellStyle name="SAPBEXstdDataEmph 7" xfId="2216"/>
    <cellStyle name="SAPBEXstdDataEmph 8" xfId="2468"/>
    <cellStyle name="SAPBEXstdDataEmph 9" xfId="2714"/>
    <cellStyle name="SAPBEXstdItem" xfId="136"/>
    <cellStyle name="SAPBEXstdItem 10" xfId="1963"/>
    <cellStyle name="SAPBEXstdItem 11" xfId="2215"/>
    <cellStyle name="SAPBEXstdItem 12" xfId="2467"/>
    <cellStyle name="SAPBEXstdItem 13" xfId="2713"/>
    <cellStyle name="SAPBEXstdItem 14" xfId="2953"/>
    <cellStyle name="SAPBEXstdItem 15" xfId="3226"/>
    <cellStyle name="SAPBEXstdItem 16" xfId="3467"/>
    <cellStyle name="SAPBEXstdItem 17" xfId="3699"/>
    <cellStyle name="SAPBEXstdItem 18" xfId="3906"/>
    <cellStyle name="SAPBEXstdItem 19" xfId="4083"/>
    <cellStyle name="SAPBEXstdItem 2" xfId="137"/>
    <cellStyle name="SAPBEXstdItem 2 10" xfId="2493"/>
    <cellStyle name="SAPBEXstdItem 2 11" xfId="2952"/>
    <cellStyle name="SAPBEXstdItem 2 12" xfId="2323"/>
    <cellStyle name="SAPBEXstdItem 2 13" xfId="3249"/>
    <cellStyle name="SAPBEXstdItem 2 14" xfId="3493"/>
    <cellStyle name="SAPBEXstdItem 2 15" xfId="3719"/>
    <cellStyle name="SAPBEXstdItem 2 16" xfId="3928"/>
    <cellStyle name="SAPBEXstdItem 2 2" xfId="138"/>
    <cellStyle name="SAPBEXstdItem 2 2 10" xfId="2741"/>
    <cellStyle name="SAPBEXstdItem 2 2 11" xfId="3225"/>
    <cellStyle name="SAPBEXstdItem 2 2 12" xfId="3466"/>
    <cellStyle name="SAPBEXstdItem 2 2 13" xfId="3698"/>
    <cellStyle name="SAPBEXstdItem 2 2 14" xfId="3718"/>
    <cellStyle name="SAPBEXstdItem 2 2 15" xfId="4082"/>
    <cellStyle name="SAPBEXstdItem 2 2 2" xfId="207"/>
    <cellStyle name="SAPBEXstdItem 2 2 2 10" xfId="3445"/>
    <cellStyle name="SAPBEXstdItem 2 2 2 11" xfId="3677"/>
    <cellStyle name="SAPBEXstdItem 2 2 2 12" xfId="3366"/>
    <cellStyle name="SAPBEXstdItem 2 2 2 13" xfId="4066"/>
    <cellStyle name="SAPBEXstdItem 2 2 2 2" xfId="916"/>
    <cellStyle name="SAPBEXstdItem 2 2 2 3" xfId="1498"/>
    <cellStyle name="SAPBEXstdItem 2 2 2 4" xfId="1939"/>
    <cellStyle name="SAPBEXstdItem 2 2 2 5" xfId="2191"/>
    <cellStyle name="SAPBEXstdItem 2 2 2 6" xfId="2443"/>
    <cellStyle name="SAPBEXstdItem 2 2 2 7" xfId="2691"/>
    <cellStyle name="SAPBEXstdItem 2 2 2 8" xfId="2926"/>
    <cellStyle name="SAPBEXstdItem 2 2 2 9" xfId="3202"/>
    <cellStyle name="SAPBEXstdItem 2 2 3" xfId="268"/>
    <cellStyle name="SAPBEXstdItem 2 2 3 10" xfId="3403"/>
    <cellStyle name="SAPBEXstdItem 2 2 3 11" xfId="3634"/>
    <cellStyle name="SAPBEXstdItem 2 2 3 12" xfId="3270"/>
    <cellStyle name="SAPBEXstdItem 2 2 3 13" xfId="4025"/>
    <cellStyle name="SAPBEXstdItem 2 2 3 2" xfId="977"/>
    <cellStyle name="SAPBEXstdItem 2 2 3 3" xfId="1559"/>
    <cellStyle name="SAPBEXstdItem 2 2 3 4" xfId="1895"/>
    <cellStyle name="SAPBEXstdItem 2 2 3 5" xfId="2148"/>
    <cellStyle name="SAPBEXstdItem 2 2 3 6" xfId="2399"/>
    <cellStyle name="SAPBEXstdItem 2 2 3 7" xfId="2648"/>
    <cellStyle name="SAPBEXstdItem 2 2 3 8" xfId="2882"/>
    <cellStyle name="SAPBEXstdItem 2 2 3 9" xfId="3158"/>
    <cellStyle name="SAPBEXstdItem 2 2 4" xfId="847"/>
    <cellStyle name="SAPBEXstdItem 2 2 5" xfId="1429"/>
    <cellStyle name="SAPBEXstdItem 2 2 6" xfId="1962"/>
    <cellStyle name="SAPBEXstdItem 2 2 7" xfId="2214"/>
    <cellStyle name="SAPBEXstdItem 2 2 8" xfId="2466"/>
    <cellStyle name="SAPBEXstdItem 2 2 9" xfId="2712"/>
    <cellStyle name="SAPBEXstdItem 2 3" xfId="282"/>
    <cellStyle name="SAPBEXstdItem 2 3 10" xfId="3109"/>
    <cellStyle name="SAPBEXstdItem 2 3 11" xfId="3356"/>
    <cellStyle name="SAPBEXstdItem 2 3 12" xfId="3833"/>
    <cellStyle name="SAPBEXstdItem 2 3 13" xfId="3804"/>
    <cellStyle name="SAPBEXstdItem 2 3 2" xfId="991"/>
    <cellStyle name="SAPBEXstdItem 2 3 3" xfId="1573"/>
    <cellStyle name="SAPBEXstdItem 2 3 4" xfId="1627"/>
    <cellStyle name="SAPBEXstdItem 2 3 5" xfId="1847"/>
    <cellStyle name="SAPBEXstdItem 2 3 6" xfId="2098"/>
    <cellStyle name="SAPBEXstdItem 2 3 7" xfId="2351"/>
    <cellStyle name="SAPBEXstdItem 2 3 8" xfId="2871"/>
    <cellStyle name="SAPBEXstdItem 2 3 9" xfId="2602"/>
    <cellStyle name="SAPBEXstdItem 2 4" xfId="293"/>
    <cellStyle name="SAPBEXstdItem 2 4 10" xfId="3381"/>
    <cellStyle name="SAPBEXstdItem 2 4 11" xfId="3612"/>
    <cellStyle name="SAPBEXstdItem 2 4 12" xfId="3823"/>
    <cellStyle name="SAPBEXstdItem 2 4 13" xfId="4003"/>
    <cellStyle name="SAPBEXstdItem 2 4 2" xfId="1002"/>
    <cellStyle name="SAPBEXstdItem 2 4 3" xfId="1584"/>
    <cellStyle name="SAPBEXstdItem 2 4 4" xfId="1873"/>
    <cellStyle name="SAPBEXstdItem 2 4 5" xfId="2126"/>
    <cellStyle name="SAPBEXstdItem 2 4 6" xfId="2377"/>
    <cellStyle name="SAPBEXstdItem 2 4 7" xfId="2626"/>
    <cellStyle name="SAPBEXstdItem 2 4 8" xfId="2856"/>
    <cellStyle name="SAPBEXstdItem 2 4 9" xfId="3136"/>
    <cellStyle name="SAPBEXstdItem 2 5" xfId="846"/>
    <cellStyle name="SAPBEXstdItem 2 6" xfId="1428"/>
    <cellStyle name="SAPBEXstdItem 2 7" xfId="1392"/>
    <cellStyle name="SAPBEXstdItem 2 8" xfId="1989"/>
    <cellStyle name="SAPBEXstdItem 2 9" xfId="2241"/>
    <cellStyle name="SAPBEXstdItem 3" xfId="139"/>
    <cellStyle name="SAPBEXstdItem 3 10" xfId="2758"/>
    <cellStyle name="SAPBEXstdItem 3 11" xfId="2455"/>
    <cellStyle name="SAPBEXstdItem 3 12" xfId="3101"/>
    <cellStyle name="SAPBEXstdItem 3 13" xfId="3348"/>
    <cellStyle name="SAPBEXstdItem 3 14" xfId="3367"/>
    <cellStyle name="SAPBEXstdItem 3 15" xfId="3799"/>
    <cellStyle name="SAPBEXstdItem 3 2" xfId="206"/>
    <cellStyle name="SAPBEXstdItem 3 2 10" xfId="3446"/>
    <cellStyle name="SAPBEXstdItem 3 2 11" xfId="3678"/>
    <cellStyle name="SAPBEXstdItem 3 2 12" xfId="3886"/>
    <cellStyle name="SAPBEXstdItem 3 2 13" xfId="4067"/>
    <cellStyle name="SAPBEXstdItem 3 2 2" xfId="915"/>
    <cellStyle name="SAPBEXstdItem 3 2 3" xfId="1497"/>
    <cellStyle name="SAPBEXstdItem 3 2 4" xfId="1940"/>
    <cellStyle name="SAPBEXstdItem 3 2 5" xfId="2192"/>
    <cellStyle name="SAPBEXstdItem 3 2 6" xfId="2444"/>
    <cellStyle name="SAPBEXstdItem 3 2 7" xfId="2692"/>
    <cellStyle name="SAPBEXstdItem 3 2 8" xfId="2927"/>
    <cellStyle name="SAPBEXstdItem 3 2 9" xfId="3203"/>
    <cellStyle name="SAPBEXstdItem 3 3" xfId="432"/>
    <cellStyle name="SAPBEXstdItem 3 3 10" xfId="3289"/>
    <cellStyle name="SAPBEXstdItem 3 3 11" xfId="3528"/>
    <cellStyle name="SAPBEXstdItem 3 3 12" xfId="3568"/>
    <cellStyle name="SAPBEXstdItem 3 3 13" xfId="3966"/>
    <cellStyle name="SAPBEXstdItem 3 3 2" xfId="1141"/>
    <cellStyle name="SAPBEXstdItem 3 3 3" xfId="1722"/>
    <cellStyle name="SAPBEXstdItem 3 3 4" xfId="1778"/>
    <cellStyle name="SAPBEXstdItem 3 3 5" xfId="2030"/>
    <cellStyle name="SAPBEXstdItem 3 3 6" xfId="2282"/>
    <cellStyle name="SAPBEXstdItem 3 3 7" xfId="2533"/>
    <cellStyle name="SAPBEXstdItem 3 3 8" xfId="2765"/>
    <cellStyle name="SAPBEXstdItem 3 3 9" xfId="3040"/>
    <cellStyle name="SAPBEXstdItem 3 4" xfId="848"/>
    <cellStyle name="SAPBEXstdItem 3 5" xfId="1430"/>
    <cellStyle name="SAPBEXstdItem 3 6" xfId="1638"/>
    <cellStyle name="SAPBEXstdItem 3 7" xfId="1839"/>
    <cellStyle name="SAPBEXstdItem 3 8" xfId="2090"/>
    <cellStyle name="SAPBEXstdItem 3 9" xfId="2343"/>
    <cellStyle name="SAPBEXstdItem 4" xfId="140"/>
    <cellStyle name="SAPBEXstdItem 4 10" xfId="2490"/>
    <cellStyle name="SAPBEXstdItem 4 11" xfId="2951"/>
    <cellStyle name="SAPBEXstdItem 4 12" xfId="2975"/>
    <cellStyle name="SAPBEXstdItem 4 13" xfId="3246"/>
    <cellStyle name="SAPBEXstdItem 4 14" xfId="3490"/>
    <cellStyle name="SAPBEXstdItem 4 15" xfId="3903"/>
    <cellStyle name="SAPBEXstdItem 4 16" xfId="3927"/>
    <cellStyle name="SAPBEXstdItem 4 2" xfId="141"/>
    <cellStyle name="SAPBEXstdItem 4 2 10" xfId="2950"/>
    <cellStyle name="SAPBEXstdItem 4 2 11" xfId="3224"/>
    <cellStyle name="SAPBEXstdItem 4 2 12" xfId="3465"/>
    <cellStyle name="SAPBEXstdItem 4 2 13" xfId="3697"/>
    <cellStyle name="SAPBEXstdItem 4 2 14" xfId="3904"/>
    <cellStyle name="SAPBEXstdItem 4 2 15" xfId="4081"/>
    <cellStyle name="SAPBEXstdItem 4 2 2" xfId="204"/>
    <cellStyle name="SAPBEXstdItem 4 2 2 10" xfId="3447"/>
    <cellStyle name="SAPBEXstdItem 4 2 2 11" xfId="3679"/>
    <cellStyle name="SAPBEXstdItem 4 2 2 12" xfId="3887"/>
    <cellStyle name="SAPBEXstdItem 4 2 2 13" xfId="4068"/>
    <cellStyle name="SAPBEXstdItem 4 2 2 2" xfId="913"/>
    <cellStyle name="SAPBEXstdItem 4 2 2 3" xfId="1495"/>
    <cellStyle name="SAPBEXstdItem 4 2 2 4" xfId="1941"/>
    <cellStyle name="SAPBEXstdItem 4 2 2 5" xfId="2193"/>
    <cellStyle name="SAPBEXstdItem 4 2 2 6" xfId="2445"/>
    <cellStyle name="SAPBEXstdItem 4 2 2 7" xfId="2693"/>
    <cellStyle name="SAPBEXstdItem 4 2 2 8" xfId="2605"/>
    <cellStyle name="SAPBEXstdItem 4 2 2 9" xfId="3204"/>
    <cellStyle name="SAPBEXstdItem 4 2 3" xfId="406"/>
    <cellStyle name="SAPBEXstdItem 4 2 3 10" xfId="3308"/>
    <cellStyle name="SAPBEXstdItem 4 2 3 11" xfId="3547"/>
    <cellStyle name="SAPBEXstdItem 4 2 3 12" xfId="3763"/>
    <cellStyle name="SAPBEXstdItem 4 2 3 13" xfId="3985"/>
    <cellStyle name="SAPBEXstdItem 4 2 3 2" xfId="1115"/>
    <cellStyle name="SAPBEXstdItem 4 2 3 3" xfId="1696"/>
    <cellStyle name="SAPBEXstdItem 4 2 3 4" xfId="1797"/>
    <cellStyle name="SAPBEXstdItem 4 2 3 5" xfId="2049"/>
    <cellStyle name="SAPBEXstdItem 4 2 3 6" xfId="2301"/>
    <cellStyle name="SAPBEXstdItem 4 2 3 7" xfId="2552"/>
    <cellStyle name="SAPBEXstdItem 4 2 3 8" xfId="2784"/>
    <cellStyle name="SAPBEXstdItem 4 2 3 9" xfId="3059"/>
    <cellStyle name="SAPBEXstdItem 4 2 4" xfId="850"/>
    <cellStyle name="SAPBEXstdItem 4 2 5" xfId="1432"/>
    <cellStyle name="SAPBEXstdItem 4 2 6" xfId="1961"/>
    <cellStyle name="SAPBEXstdItem 4 2 7" xfId="2213"/>
    <cellStyle name="SAPBEXstdItem 4 2 8" xfId="2465"/>
    <cellStyle name="SAPBEXstdItem 4 2 9" xfId="2711"/>
    <cellStyle name="SAPBEXstdItem 4 3" xfId="205"/>
    <cellStyle name="SAPBEXstdItem 4 3 10" xfId="3443"/>
    <cellStyle name="SAPBEXstdItem 4 3 11" xfId="3675"/>
    <cellStyle name="SAPBEXstdItem 4 3 12" xfId="3885"/>
    <cellStyle name="SAPBEXstdItem 4 3 13" xfId="4064"/>
    <cellStyle name="SAPBEXstdItem 4 3 2" xfId="914"/>
    <cellStyle name="SAPBEXstdItem 4 3 3" xfId="1496"/>
    <cellStyle name="SAPBEXstdItem 4 3 4" xfId="1937"/>
    <cellStyle name="SAPBEXstdItem 4 3 5" xfId="2189"/>
    <cellStyle name="SAPBEXstdItem 4 3 6" xfId="2441"/>
    <cellStyle name="SAPBEXstdItem 4 3 7" xfId="2689"/>
    <cellStyle name="SAPBEXstdItem 4 3 8" xfId="2920"/>
    <cellStyle name="SAPBEXstdItem 4 3 9" xfId="3200"/>
    <cellStyle name="SAPBEXstdItem 4 4" xfId="424"/>
    <cellStyle name="SAPBEXstdItem 4 4 10" xfId="3295"/>
    <cellStyle name="SAPBEXstdItem 4 4 11" xfId="3534"/>
    <cellStyle name="SAPBEXstdItem 4 4 12" xfId="3753"/>
    <cellStyle name="SAPBEXstdItem 4 4 13" xfId="3972"/>
    <cellStyle name="SAPBEXstdItem 4 4 2" xfId="1133"/>
    <cellStyle name="SAPBEXstdItem 4 4 3" xfId="1714"/>
    <cellStyle name="SAPBEXstdItem 4 4 4" xfId="1784"/>
    <cellStyle name="SAPBEXstdItem 4 4 5" xfId="2036"/>
    <cellStyle name="SAPBEXstdItem 4 4 6" xfId="2288"/>
    <cellStyle name="SAPBEXstdItem 4 4 7" xfId="2539"/>
    <cellStyle name="SAPBEXstdItem 4 4 8" xfId="2335"/>
    <cellStyle name="SAPBEXstdItem 4 4 9" xfId="3046"/>
    <cellStyle name="SAPBEXstdItem 4 5" xfId="849"/>
    <cellStyle name="SAPBEXstdItem 4 6" xfId="1431"/>
    <cellStyle name="SAPBEXstdItem 4 7" xfId="1178"/>
    <cellStyle name="SAPBEXstdItem 4 8" xfId="1986"/>
    <cellStyle name="SAPBEXstdItem 4 9" xfId="2238"/>
    <cellStyle name="SAPBEXstdItem 5" xfId="142"/>
    <cellStyle name="SAPBEXstdItem 5 10" xfId="2263"/>
    <cellStyle name="SAPBEXstdItem 5 11" xfId="2855"/>
    <cellStyle name="SAPBEXstdItem 5 12" xfId="2835"/>
    <cellStyle name="SAPBEXstdItem 5 13" xfId="3332"/>
    <cellStyle name="SAPBEXstdItem 5 14" xfId="3735"/>
    <cellStyle name="SAPBEXstdItem 5 2" xfId="354"/>
    <cellStyle name="SAPBEXstdItem 5 2 10" xfId="389"/>
    <cellStyle name="SAPBEXstdItem 5 2 10 10" xfId="3320"/>
    <cellStyle name="SAPBEXstdItem 5 2 10 11" xfId="3559"/>
    <cellStyle name="SAPBEXstdItem 5 2 10 12" xfId="3596"/>
    <cellStyle name="SAPBEXstdItem 5 2 10 13" xfId="3997"/>
    <cellStyle name="SAPBEXstdItem 5 2 10 2" xfId="1098"/>
    <cellStyle name="SAPBEXstdItem 5 2 10 3" xfId="1679"/>
    <cellStyle name="SAPBEXstdItem 5 2 10 4" xfId="1809"/>
    <cellStyle name="SAPBEXstdItem 5 2 10 5" xfId="2061"/>
    <cellStyle name="SAPBEXstdItem 5 2 10 6" xfId="2313"/>
    <cellStyle name="SAPBEXstdItem 5 2 10 7" xfId="2564"/>
    <cellStyle name="SAPBEXstdItem 5 2 10 8" xfId="2329"/>
    <cellStyle name="SAPBEXstdItem 5 2 10 9" xfId="3071"/>
    <cellStyle name="SAPBEXstdItem 5 2 11" xfId="237"/>
    <cellStyle name="SAPBEXstdItem 5 2 11 10" xfId="3423"/>
    <cellStyle name="SAPBEXstdItem 5 2 11 11" xfId="3655"/>
    <cellStyle name="SAPBEXstdItem 5 2 11 12" xfId="3864"/>
    <cellStyle name="SAPBEXstdItem 5 2 11 13" xfId="4045"/>
    <cellStyle name="SAPBEXstdItem 5 2 11 2" xfId="946"/>
    <cellStyle name="SAPBEXstdItem 5 2 11 3" xfId="1528"/>
    <cellStyle name="SAPBEXstdItem 5 2 11 4" xfId="1917"/>
    <cellStyle name="SAPBEXstdItem 5 2 11 5" xfId="2169"/>
    <cellStyle name="SAPBEXstdItem 5 2 11 6" xfId="2421"/>
    <cellStyle name="SAPBEXstdItem 5 2 11 7" xfId="2669"/>
    <cellStyle name="SAPBEXstdItem 5 2 11 8" xfId="1994"/>
    <cellStyle name="SAPBEXstdItem 5 2 11 9" xfId="3180"/>
    <cellStyle name="SAPBEXstdItem 5 2 12" xfId="220"/>
    <cellStyle name="SAPBEXstdItem 5 2 12 10" xfId="3436"/>
    <cellStyle name="SAPBEXstdItem 5 2 12 11" xfId="3668"/>
    <cellStyle name="SAPBEXstdItem 5 2 12 12" xfId="3876"/>
    <cellStyle name="SAPBEXstdItem 5 2 12 13" xfId="4057"/>
    <cellStyle name="SAPBEXstdItem 5 2 12 2" xfId="929"/>
    <cellStyle name="SAPBEXstdItem 5 2 12 3" xfId="1511"/>
    <cellStyle name="SAPBEXstdItem 5 2 12 4" xfId="1930"/>
    <cellStyle name="SAPBEXstdItem 5 2 12 5" xfId="2182"/>
    <cellStyle name="SAPBEXstdItem 5 2 12 6" xfId="2434"/>
    <cellStyle name="SAPBEXstdItem 5 2 12 7" xfId="2682"/>
    <cellStyle name="SAPBEXstdItem 5 2 12 8" xfId="2596"/>
    <cellStyle name="SAPBEXstdItem 5 2 12 9" xfId="3193"/>
    <cellStyle name="SAPBEXstdItem 5 2 13" xfId="441"/>
    <cellStyle name="SAPBEXstdItem 5 2 13 10" xfId="3082"/>
    <cellStyle name="SAPBEXstdItem 5 2 13 11" xfId="3330"/>
    <cellStyle name="SAPBEXstdItem 5 2 13 12" xfId="3741"/>
    <cellStyle name="SAPBEXstdItem 5 2 13 13" xfId="3788"/>
    <cellStyle name="SAPBEXstdItem 5 2 13 2" xfId="1150"/>
    <cellStyle name="SAPBEXstdItem 5 2 13 3" xfId="1731"/>
    <cellStyle name="SAPBEXstdItem 5 2 13 4" xfId="1663"/>
    <cellStyle name="SAPBEXstdItem 5 2 13 5" xfId="1819"/>
    <cellStyle name="SAPBEXstdItem 5 2 13 6" xfId="2072"/>
    <cellStyle name="SAPBEXstdItem 5 2 13 7" xfId="2324"/>
    <cellStyle name="SAPBEXstdItem 5 2 13 8" xfId="2993"/>
    <cellStyle name="SAPBEXstdItem 5 2 13 9" xfId="2807"/>
    <cellStyle name="SAPBEXstdItem 5 2 14" xfId="300"/>
    <cellStyle name="SAPBEXstdItem 5 2 14 10" xfId="3379"/>
    <cellStyle name="SAPBEXstdItem 5 2 14 11" xfId="3610"/>
    <cellStyle name="SAPBEXstdItem 5 2 14 12" xfId="3569"/>
    <cellStyle name="SAPBEXstdItem 5 2 14 13" xfId="4001"/>
    <cellStyle name="SAPBEXstdItem 5 2 14 2" xfId="1009"/>
    <cellStyle name="SAPBEXstdItem 5 2 14 3" xfId="1591"/>
    <cellStyle name="SAPBEXstdItem 5 2 14 4" xfId="1871"/>
    <cellStyle name="SAPBEXstdItem 5 2 14 5" xfId="2124"/>
    <cellStyle name="SAPBEXstdItem 5 2 14 6" xfId="2375"/>
    <cellStyle name="SAPBEXstdItem 5 2 14 7" xfId="2624"/>
    <cellStyle name="SAPBEXstdItem 5 2 14 8" xfId="2858"/>
    <cellStyle name="SAPBEXstdItem 5 2 14 9" xfId="3134"/>
    <cellStyle name="SAPBEXstdItem 5 2 15" xfId="459"/>
    <cellStyle name="SAPBEXstdItem 5 2 15 10" xfId="3503"/>
    <cellStyle name="SAPBEXstdItem 5 2 15 11" xfId="3729"/>
    <cellStyle name="SAPBEXstdItem 5 2 15 12" xfId="3944"/>
    <cellStyle name="SAPBEXstdItem 5 2 15 13" xfId="4091"/>
    <cellStyle name="SAPBEXstdItem 5 2 15 2" xfId="1168"/>
    <cellStyle name="SAPBEXstdItem 5 2 15 3" xfId="1749"/>
    <cellStyle name="SAPBEXstdItem 5 2 15 4" xfId="2001"/>
    <cellStyle name="SAPBEXstdItem 5 2 15 5" xfId="2253"/>
    <cellStyle name="SAPBEXstdItem 5 2 15 6" xfId="2504"/>
    <cellStyle name="SAPBEXstdItem 5 2 15 7" xfId="2750"/>
    <cellStyle name="SAPBEXstdItem 5 2 15 8" xfId="3011"/>
    <cellStyle name="SAPBEXstdItem 5 2 15 9" xfId="3261"/>
    <cellStyle name="SAPBEXstdItem 5 2 16" xfId="429"/>
    <cellStyle name="SAPBEXstdItem 5 2 16 10" xfId="3091"/>
    <cellStyle name="SAPBEXstdItem 5 2 16 11" xfId="3339"/>
    <cellStyle name="SAPBEXstdItem 5 2 16 12" xfId="3750"/>
    <cellStyle name="SAPBEXstdItem 5 2 16 13" xfId="3587"/>
    <cellStyle name="SAPBEXstdItem 5 2 16 2" xfId="1138"/>
    <cellStyle name="SAPBEXstdItem 5 2 16 3" xfId="1719"/>
    <cellStyle name="SAPBEXstdItem 5 2 16 4" xfId="1652"/>
    <cellStyle name="SAPBEXstdItem 5 2 16 5" xfId="1829"/>
    <cellStyle name="SAPBEXstdItem 5 2 16 6" xfId="2080"/>
    <cellStyle name="SAPBEXstdItem 5 2 16 7" xfId="2334"/>
    <cellStyle name="SAPBEXstdItem 5 2 16 8" xfId="2764"/>
    <cellStyle name="SAPBEXstdItem 5 2 16 9" xfId="2815"/>
    <cellStyle name="SAPBEXstdItem 5 2 17" xfId="233"/>
    <cellStyle name="SAPBEXstdItem 5 2 17 10" xfId="2940"/>
    <cellStyle name="SAPBEXstdItem 5 2 17 11" xfId="2604"/>
    <cellStyle name="SAPBEXstdItem 5 2 17 12" xfId="3867"/>
    <cellStyle name="SAPBEXstdItem 5 2 17 13" xfId="3584"/>
    <cellStyle name="SAPBEXstdItem 5 2 17 2" xfId="942"/>
    <cellStyle name="SAPBEXstdItem 5 2 17 3" xfId="1524"/>
    <cellStyle name="SAPBEXstdItem 5 2 17 4" xfId="1476"/>
    <cellStyle name="SAPBEXstdItem 5 2 17 5" xfId="1477"/>
    <cellStyle name="SAPBEXstdItem 5 2 17 6" xfId="1473"/>
    <cellStyle name="SAPBEXstdItem 5 2 17 7" xfId="1462"/>
    <cellStyle name="SAPBEXstdItem 5 2 17 8" xfId="2907"/>
    <cellStyle name="SAPBEXstdItem 5 2 17 9" xfId="2941"/>
    <cellStyle name="SAPBEXstdItem 5 2 18" xfId="1063"/>
    <cellStyle name="SAPBEXstdItem 5 2 19" xfId="1645"/>
    <cellStyle name="SAPBEXstdItem 5 2 2" xfId="416"/>
    <cellStyle name="SAPBEXstdItem 5 2 2 10" xfId="3301"/>
    <cellStyle name="SAPBEXstdItem 5 2 2 11" xfId="3540"/>
    <cellStyle name="SAPBEXstdItem 5 2 2 12" xfId="3756"/>
    <cellStyle name="SAPBEXstdItem 5 2 2 13" xfId="3978"/>
    <cellStyle name="SAPBEXstdItem 5 2 2 2" xfId="1125"/>
    <cellStyle name="SAPBEXstdItem 5 2 2 3" xfId="1706"/>
    <cellStyle name="SAPBEXstdItem 5 2 2 4" xfId="1790"/>
    <cellStyle name="SAPBEXstdItem 5 2 2 5" xfId="2042"/>
    <cellStyle name="SAPBEXstdItem 5 2 2 6" xfId="2294"/>
    <cellStyle name="SAPBEXstdItem 5 2 2 7" xfId="2545"/>
    <cellStyle name="SAPBEXstdItem 5 2 2 8" xfId="2775"/>
    <cellStyle name="SAPBEXstdItem 5 2 2 9" xfId="3052"/>
    <cellStyle name="SAPBEXstdItem 5 2 20" xfId="1618"/>
    <cellStyle name="SAPBEXstdItem 5 2 21" xfId="1850"/>
    <cellStyle name="SAPBEXstdItem 5 2 22" xfId="2101"/>
    <cellStyle name="SAPBEXstdItem 5 2 23" xfId="2354"/>
    <cellStyle name="SAPBEXstdItem 5 2 24" xfId="2820"/>
    <cellStyle name="SAPBEXstdItem 5 2 25" xfId="2839"/>
    <cellStyle name="SAPBEXstdItem 5 2 26" xfId="3112"/>
    <cellStyle name="SAPBEXstdItem 5 2 27" xfId="3358"/>
    <cellStyle name="SAPBEXstdItem 5 2 28" xfId="3571"/>
    <cellStyle name="SAPBEXstdItem 5 2 29" xfId="3809"/>
    <cellStyle name="SAPBEXstdItem 5 2 3" xfId="421"/>
    <cellStyle name="SAPBEXstdItem 5 2 3 10" xfId="3290"/>
    <cellStyle name="SAPBEXstdItem 5 2 3 11" xfId="3529"/>
    <cellStyle name="SAPBEXstdItem 5 2 3 12" xfId="3605"/>
    <cellStyle name="SAPBEXstdItem 5 2 3 13" xfId="3967"/>
    <cellStyle name="SAPBEXstdItem 5 2 3 2" xfId="1130"/>
    <cellStyle name="SAPBEXstdItem 5 2 3 3" xfId="1711"/>
    <cellStyle name="SAPBEXstdItem 5 2 3 4" xfId="1779"/>
    <cellStyle name="SAPBEXstdItem 5 2 3 5" xfId="2031"/>
    <cellStyle name="SAPBEXstdItem 5 2 3 6" xfId="2283"/>
    <cellStyle name="SAPBEXstdItem 5 2 3 7" xfId="2534"/>
    <cellStyle name="SAPBEXstdItem 5 2 3 8" xfId="2772"/>
    <cellStyle name="SAPBEXstdItem 5 2 3 9" xfId="3041"/>
    <cellStyle name="SAPBEXstdItem 5 2 4" xfId="396"/>
    <cellStyle name="SAPBEXstdItem 5 2 4 10" xfId="3316"/>
    <cellStyle name="SAPBEXstdItem 5 2 4 11" xfId="3555"/>
    <cellStyle name="SAPBEXstdItem 5 2 4 12" xfId="3774"/>
    <cellStyle name="SAPBEXstdItem 5 2 4 13" xfId="3993"/>
    <cellStyle name="SAPBEXstdItem 5 2 4 2" xfId="1105"/>
    <cellStyle name="SAPBEXstdItem 5 2 4 3" xfId="1686"/>
    <cellStyle name="SAPBEXstdItem 5 2 4 4" xfId="1805"/>
    <cellStyle name="SAPBEXstdItem 5 2 4 5" xfId="2057"/>
    <cellStyle name="SAPBEXstdItem 5 2 4 6" xfId="2309"/>
    <cellStyle name="SAPBEXstdItem 5 2 4 7" xfId="2560"/>
    <cellStyle name="SAPBEXstdItem 5 2 4 8" xfId="2600"/>
    <cellStyle name="SAPBEXstdItem 5 2 4 9" xfId="3067"/>
    <cellStyle name="SAPBEXstdItem 5 2 5" xfId="440"/>
    <cellStyle name="SAPBEXstdItem 5 2 5 10" xfId="3284"/>
    <cellStyle name="SAPBEXstdItem 5 2 5 11" xfId="3523"/>
    <cellStyle name="SAPBEXstdItem 5 2 5 12" xfId="3742"/>
    <cellStyle name="SAPBEXstdItem 5 2 5 13" xfId="3961"/>
    <cellStyle name="SAPBEXstdItem 5 2 5 2" xfId="1149"/>
    <cellStyle name="SAPBEXstdItem 5 2 5 3" xfId="1730"/>
    <cellStyle name="SAPBEXstdItem 5 2 5 4" xfId="1773"/>
    <cellStyle name="SAPBEXstdItem 5 2 5 5" xfId="2025"/>
    <cellStyle name="SAPBEXstdItem 5 2 5 6" xfId="2277"/>
    <cellStyle name="SAPBEXstdItem 5 2 5 7" xfId="2528"/>
    <cellStyle name="SAPBEXstdItem 5 2 5 8" xfId="2992"/>
    <cellStyle name="SAPBEXstdItem 5 2 5 9" xfId="3035"/>
    <cellStyle name="SAPBEXstdItem 5 2 6" xfId="442"/>
    <cellStyle name="SAPBEXstdItem 5 2 6 10" xfId="2816"/>
    <cellStyle name="SAPBEXstdItem 5 2 6 11" xfId="3092"/>
    <cellStyle name="SAPBEXstdItem 5 2 6 12" xfId="3574"/>
    <cellStyle name="SAPBEXstdItem 5 2 6 13" xfId="3812"/>
    <cellStyle name="SAPBEXstdItem 5 2 6 2" xfId="1151"/>
    <cellStyle name="SAPBEXstdItem 5 2 6 3" xfId="1732"/>
    <cellStyle name="SAPBEXstdItem 5 2 6 4" xfId="1610"/>
    <cellStyle name="SAPBEXstdItem 5 2 6 5" xfId="1651"/>
    <cellStyle name="SAPBEXstdItem 5 2 6 6" xfId="1830"/>
    <cellStyle name="SAPBEXstdItem 5 2 6 7" xfId="2081"/>
    <cellStyle name="SAPBEXstdItem 5 2 6 8" xfId="2994"/>
    <cellStyle name="SAPBEXstdItem 5 2 6 9" xfId="2842"/>
    <cellStyle name="SAPBEXstdItem 5 2 7" xfId="446"/>
    <cellStyle name="SAPBEXstdItem 5 2 7 10" xfId="3279"/>
    <cellStyle name="SAPBEXstdItem 5 2 7 11" xfId="3518"/>
    <cellStyle name="SAPBEXstdItem 5 2 7 12" xfId="3931"/>
    <cellStyle name="SAPBEXstdItem 5 2 7 13" xfId="3956"/>
    <cellStyle name="SAPBEXstdItem 5 2 7 2" xfId="1155"/>
    <cellStyle name="SAPBEXstdItem 5 2 7 3" xfId="1736"/>
    <cellStyle name="SAPBEXstdItem 5 2 7 4" xfId="1768"/>
    <cellStyle name="SAPBEXstdItem 5 2 7 5" xfId="2020"/>
    <cellStyle name="SAPBEXstdItem 5 2 7 6" xfId="2272"/>
    <cellStyle name="SAPBEXstdItem 5 2 7 7" xfId="2523"/>
    <cellStyle name="SAPBEXstdItem 5 2 7 8" xfId="2998"/>
    <cellStyle name="SAPBEXstdItem 5 2 7 9" xfId="3030"/>
    <cellStyle name="SAPBEXstdItem 5 2 8" xfId="251"/>
    <cellStyle name="SAPBEXstdItem 5 2 8 10" xfId="3415"/>
    <cellStyle name="SAPBEXstdItem 5 2 8 11" xfId="3646"/>
    <cellStyle name="SAPBEXstdItem 5 2 8 12" xfId="3588"/>
    <cellStyle name="SAPBEXstdItem 5 2 8 13" xfId="4037"/>
    <cellStyle name="SAPBEXstdItem 5 2 8 2" xfId="960"/>
    <cellStyle name="SAPBEXstdItem 5 2 8 3" xfId="1542"/>
    <cellStyle name="SAPBEXstdItem 5 2 8 4" xfId="1907"/>
    <cellStyle name="SAPBEXstdItem 5 2 8 5" xfId="2160"/>
    <cellStyle name="SAPBEXstdItem 5 2 8 6" xfId="2411"/>
    <cellStyle name="SAPBEXstdItem 5 2 8 7" xfId="2660"/>
    <cellStyle name="SAPBEXstdItem 5 2 8 8" xfId="2894"/>
    <cellStyle name="SAPBEXstdItem 5 2 8 9" xfId="3170"/>
    <cellStyle name="SAPBEXstdItem 5 2 9" xfId="452"/>
    <cellStyle name="SAPBEXstdItem 5 2 9 10" xfId="3128"/>
    <cellStyle name="SAPBEXstdItem 5 2 9 11" xfId="3373"/>
    <cellStyle name="SAPBEXstdItem 5 2 9 12" xfId="3937"/>
    <cellStyle name="SAPBEXstdItem 5 2 9 13" xfId="3818"/>
    <cellStyle name="SAPBEXstdItem 5 2 9 2" xfId="1161"/>
    <cellStyle name="SAPBEXstdItem 5 2 9 3" xfId="1742"/>
    <cellStyle name="SAPBEXstdItem 5 2 9 4" xfId="1596"/>
    <cellStyle name="SAPBEXstdItem 5 2 9 5" xfId="1865"/>
    <cellStyle name="SAPBEXstdItem 5 2 9 6" xfId="2117"/>
    <cellStyle name="SAPBEXstdItem 5 2 9 7" xfId="2369"/>
    <cellStyle name="SAPBEXstdItem 5 2 9 8" xfId="3004"/>
    <cellStyle name="SAPBEXstdItem 5 2 9 9" xfId="2854"/>
    <cellStyle name="SAPBEXstdItem 5 3" xfId="851"/>
    <cellStyle name="SAPBEXstdItem 5 4" xfId="1433"/>
    <cellStyle name="SAPBEXstdItem 5 5" xfId="778"/>
    <cellStyle name="SAPBEXstdItem 5 6" xfId="1595"/>
    <cellStyle name="SAPBEXstdItem 5 7" xfId="1625"/>
    <cellStyle name="SAPBEXstdItem 5 8" xfId="1849"/>
    <cellStyle name="SAPBEXstdItem 5 9" xfId="1821"/>
    <cellStyle name="SAPBEXstdItem 6" xfId="277"/>
    <cellStyle name="SAPBEXstdItem 6 10" xfId="2498"/>
    <cellStyle name="SAPBEXstdItem 6 11" xfId="3020"/>
    <cellStyle name="SAPBEXstdItem 6 12" xfId="3837"/>
    <cellStyle name="SAPBEXstdItem 6 13" xfId="2736"/>
    <cellStyle name="SAPBEXstdItem 6 2" xfId="986"/>
    <cellStyle name="SAPBEXstdItem 6 3" xfId="1568"/>
    <cellStyle name="SAPBEXstdItem 6 4" xfId="1468"/>
    <cellStyle name="SAPBEXstdItem 6 5" xfId="1448"/>
    <cellStyle name="SAPBEXstdItem 6 6" xfId="1758"/>
    <cellStyle name="SAPBEXstdItem 6 7" xfId="2010"/>
    <cellStyle name="SAPBEXstdItem 6 8" xfId="2875"/>
    <cellStyle name="SAPBEXstdItem 6 9" xfId="2943"/>
    <cellStyle name="SAPBEXstdItem 7" xfId="278"/>
    <cellStyle name="SAPBEXstdItem 7 10" xfId="3395"/>
    <cellStyle name="SAPBEXstdItem 7 11" xfId="3626"/>
    <cellStyle name="SAPBEXstdItem 7 12" xfId="3362"/>
    <cellStyle name="SAPBEXstdItem 7 13" xfId="4017"/>
    <cellStyle name="SAPBEXstdItem 7 2" xfId="987"/>
    <cellStyle name="SAPBEXstdItem 7 3" xfId="1569"/>
    <cellStyle name="SAPBEXstdItem 7 4" xfId="1887"/>
    <cellStyle name="SAPBEXstdItem 7 5" xfId="2140"/>
    <cellStyle name="SAPBEXstdItem 7 6" xfId="2391"/>
    <cellStyle name="SAPBEXstdItem 7 7" xfId="2640"/>
    <cellStyle name="SAPBEXstdItem 7 8" xfId="2874"/>
    <cellStyle name="SAPBEXstdItem 7 9" xfId="3150"/>
    <cellStyle name="SAPBEXstdItem 8" xfId="845"/>
    <cellStyle name="SAPBEXstdItem 9" xfId="1427"/>
    <cellStyle name="SAPBEXstdItemX" xfId="143"/>
    <cellStyle name="SAPBEXstdItemX 10" xfId="2211"/>
    <cellStyle name="SAPBEXstdItemX 11" xfId="2463"/>
    <cellStyle name="SAPBEXstdItemX 12" xfId="2709"/>
    <cellStyle name="SAPBEXstdItemX 13" xfId="2590"/>
    <cellStyle name="SAPBEXstdItemX 14" xfId="3222"/>
    <cellStyle name="SAPBEXstdItemX 15" xfId="3463"/>
    <cellStyle name="SAPBEXstdItemX 16" xfId="3695"/>
    <cellStyle name="SAPBEXstdItemX 17" xfId="3902"/>
    <cellStyle name="SAPBEXstdItemX 18" xfId="4079"/>
    <cellStyle name="SAPBEXstdItemX 2" xfId="144"/>
    <cellStyle name="SAPBEXstdItemX 2 10" xfId="2082"/>
    <cellStyle name="SAPBEXstdItemX 2 11" xfId="2102"/>
    <cellStyle name="SAPBEXstdItemX 2 12" xfId="2587"/>
    <cellStyle name="SAPBEXstdItemX 2 13" xfId="2607"/>
    <cellStyle name="SAPBEXstdItemX 2 14" xfId="3093"/>
    <cellStyle name="SAPBEXstdItemX 2 15" xfId="3721"/>
    <cellStyle name="SAPBEXstdItemX 2 16" xfId="3929"/>
    <cellStyle name="SAPBEXstdItemX 2 2" xfId="145"/>
    <cellStyle name="SAPBEXstdItemX 2 2 10" xfId="2743"/>
    <cellStyle name="SAPBEXstdItemX 2 2 11" xfId="3223"/>
    <cellStyle name="SAPBEXstdItemX 2 2 12" xfId="3464"/>
    <cellStyle name="SAPBEXstdItemX 2 2 13" xfId="3696"/>
    <cellStyle name="SAPBEXstdItemX 2 2 14" xfId="3901"/>
    <cellStyle name="SAPBEXstdItemX 2 2 15" xfId="4080"/>
    <cellStyle name="SAPBEXstdItemX 2 2 2" xfId="201"/>
    <cellStyle name="SAPBEXstdItemX 2 2 2 10" xfId="3442"/>
    <cellStyle name="SAPBEXstdItemX 2 2 2 11" xfId="3674"/>
    <cellStyle name="SAPBEXstdItemX 2 2 2 12" xfId="3600"/>
    <cellStyle name="SAPBEXstdItemX 2 2 2 13" xfId="4063"/>
    <cellStyle name="SAPBEXstdItemX 2 2 2 2" xfId="910"/>
    <cellStyle name="SAPBEXstdItemX 2 2 2 3" xfId="1492"/>
    <cellStyle name="SAPBEXstdItemX 2 2 2 4" xfId="1936"/>
    <cellStyle name="SAPBEXstdItemX 2 2 2 5" xfId="2188"/>
    <cellStyle name="SAPBEXstdItemX 2 2 2 6" xfId="2440"/>
    <cellStyle name="SAPBEXstdItemX 2 2 2 7" xfId="2688"/>
    <cellStyle name="SAPBEXstdItemX 2 2 2 8" xfId="2929"/>
    <cellStyle name="SAPBEXstdItemX 2 2 2 9" xfId="3199"/>
    <cellStyle name="SAPBEXstdItemX 2 2 3" xfId="431"/>
    <cellStyle name="SAPBEXstdItemX 2 2 3 10" xfId="2353"/>
    <cellStyle name="SAPBEXstdItemX 2 2 3 11" xfId="2247"/>
    <cellStyle name="SAPBEXstdItemX 2 2 3 12" xfId="3749"/>
    <cellStyle name="SAPBEXstdItemX 2 2 3 13" xfId="3254"/>
    <cellStyle name="SAPBEXstdItemX 2 2 3 2" xfId="1140"/>
    <cellStyle name="SAPBEXstdItemX 2 2 3 3" xfId="1721"/>
    <cellStyle name="SAPBEXstdItemX 2 2 3 4" xfId="1463"/>
    <cellStyle name="SAPBEXstdItemX 2 2 3 5" xfId="816"/>
    <cellStyle name="SAPBEXstdItemX 2 2 3 6" xfId="715"/>
    <cellStyle name="SAPBEXstdItemX 2 2 3 7" xfId="1179"/>
    <cellStyle name="SAPBEXstdItemX 2 2 3 8" xfId="2766"/>
    <cellStyle name="SAPBEXstdItemX 2 2 3 9" xfId="2949"/>
    <cellStyle name="SAPBEXstdItemX 2 2 4" xfId="854"/>
    <cellStyle name="SAPBEXstdItemX 2 2 5" xfId="1436"/>
    <cellStyle name="SAPBEXstdItemX 2 2 6" xfId="1960"/>
    <cellStyle name="SAPBEXstdItemX 2 2 7" xfId="2212"/>
    <cellStyle name="SAPBEXstdItemX 2 2 8" xfId="2464"/>
    <cellStyle name="SAPBEXstdItemX 2 2 9" xfId="2710"/>
    <cellStyle name="SAPBEXstdItemX 2 3" xfId="202"/>
    <cellStyle name="SAPBEXstdItemX 2 3 10" xfId="3449"/>
    <cellStyle name="SAPBEXstdItemX 2 3 11" xfId="3681"/>
    <cellStyle name="SAPBEXstdItemX 2 3 12" xfId="3018"/>
    <cellStyle name="SAPBEXstdItemX 2 3 13" xfId="4070"/>
    <cellStyle name="SAPBEXstdItemX 2 3 2" xfId="911"/>
    <cellStyle name="SAPBEXstdItemX 2 3 3" xfId="1493"/>
    <cellStyle name="SAPBEXstdItemX 2 3 4" xfId="1943"/>
    <cellStyle name="SAPBEXstdItemX 2 3 5" xfId="2195"/>
    <cellStyle name="SAPBEXstdItemX 2 3 6" xfId="2447"/>
    <cellStyle name="SAPBEXstdItemX 2 3 7" xfId="2695"/>
    <cellStyle name="SAPBEXstdItemX 2 3 8" xfId="2930"/>
    <cellStyle name="SAPBEXstdItemX 2 3 9" xfId="3206"/>
    <cellStyle name="SAPBEXstdItemX 2 4" xfId="420"/>
    <cellStyle name="SAPBEXstdItemX 2 4 10" xfId="1469"/>
    <cellStyle name="SAPBEXstdItemX 2 4 11" xfId="2984"/>
    <cellStyle name="SAPBEXstdItemX 2 4 12" xfId="3576"/>
    <cellStyle name="SAPBEXstdItemX 2 4 13" xfId="3811"/>
    <cellStyle name="SAPBEXstdItemX 2 4 2" xfId="1129"/>
    <cellStyle name="SAPBEXstdItemX 2 4 3" xfId="1710"/>
    <cellStyle name="SAPBEXstdItemX 2 4 4" xfId="1612"/>
    <cellStyle name="SAPBEXstdItemX 2 4 5" xfId="1460"/>
    <cellStyle name="SAPBEXstdItemX 2 4 6" xfId="869"/>
    <cellStyle name="SAPBEXstdItemX 2 4 7" xfId="1531"/>
    <cellStyle name="SAPBEXstdItemX 2 4 8" xfId="2774"/>
    <cellStyle name="SAPBEXstdItemX 2 4 9" xfId="2844"/>
    <cellStyle name="SAPBEXstdItemX 2 5" xfId="853"/>
    <cellStyle name="SAPBEXstdItemX 2 6" xfId="1435"/>
    <cellStyle name="SAPBEXstdItemX 2 7" xfId="779"/>
    <cellStyle name="SAPBEXstdItemX 2 8" xfId="1649"/>
    <cellStyle name="SAPBEXstdItemX 2 9" xfId="1831"/>
    <cellStyle name="SAPBEXstdItemX 3" xfId="146"/>
    <cellStyle name="SAPBEXstdItemX 3 10" xfId="2744"/>
    <cellStyle name="SAPBEXstdItemX 3 11" xfId="2977"/>
    <cellStyle name="SAPBEXstdItemX 3 12" xfId="3251"/>
    <cellStyle name="SAPBEXstdItemX 3 13" xfId="3495"/>
    <cellStyle name="SAPBEXstdItemX 3 14" xfId="3900"/>
    <cellStyle name="SAPBEXstdItemX 3 15" xfId="3922"/>
    <cellStyle name="SAPBEXstdItemX 3 2" xfId="193"/>
    <cellStyle name="SAPBEXstdItemX 3 2 10" xfId="3455"/>
    <cellStyle name="SAPBEXstdItemX 3 2 11" xfId="3687"/>
    <cellStyle name="SAPBEXstdItemX 3 2 12" xfId="3896"/>
    <cellStyle name="SAPBEXstdItemX 3 2 13" xfId="4076"/>
    <cellStyle name="SAPBEXstdItemX 3 2 2" xfId="902"/>
    <cellStyle name="SAPBEXstdItemX 3 2 3" xfId="1484"/>
    <cellStyle name="SAPBEXstdItemX 3 2 4" xfId="1949"/>
    <cellStyle name="SAPBEXstdItemX 3 2 5" xfId="2201"/>
    <cellStyle name="SAPBEXstdItemX 3 2 6" xfId="2453"/>
    <cellStyle name="SAPBEXstdItemX 3 2 7" xfId="2701"/>
    <cellStyle name="SAPBEXstdItemX 3 2 8" xfId="2008"/>
    <cellStyle name="SAPBEXstdItemX 3 2 9" xfId="3212"/>
    <cellStyle name="SAPBEXstdItemX 3 3" xfId="417"/>
    <cellStyle name="SAPBEXstdItemX 3 3 10" xfId="3299"/>
    <cellStyle name="SAPBEXstdItemX 3 3 11" xfId="3538"/>
    <cellStyle name="SAPBEXstdItemX 3 3 12" xfId="3759"/>
    <cellStyle name="SAPBEXstdItemX 3 3 13" xfId="3976"/>
    <cellStyle name="SAPBEXstdItemX 3 3 2" xfId="1126"/>
    <cellStyle name="SAPBEXstdItemX 3 3 3" xfId="1707"/>
    <cellStyle name="SAPBEXstdItemX 3 3 4" xfId="1788"/>
    <cellStyle name="SAPBEXstdItemX 3 3 5" xfId="2040"/>
    <cellStyle name="SAPBEXstdItemX 3 3 6" xfId="2292"/>
    <cellStyle name="SAPBEXstdItemX 3 3 7" xfId="2543"/>
    <cellStyle name="SAPBEXstdItemX 3 3 8" xfId="2776"/>
    <cellStyle name="SAPBEXstdItemX 3 3 9" xfId="3050"/>
    <cellStyle name="SAPBEXstdItemX 3 4" xfId="855"/>
    <cellStyle name="SAPBEXstdItemX 3 5" xfId="1437"/>
    <cellStyle name="SAPBEXstdItemX 3 6" xfId="780"/>
    <cellStyle name="SAPBEXstdItemX 3 7" xfId="1991"/>
    <cellStyle name="SAPBEXstdItemX 3 8" xfId="2243"/>
    <cellStyle name="SAPBEXstdItemX 3 9" xfId="2495"/>
    <cellStyle name="SAPBEXstdItemX 4" xfId="147"/>
    <cellStyle name="SAPBEXstdItemX 4 10" xfId="2494"/>
    <cellStyle name="SAPBEXstdItemX 4 11" xfId="782"/>
    <cellStyle name="SAPBEXstdItemX 4 12" xfId="2978"/>
    <cellStyle name="SAPBEXstdItemX 4 13" xfId="3250"/>
    <cellStyle name="SAPBEXstdItemX 4 14" xfId="3494"/>
    <cellStyle name="SAPBEXstdItemX 4 15" xfId="3720"/>
    <cellStyle name="SAPBEXstdItemX 4 16" xfId="3608"/>
    <cellStyle name="SAPBEXstdItemX 4 2" xfId="148"/>
    <cellStyle name="SAPBEXstdItemX 4 2 10" xfId="2122"/>
    <cellStyle name="SAPBEXstdItemX 4 2 11" xfId="2979"/>
    <cellStyle name="SAPBEXstdItemX 4 2 12" xfId="2846"/>
    <cellStyle name="SAPBEXstdItemX 4 2 13" xfId="3122"/>
    <cellStyle name="SAPBEXstdItemX 4 2 14" xfId="3736"/>
    <cellStyle name="SAPBEXstdItemX 4 2 15" xfId="3578"/>
    <cellStyle name="SAPBEXstdItemX 4 2 2" xfId="199"/>
    <cellStyle name="SAPBEXstdItemX 4 2 2 10" xfId="3075"/>
    <cellStyle name="SAPBEXstdItemX 4 2 2 11" xfId="3324"/>
    <cellStyle name="SAPBEXstdItemX 4 2 2 12" xfId="3891"/>
    <cellStyle name="SAPBEXstdItemX 4 2 2 13" xfId="3779"/>
    <cellStyle name="SAPBEXstdItemX 4 2 2 2" xfId="908"/>
    <cellStyle name="SAPBEXstdItemX 4 2 2 3" xfId="1490"/>
    <cellStyle name="SAPBEXstdItemX 4 2 2 4" xfId="1674"/>
    <cellStyle name="SAPBEXstdItemX 4 2 2 5" xfId="1813"/>
    <cellStyle name="SAPBEXstdItemX 4 2 2 6" xfId="2065"/>
    <cellStyle name="SAPBEXstdItemX 4 2 2 7" xfId="2317"/>
    <cellStyle name="SAPBEXstdItemX 4 2 2 8" xfId="2928"/>
    <cellStyle name="SAPBEXstdItemX 4 2 2 9" xfId="2800"/>
    <cellStyle name="SAPBEXstdItemX 4 2 3" xfId="390"/>
    <cellStyle name="SAPBEXstdItemX 4 2 3 10" xfId="3318"/>
    <cellStyle name="SAPBEXstdItemX 4 2 3 11" xfId="3557"/>
    <cellStyle name="SAPBEXstdItemX 4 2 3 12" xfId="3771"/>
    <cellStyle name="SAPBEXstdItemX 4 2 3 13" xfId="3995"/>
    <cellStyle name="SAPBEXstdItemX 4 2 3 2" xfId="1099"/>
    <cellStyle name="SAPBEXstdItemX 4 2 3 3" xfId="1680"/>
    <cellStyle name="SAPBEXstdItemX 4 2 3 4" xfId="1807"/>
    <cellStyle name="SAPBEXstdItemX 4 2 3 5" xfId="2059"/>
    <cellStyle name="SAPBEXstdItemX 4 2 3 6" xfId="2311"/>
    <cellStyle name="SAPBEXstdItemX 4 2 3 7" xfId="2562"/>
    <cellStyle name="SAPBEXstdItemX 4 2 3 8" xfId="2325"/>
    <cellStyle name="SAPBEXstdItemX 4 2 3 9" xfId="3069"/>
    <cellStyle name="SAPBEXstdItemX 4 2 4" xfId="857"/>
    <cellStyle name="SAPBEXstdItemX 4 2 5" xfId="1439"/>
    <cellStyle name="SAPBEXstdItemX 4 2 6" xfId="781"/>
    <cellStyle name="SAPBEXstdItemX 4 2 7" xfId="1609"/>
    <cellStyle name="SAPBEXstdItemX 4 2 8" xfId="1860"/>
    <cellStyle name="SAPBEXstdItemX 4 2 9" xfId="2111"/>
    <cellStyle name="SAPBEXstdItemX 4 3" xfId="200"/>
    <cellStyle name="SAPBEXstdItemX 4 3 10" xfId="3114"/>
    <cellStyle name="SAPBEXstdItemX 4 3 11" xfId="3359"/>
    <cellStyle name="SAPBEXstdItemX 4 3 12" xfId="3354"/>
    <cellStyle name="SAPBEXstdItemX 4 3 13" xfId="3808"/>
    <cellStyle name="SAPBEXstdItemX 4 3 2" xfId="909"/>
    <cellStyle name="SAPBEXstdItemX 4 3 3" xfId="1491"/>
    <cellStyle name="SAPBEXstdItemX 4 3 4" xfId="1621"/>
    <cellStyle name="SAPBEXstdItemX 4 3 5" xfId="1852"/>
    <cellStyle name="SAPBEXstdItemX 4 3 6" xfId="2103"/>
    <cellStyle name="SAPBEXstdItemX 4 3 7" xfId="2355"/>
    <cellStyle name="SAPBEXstdItemX 4 3 8" xfId="2931"/>
    <cellStyle name="SAPBEXstdItemX 4 3 9" xfId="2328"/>
    <cellStyle name="SAPBEXstdItemX 4 4" xfId="270"/>
    <cellStyle name="SAPBEXstdItemX 4 4 10" xfId="3401"/>
    <cellStyle name="SAPBEXstdItemX 4 4 11" xfId="3632"/>
    <cellStyle name="SAPBEXstdItemX 4 4 12" xfId="3841"/>
    <cellStyle name="SAPBEXstdItemX 4 4 13" xfId="4023"/>
    <cellStyle name="SAPBEXstdItemX 4 4 2" xfId="979"/>
    <cellStyle name="SAPBEXstdItemX 4 4 3" xfId="1561"/>
    <cellStyle name="SAPBEXstdItemX 4 4 4" xfId="1893"/>
    <cellStyle name="SAPBEXstdItemX 4 4 5" xfId="2146"/>
    <cellStyle name="SAPBEXstdItemX 4 4 6" xfId="2397"/>
    <cellStyle name="SAPBEXstdItemX 4 4 7" xfId="2646"/>
    <cellStyle name="SAPBEXstdItemX 4 4 8" xfId="2609"/>
    <cellStyle name="SAPBEXstdItemX 4 4 9" xfId="3156"/>
    <cellStyle name="SAPBEXstdItemX 4 5" xfId="856"/>
    <cellStyle name="SAPBEXstdItemX 4 6" xfId="1438"/>
    <cellStyle name="SAPBEXstdItemX 4 7" xfId="1394"/>
    <cellStyle name="SAPBEXstdItemX 4 8" xfId="1990"/>
    <cellStyle name="SAPBEXstdItemX 4 9" xfId="2242"/>
    <cellStyle name="SAPBEXstdItemX 5" xfId="203"/>
    <cellStyle name="SAPBEXstdItemX 5 10" xfId="3448"/>
    <cellStyle name="SAPBEXstdItemX 5 11" xfId="3680"/>
    <cellStyle name="SAPBEXstdItemX 5 12" xfId="3888"/>
    <cellStyle name="SAPBEXstdItemX 5 13" xfId="4069"/>
    <cellStyle name="SAPBEXstdItemX 5 2" xfId="912"/>
    <cellStyle name="SAPBEXstdItemX 5 3" xfId="1494"/>
    <cellStyle name="SAPBEXstdItemX 5 4" xfId="1942"/>
    <cellStyle name="SAPBEXstdItemX 5 5" xfId="2194"/>
    <cellStyle name="SAPBEXstdItemX 5 6" xfId="2446"/>
    <cellStyle name="SAPBEXstdItemX 5 7" xfId="2694"/>
    <cellStyle name="SAPBEXstdItemX 5 8" xfId="2570"/>
    <cellStyle name="SAPBEXstdItemX 5 9" xfId="3205"/>
    <cellStyle name="SAPBEXstdItemX 6" xfId="271"/>
    <cellStyle name="SAPBEXstdItemX 6 10" xfId="3397"/>
    <cellStyle name="SAPBEXstdItemX 6 11" xfId="3628"/>
    <cellStyle name="SAPBEXstdItemX 6 12" xfId="3839"/>
    <cellStyle name="SAPBEXstdItemX 6 13" xfId="4019"/>
    <cellStyle name="SAPBEXstdItemX 6 2" xfId="980"/>
    <cellStyle name="SAPBEXstdItemX 6 3" xfId="1562"/>
    <cellStyle name="SAPBEXstdItemX 6 4" xfId="1889"/>
    <cellStyle name="SAPBEXstdItemX 6 5" xfId="2142"/>
    <cellStyle name="SAPBEXstdItemX 6 6" xfId="2393"/>
    <cellStyle name="SAPBEXstdItemX 6 7" xfId="2642"/>
    <cellStyle name="SAPBEXstdItemX 6 8" xfId="2872"/>
    <cellStyle name="SAPBEXstdItemX 6 9" xfId="3152"/>
    <cellStyle name="SAPBEXstdItemX 7" xfId="852"/>
    <cellStyle name="SAPBEXstdItemX 8" xfId="1434"/>
    <cellStyle name="SAPBEXstdItemX 9" xfId="1959"/>
    <cellStyle name="SAPBEXtitle" xfId="149"/>
    <cellStyle name="SAPBEXundefined" xfId="150"/>
    <cellStyle name="SAPBEXundefined 10" xfId="2341"/>
    <cellStyle name="SAPBEXundefined 11" xfId="3221"/>
    <cellStyle name="SAPBEXundefined 12" xfId="3462"/>
    <cellStyle name="SAPBEXundefined 13" xfId="3694"/>
    <cellStyle name="SAPBEXundefined 14" xfId="3899"/>
    <cellStyle name="SAPBEXundefined 15" xfId="4078"/>
    <cellStyle name="SAPBEXundefined 2" xfId="198"/>
    <cellStyle name="SAPBEXundefined 2 10" xfId="3452"/>
    <cellStyle name="SAPBEXundefined 2 11" xfId="3684"/>
    <cellStyle name="SAPBEXundefined 2 12" xfId="3892"/>
    <cellStyle name="SAPBEXundefined 2 13" xfId="4073"/>
    <cellStyle name="SAPBEXundefined 2 2" xfId="907"/>
    <cellStyle name="SAPBEXundefined 2 3" xfId="1489"/>
    <cellStyle name="SAPBEXundefined 2 4" xfId="1946"/>
    <cellStyle name="SAPBEXundefined 2 5" xfId="2198"/>
    <cellStyle name="SAPBEXundefined 2 6" xfId="2450"/>
    <cellStyle name="SAPBEXundefined 2 7" xfId="2698"/>
    <cellStyle name="SAPBEXundefined 2 8" xfId="2362"/>
    <cellStyle name="SAPBEXundefined 2 9" xfId="3209"/>
    <cellStyle name="SAPBEXundefined 3" xfId="387"/>
    <cellStyle name="SAPBEXundefined 3 10" xfId="2944"/>
    <cellStyle name="SAPBEXundefined 3 11" xfId="2936"/>
    <cellStyle name="SAPBEXundefined 3 12" xfId="3781"/>
    <cellStyle name="SAPBEXundefined 3 13" xfId="3268"/>
    <cellStyle name="SAPBEXundefined 3 2" xfId="1096"/>
    <cellStyle name="SAPBEXundefined 3 3" xfId="1677"/>
    <cellStyle name="SAPBEXundefined 3 4" xfId="1471"/>
    <cellStyle name="SAPBEXundefined 3 5" xfId="1470"/>
    <cellStyle name="SAPBEXundefined 3 6" xfId="1474"/>
    <cellStyle name="SAPBEXundefined 3 7" xfId="1458"/>
    <cellStyle name="SAPBEXundefined 3 8" xfId="2798"/>
    <cellStyle name="SAPBEXundefined 3 9" xfId="2945"/>
    <cellStyle name="SAPBEXundefined 4" xfId="859"/>
    <cellStyle name="SAPBEXundefined 5" xfId="1441"/>
    <cellStyle name="SAPBEXundefined 6" xfId="1958"/>
    <cellStyle name="SAPBEXundefined 7" xfId="2210"/>
    <cellStyle name="SAPBEXundefined 8" xfId="2462"/>
    <cellStyle name="SAPBEXundefined 9" xfId="2708"/>
    <cellStyle name="Title" xfId="151" builtinId="15" customBuiltin="1"/>
    <cellStyle name="Total" xfId="166" builtinId="25" customBuiltin="1"/>
    <cellStyle name="Warning Text" xfId="164" builtinId="11" customBuiltin="1"/>
  </cellStyles>
  <dxfs count="0"/>
  <tableStyles count="0" defaultTableStyle="TableStyleMedium2" defaultPivotStyle="PivotStyleLight16"/>
  <colors>
    <mruColors>
      <color rgb="FF3399FF"/>
      <color rgb="FF0066FF"/>
      <color rgb="FFFFFF99"/>
      <color rgb="FF0000FF"/>
      <color rgb="FF000099"/>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nect.ncdot.gov/Users/gabyrum/AppData/Local/Microsoft/Windows/Temporary%20Internet%20Files/Content.IE5/6HO4K179/Initial%20Project%20Scores/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nect.ncdot.gov/Mobility%20Fund/2012%20Solicitation/DRAFT%20Mobility%20Fund%20Scores%20-%206-6-12%20with%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nect.ncdot.gov/Funding%20Scenarios/Spreadsheets/Strategic%20Transportation%20Investments%20MASTER%20Spreadsheet%202-11-14%20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nect.ncdot.gov/Users/gabyrum/AppData/Local/Microsoft/Windows/Temporary%20Internet%20Files/Content.IE5/6HO4K179/Interchange-Intersection%20Projects/All%20New%20Interchange-Intersection%20Submittals%20(Phase%20III)%204-2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nect.ncdot.gov/Prioritization%202.0/Projects/Urban%20Loops/Mobility%20Fund/Project%20Evaluation/Potential%20Projec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pageSetUpPr fitToPage="1"/>
  </sheetPr>
  <dimension ref="A1:EU188"/>
  <sheetViews>
    <sheetView tabSelected="1" topLeftCell="A6" zoomScale="50" zoomScaleNormal="50" workbookViewId="0">
      <selection activeCell="BT6" sqref="BT6:BY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29.5703125" style="417" customWidth="1"/>
    <col min="11" max="11" width="26.28515625" style="417" customWidth="1"/>
    <col min="12" max="12" width="18.7109375" style="418" customWidth="1"/>
    <col min="13" max="13" width="16.7109375" style="419" hidden="1" customWidth="1"/>
    <col min="14" max="14" width="6.28515625" style="432" customWidth="1"/>
    <col min="15" max="15" width="17.28515625" style="419" customWidth="1"/>
    <col min="16" max="19" width="16.7109375" style="419" hidden="1" customWidth="1"/>
    <col min="20" max="20" width="5.85546875" style="432" customWidth="1"/>
    <col min="21" max="21" width="16.7109375" style="419" customWidth="1"/>
    <col min="22" max="22" width="18.85546875" style="419" customWidth="1"/>
    <col min="23" max="23" width="16.7109375" style="419" hidden="1" customWidth="1"/>
    <col min="24" max="24" width="16.7109375" style="419" customWidth="1"/>
    <col min="25" max="25" width="23.42578125" style="419" customWidth="1"/>
    <col min="26" max="26" width="16.7109375" style="419" hidden="1" customWidth="1"/>
    <col min="27" max="27" width="16.7109375" style="419" customWidth="1"/>
    <col min="28" max="28" width="16.7109375" style="419" hidden="1" customWidth="1"/>
    <col min="29" max="29" width="16.7109375" style="419" customWidth="1"/>
    <col min="30" max="31" width="16.7109375" style="419" hidden="1" customWidth="1"/>
    <col min="32" max="32" width="20.5703125" style="419" hidden="1" customWidth="1"/>
    <col min="33" max="33" width="20.85546875" style="419" hidden="1" customWidth="1"/>
    <col min="34" max="34" width="19.28515625" style="419" hidden="1" customWidth="1"/>
    <col min="35" max="43" width="16.7109375" style="419" hidden="1" customWidth="1"/>
    <col min="44" max="47" width="16.7109375" style="420" hidden="1" customWidth="1"/>
    <col min="48" max="48" width="20.7109375" style="420" hidden="1" customWidth="1"/>
    <col min="49" max="51" width="16.7109375" style="420" hidden="1" customWidth="1"/>
    <col min="52" max="52" width="9.140625" style="421" hidden="1" customWidth="1"/>
    <col min="53" max="53" width="9.140625" style="445" hidden="1" customWidth="1"/>
    <col min="54" max="54" width="6" style="433" hidden="1" customWidth="1"/>
    <col min="55" max="55" width="24.7109375" style="417" hidden="1" customWidth="1"/>
    <col min="56" max="56" width="12.7109375" style="422" hidden="1" customWidth="1"/>
    <col min="57" max="57" width="24.7109375" style="417" hidden="1" customWidth="1"/>
    <col min="58" max="58" width="12.7109375" style="422" hidden="1" customWidth="1"/>
    <col min="59" max="59" width="24.7109375" style="417" hidden="1" customWidth="1"/>
    <col min="60" max="66" width="12.7109375" style="422" hidden="1" customWidth="1"/>
    <col min="67" max="67" width="18.5703125" style="422" customWidth="1"/>
    <col min="68" max="68" width="18.5703125" style="422" hidden="1" customWidth="1"/>
    <col min="69" max="70" width="17.42578125" style="422" hidden="1" customWidth="1"/>
    <col min="71" max="71" width="17" style="422" customWidth="1"/>
    <col min="72" max="73" width="17.42578125" style="422" hidden="1" customWidth="1"/>
    <col min="74" max="74" width="59.42578125" style="422" hidden="1" customWidth="1"/>
    <col min="75" max="76" width="24.7109375" style="422" hidden="1" customWidth="1"/>
    <col min="77" max="77" width="57.28515625" style="422" customWidth="1"/>
    <col min="78" max="78" width="14.7109375" style="417" hidden="1" customWidth="1"/>
    <col min="79" max="79" width="10.7109375" style="422" hidden="1" customWidth="1"/>
    <col min="80" max="80" width="14.7109375" style="417" hidden="1" customWidth="1"/>
    <col min="81" max="81" width="10.7109375" style="422" hidden="1" customWidth="1"/>
    <col min="82" max="82" width="14.7109375" style="417" hidden="1" customWidth="1"/>
    <col min="83" max="83" width="10.7109375" style="422" hidden="1" customWidth="1"/>
    <col min="84" max="84" width="14.7109375" style="417" hidden="1" customWidth="1"/>
    <col min="85" max="85" width="10.7109375" style="422" hidden="1" customWidth="1"/>
    <col min="86" max="87" width="10.7109375" style="421" hidden="1" customWidth="1"/>
    <col min="88" max="88" width="12.7109375" style="417" hidden="1" customWidth="1"/>
    <col min="89" max="90" width="24.7109375" style="417" hidden="1" customWidth="1"/>
    <col min="91" max="91" width="10.7109375" style="420" hidden="1" customWidth="1"/>
    <col min="92" max="92" width="12.28515625" style="420" hidden="1" customWidth="1"/>
    <col min="93" max="94" width="18.7109375" style="421" hidden="1" customWidth="1"/>
    <col min="95" max="96" width="12.7109375" style="422" hidden="1" customWidth="1"/>
    <col min="97" max="98" width="10.7109375" style="421" hidden="1" customWidth="1"/>
    <col min="99" max="100" width="10.7109375" style="422" hidden="1" customWidth="1"/>
    <col min="101" max="102" width="10.7109375" style="420" hidden="1" customWidth="1"/>
    <col min="103" max="104" width="12.7109375" style="423" hidden="1" customWidth="1"/>
    <col min="105" max="105" width="12.7109375" style="420" hidden="1" customWidth="1"/>
    <col min="106" max="107" width="12.7109375" style="423" hidden="1" customWidth="1"/>
    <col min="108" max="110" width="16.7109375" style="424" hidden="1" customWidth="1"/>
    <col min="111" max="111" width="16.7109375" style="418" hidden="1" customWidth="1"/>
    <col min="112" max="114" width="12.7109375" style="420" hidden="1" customWidth="1"/>
    <col min="115" max="116" width="14.7109375" style="420" hidden="1" customWidth="1"/>
    <col min="117" max="117" width="14.7109375" style="424" hidden="1" customWidth="1"/>
    <col min="118" max="118" width="14.7109375" style="425" hidden="1" customWidth="1"/>
    <col min="119" max="119" width="14.7109375" style="421" hidden="1" customWidth="1"/>
    <col min="120" max="120" width="16.7109375" style="421" hidden="1" customWidth="1"/>
    <col min="121" max="122" width="14.7109375" style="422" hidden="1" customWidth="1"/>
    <col min="123" max="123" width="14.7109375" style="421" hidden="1" customWidth="1"/>
    <col min="124" max="125" width="14.7109375" style="422" hidden="1" customWidth="1"/>
    <col min="126" max="127" width="24.7109375" style="417" hidden="1" customWidth="1"/>
    <col min="128" max="129" width="12.7109375" style="421" hidden="1" customWidth="1"/>
    <col min="130" max="130" width="10.7109375" style="422" hidden="1" customWidth="1"/>
    <col min="131" max="131" width="12.7109375" style="421" hidden="1" customWidth="1"/>
    <col min="132" max="132" width="12.7109375" style="422" hidden="1" customWidth="1"/>
    <col min="133" max="137" width="16.7109375" style="418" hidden="1" customWidth="1"/>
    <col min="138" max="138" width="18.7109375" style="418" hidden="1" customWidth="1"/>
    <col min="139" max="139" width="16.7109375" style="418" hidden="1" customWidth="1"/>
    <col min="140" max="140" width="20.7109375" style="421" hidden="1" customWidth="1"/>
    <col min="141" max="142" width="9.140625" style="421" hidden="1" customWidth="1"/>
    <col min="143" max="16384" width="9.140625" style="421"/>
  </cols>
  <sheetData>
    <row r="1" spans="1:140" hidden="1" x14ac:dyDescent="0.2"/>
    <row r="2" spans="1:140" ht="30" hidden="1" x14ac:dyDescent="0.2">
      <c r="A2" s="431"/>
      <c r="B2" s="431"/>
      <c r="C2" s="431"/>
      <c r="D2" s="431"/>
      <c r="E2" s="527" t="s">
        <v>749</v>
      </c>
      <c r="F2" s="528"/>
      <c r="G2" s="528"/>
      <c r="H2" s="528"/>
      <c r="I2" s="528"/>
      <c r="J2" s="528"/>
      <c r="K2" s="528"/>
      <c r="L2" s="528"/>
      <c r="M2" s="528"/>
      <c r="N2" s="529"/>
      <c r="O2" s="528"/>
      <c r="P2" s="528"/>
      <c r="Q2" s="528"/>
      <c r="R2" s="528"/>
      <c r="S2" s="528"/>
      <c r="T2" s="529"/>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140" hidden="1" x14ac:dyDescent="0.2"/>
    <row r="4" spans="1:140" ht="51" hidden="1" x14ac:dyDescent="0.2">
      <c r="J4" s="429" t="s">
        <v>462</v>
      </c>
      <c r="K4" s="429"/>
      <c r="L4" s="426" t="s">
        <v>0</v>
      </c>
      <c r="EH4" s="426" t="s">
        <v>0</v>
      </c>
    </row>
    <row r="5" spans="1:140" hidden="1" x14ac:dyDescent="0.2"/>
    <row r="6" spans="1:140" ht="90" customHeight="1" x14ac:dyDescent="0.2">
      <c r="A6" s="530"/>
      <c r="B6" s="530"/>
      <c r="C6" s="530"/>
      <c r="D6" s="530"/>
      <c r="E6" s="530"/>
      <c r="G6" s="531" t="s">
        <v>814</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BT6" s="516"/>
      <c r="BU6" s="516"/>
      <c r="BV6" s="516"/>
      <c r="BW6" s="516"/>
      <c r="BX6" s="516"/>
      <c r="BY6" s="516"/>
    </row>
    <row r="7" spans="1:140" s="422" customFormat="1" ht="15.75" x14ac:dyDescent="0.2">
      <c r="A7" s="435"/>
      <c r="B7" s="435"/>
      <c r="C7" s="435"/>
      <c r="D7" s="435"/>
      <c r="E7" s="435"/>
      <c r="F7" s="435"/>
      <c r="G7" s="435"/>
      <c r="H7" s="435"/>
      <c r="I7" s="435"/>
      <c r="J7" s="435"/>
      <c r="K7" s="435"/>
      <c r="L7" s="436"/>
      <c r="M7" s="438"/>
      <c r="N7" s="437"/>
      <c r="O7" s="438"/>
      <c r="P7" s="438"/>
      <c r="Q7" s="438"/>
      <c r="R7" s="438"/>
      <c r="S7" s="438"/>
      <c r="T7" s="437"/>
      <c r="U7" s="517" t="s">
        <v>745</v>
      </c>
      <c r="V7" s="518"/>
      <c r="W7" s="519"/>
      <c r="X7" s="520"/>
      <c r="Y7" s="518"/>
      <c r="Z7" s="519"/>
      <c r="AA7" s="520"/>
      <c r="AB7" s="521"/>
      <c r="AC7" s="517"/>
      <c r="AD7" s="521"/>
      <c r="AE7" s="522" t="s">
        <v>179</v>
      </c>
      <c r="AF7" s="523"/>
      <c r="AG7" s="523"/>
      <c r="AH7" s="524"/>
      <c r="AI7" s="525"/>
      <c r="AJ7" s="526"/>
      <c r="AK7" s="525"/>
      <c r="AL7" s="526"/>
      <c r="AM7" s="525"/>
      <c r="AN7" s="526"/>
      <c r="AO7" s="525"/>
      <c r="AP7" s="526"/>
      <c r="AQ7" s="525"/>
      <c r="AR7" s="435"/>
      <c r="AS7" s="435"/>
      <c r="AT7" s="435"/>
      <c r="AU7" s="435"/>
      <c r="AV7" s="435"/>
      <c r="AW7" s="435"/>
      <c r="AX7" s="435"/>
      <c r="AY7" s="435"/>
      <c r="AZ7" s="435"/>
      <c r="BA7" s="446"/>
      <c r="BB7" s="440"/>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DG7" s="427"/>
      <c r="EC7" s="427"/>
      <c r="ED7" s="427"/>
      <c r="EE7" s="427"/>
      <c r="EF7" s="427"/>
      <c r="EG7" s="427"/>
      <c r="EH7" s="427"/>
      <c r="EI7" s="427"/>
    </row>
    <row r="8" spans="1:140"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415" t="s">
        <v>11</v>
      </c>
      <c r="P8" s="415" t="s">
        <v>743</v>
      </c>
      <c r="Q8" s="347" t="s">
        <v>12</v>
      </c>
      <c r="R8" s="347" t="s">
        <v>746</v>
      </c>
      <c r="S8" s="128" t="s">
        <v>747</v>
      </c>
      <c r="T8" s="439"/>
      <c r="U8" s="415" t="s">
        <v>785</v>
      </c>
      <c r="V8" s="415" t="s">
        <v>786</v>
      </c>
      <c r="W8" s="336" t="s">
        <v>739</v>
      </c>
      <c r="X8" s="415" t="s">
        <v>787</v>
      </c>
      <c r="Y8" s="415" t="s">
        <v>788</v>
      </c>
      <c r="Z8" s="336" t="s">
        <v>741</v>
      </c>
      <c r="AA8" s="415" t="s">
        <v>789</v>
      </c>
      <c r="AB8" s="336" t="s">
        <v>742</v>
      </c>
      <c r="AC8" s="415" t="s">
        <v>790</v>
      </c>
      <c r="AD8" s="336" t="s">
        <v>740</v>
      </c>
      <c r="AE8" s="347" t="s">
        <v>777</v>
      </c>
      <c r="AF8" s="347" t="s">
        <v>778</v>
      </c>
      <c r="AG8" s="347" t="s">
        <v>779</v>
      </c>
      <c r="AH8" s="347" t="s">
        <v>780</v>
      </c>
      <c r="AI8" s="347" t="s">
        <v>748</v>
      </c>
      <c r="AJ8" s="347" t="s">
        <v>781</v>
      </c>
      <c r="AK8" s="347" t="s">
        <v>750</v>
      </c>
      <c r="AL8" s="347" t="s">
        <v>782</v>
      </c>
      <c r="AM8" s="347" t="s">
        <v>753</v>
      </c>
      <c r="AN8" s="347" t="s">
        <v>783</v>
      </c>
      <c r="AO8" s="347" t="s">
        <v>754</v>
      </c>
      <c r="AP8" s="347" t="s">
        <v>784</v>
      </c>
      <c r="AQ8" s="347" t="s">
        <v>755</v>
      </c>
      <c r="AR8" s="348" t="s">
        <v>13</v>
      </c>
      <c r="AS8" s="348" t="s">
        <v>14</v>
      </c>
      <c r="AT8" s="348" t="s">
        <v>15</v>
      </c>
      <c r="AU8" s="348" t="s">
        <v>16</v>
      </c>
      <c r="AV8" s="348" t="s">
        <v>17</v>
      </c>
      <c r="AW8" s="348" t="s">
        <v>18</v>
      </c>
      <c r="AX8" s="348" t="s">
        <v>19</v>
      </c>
      <c r="AY8" s="348" t="s">
        <v>20</v>
      </c>
      <c r="AZ8" s="449"/>
      <c r="BA8" s="447"/>
      <c r="BB8" s="441"/>
      <c r="BC8" s="131" t="s">
        <v>792</v>
      </c>
      <c r="BD8" s="349" t="s">
        <v>21</v>
      </c>
      <c r="BE8" s="333" t="s">
        <v>22</v>
      </c>
      <c r="BF8" s="349" t="s">
        <v>23</v>
      </c>
      <c r="BG8" s="333" t="s">
        <v>24</v>
      </c>
      <c r="BH8" s="349" t="s">
        <v>25</v>
      </c>
      <c r="BI8" s="349" t="s">
        <v>26</v>
      </c>
      <c r="BJ8" s="349" t="s">
        <v>27</v>
      </c>
      <c r="BK8" s="349" t="s">
        <v>28</v>
      </c>
      <c r="BL8" s="349" t="s">
        <v>29</v>
      </c>
      <c r="BM8" s="349" t="s">
        <v>30</v>
      </c>
      <c r="BN8" s="349" t="s">
        <v>31</v>
      </c>
      <c r="BO8" s="412" t="s">
        <v>805</v>
      </c>
      <c r="BP8" s="347" t="s">
        <v>798</v>
      </c>
      <c r="BQ8" s="95" t="s">
        <v>795</v>
      </c>
      <c r="BR8" s="121" t="s">
        <v>795</v>
      </c>
      <c r="BS8" s="412" t="s">
        <v>793</v>
      </c>
      <c r="BT8" s="121" t="s">
        <v>797</v>
      </c>
      <c r="BU8" s="121" t="s">
        <v>806</v>
      </c>
      <c r="BV8" s="121" t="s">
        <v>794</v>
      </c>
      <c r="BW8" s="412" t="s">
        <v>806</v>
      </c>
      <c r="BX8" s="412" t="s">
        <v>823</v>
      </c>
      <c r="BY8" s="412" t="s">
        <v>794</v>
      </c>
      <c r="BZ8" s="274" t="s">
        <v>791</v>
      </c>
      <c r="CA8" s="277" t="s">
        <v>32</v>
      </c>
      <c r="CB8" s="274" t="s">
        <v>33</v>
      </c>
      <c r="CC8" s="277" t="s">
        <v>34</v>
      </c>
      <c r="CD8" s="274" t="s">
        <v>35</v>
      </c>
      <c r="CE8" s="277" t="s">
        <v>36</v>
      </c>
      <c r="CF8" s="274" t="s">
        <v>37</v>
      </c>
      <c r="CG8" s="277" t="s">
        <v>38</v>
      </c>
      <c r="CH8" s="277" t="s">
        <v>39</v>
      </c>
      <c r="CI8" s="274" t="s">
        <v>40</v>
      </c>
      <c r="CJ8" s="274" t="s">
        <v>41</v>
      </c>
      <c r="CK8" s="274" t="s">
        <v>42</v>
      </c>
      <c r="CL8" s="274" t="s">
        <v>43</v>
      </c>
      <c r="CM8" s="276" t="s">
        <v>44</v>
      </c>
      <c r="CN8" s="276" t="s">
        <v>45</v>
      </c>
      <c r="CO8" s="274" t="s">
        <v>46</v>
      </c>
      <c r="CP8" s="274" t="s">
        <v>47</v>
      </c>
      <c r="CQ8" s="277" t="s">
        <v>48</v>
      </c>
      <c r="CR8" s="277" t="s">
        <v>49</v>
      </c>
      <c r="CS8" s="274" t="s">
        <v>50</v>
      </c>
      <c r="CT8" s="274" t="s">
        <v>51</v>
      </c>
      <c r="CU8" s="277" t="s">
        <v>52</v>
      </c>
      <c r="CV8" s="277" t="s">
        <v>53</v>
      </c>
      <c r="CW8" s="276" t="s">
        <v>54</v>
      </c>
      <c r="CX8" s="276" t="s">
        <v>55</v>
      </c>
      <c r="CY8" s="278" t="s">
        <v>56</v>
      </c>
      <c r="CZ8" s="278" t="s">
        <v>57</v>
      </c>
      <c r="DA8" s="276" t="s">
        <v>58</v>
      </c>
      <c r="DB8" s="278" t="s">
        <v>59</v>
      </c>
      <c r="DC8" s="278" t="s">
        <v>60</v>
      </c>
      <c r="DD8" s="279" t="s">
        <v>61</v>
      </c>
      <c r="DE8" s="279" t="s">
        <v>62</v>
      </c>
      <c r="DF8" s="279" t="s">
        <v>63</v>
      </c>
      <c r="DG8" s="275" t="s">
        <v>64</v>
      </c>
      <c r="DH8" s="276" t="s">
        <v>65</v>
      </c>
      <c r="DI8" s="276" t="s">
        <v>66</v>
      </c>
      <c r="DJ8" s="276" t="s">
        <v>67</v>
      </c>
      <c r="DK8" s="276" t="s">
        <v>68</v>
      </c>
      <c r="DL8" s="276" t="s">
        <v>69</v>
      </c>
      <c r="DM8" s="280" t="s">
        <v>70</v>
      </c>
      <c r="DN8" s="281" t="s">
        <v>71</v>
      </c>
      <c r="DO8" s="274" t="s">
        <v>72</v>
      </c>
      <c r="DP8" s="274" t="s">
        <v>73</v>
      </c>
      <c r="DQ8" s="277" t="s">
        <v>74</v>
      </c>
      <c r="DR8" s="277" t="s">
        <v>75</v>
      </c>
      <c r="DS8" s="274" t="s">
        <v>76</v>
      </c>
      <c r="DT8" s="277" t="s">
        <v>77</v>
      </c>
      <c r="DU8" s="277" t="s">
        <v>78</v>
      </c>
      <c r="DV8" s="274" t="s">
        <v>79</v>
      </c>
      <c r="DW8" s="274" t="s">
        <v>80</v>
      </c>
      <c r="DX8" s="274" t="s">
        <v>81</v>
      </c>
      <c r="DY8" s="274" t="s">
        <v>82</v>
      </c>
      <c r="DZ8" s="277" t="s">
        <v>83</v>
      </c>
      <c r="EA8" s="274" t="s">
        <v>84</v>
      </c>
      <c r="EB8" s="277" t="s">
        <v>85</v>
      </c>
      <c r="EC8" s="275" t="s">
        <v>86</v>
      </c>
      <c r="ED8" s="275" t="s">
        <v>87</v>
      </c>
      <c r="EE8" s="275" t="s">
        <v>88</v>
      </c>
      <c r="EF8" s="275" t="s">
        <v>89</v>
      </c>
      <c r="EG8" s="275" t="s">
        <v>90</v>
      </c>
      <c r="EH8" s="275" t="s">
        <v>9</v>
      </c>
      <c r="EI8" s="275" t="s">
        <v>91</v>
      </c>
      <c r="EJ8" s="274" t="s">
        <v>92</v>
      </c>
    </row>
    <row r="9" spans="1:140"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32">
        <v>4.03</v>
      </c>
      <c r="R9" s="332">
        <v>9.75</v>
      </c>
      <c r="S9" s="171" t="e">
        <f>Q9+#REF!+R9</f>
        <v>#REF!</v>
      </c>
      <c r="T9" s="439"/>
      <c r="U9" s="172">
        <f t="shared" ref="U9:U16" si="0">IF(AT9&lt;30,0,IF(AT9&lt;50,5,IF(AT9&lt;65,10,IF(AT9&gt;66,15))))</f>
        <v>5</v>
      </c>
      <c r="V9" s="373">
        <v>0</v>
      </c>
      <c r="W9" s="374">
        <f>(EH9/CY9)/CN9</f>
        <v>1.4999485992069509E-6</v>
      </c>
      <c r="X9" s="375">
        <v>0</v>
      </c>
      <c r="Y9" s="375" t="s">
        <v>749</v>
      </c>
      <c r="Z9" s="372" t="s">
        <v>161</v>
      </c>
      <c r="AA9" s="375">
        <f>IF(AB9="Yes",10,0)</f>
        <v>0</v>
      </c>
      <c r="AB9" s="376" t="s">
        <v>162</v>
      </c>
      <c r="AC9" s="377">
        <f>IF(AD9="Yes",10,0)</f>
        <v>0</v>
      </c>
      <c r="AD9" s="376" t="s">
        <v>162</v>
      </c>
      <c r="AE9" s="342">
        <f t="shared" ref="AE9:AE16" si="1">IF(AT9&lt;30,0,IF(AT9&lt;50,5,IF(AT9&lt;65,10,IF(AT9&lt;79,15,IF(AT9&gt;80,20)))))</f>
        <v>5</v>
      </c>
      <c r="AF9" s="342">
        <f t="shared" ref="AF9:AF16" si="2">IF(W9&lt;999,20,IF(W9&lt;1499,15,IF(W9&lt;1999,10,IF(W9&lt;3999,5,IF(W9&gt;4000,0)))))</f>
        <v>20</v>
      </c>
      <c r="AG9" s="342">
        <f t="shared" ref="AG9:AG16" si="3">IF(Z9="Yes",15,0)</f>
        <v>15</v>
      </c>
      <c r="AH9" s="342">
        <f t="shared" ref="AH9:AH16" si="4">IF(AI9="Yes",10,0)</f>
        <v>10</v>
      </c>
      <c r="AI9" s="332" t="s">
        <v>161</v>
      </c>
      <c r="AJ9" s="342">
        <f t="shared" ref="AJ9:AJ16" si="5">IF(AK9="Minimal",15,0)</f>
        <v>15</v>
      </c>
      <c r="AK9" s="332" t="s">
        <v>751</v>
      </c>
      <c r="AL9" s="342">
        <f t="shared" ref="AL9:AL16" si="6">IF(AM9="Yes",10,0)</f>
        <v>10</v>
      </c>
      <c r="AM9" s="332" t="s">
        <v>161</v>
      </c>
      <c r="AN9" s="342">
        <f t="shared" ref="AN9:AN16" si="7">IF(AO9="Yes",5,0)</f>
        <v>0</v>
      </c>
      <c r="AO9" s="332" t="s">
        <v>162</v>
      </c>
      <c r="AP9" s="342">
        <f t="shared" ref="AP9:AP16" si="8">IF(AQ9="Yes",5,0)</f>
        <v>5</v>
      </c>
      <c r="AQ9" s="332" t="s">
        <v>161</v>
      </c>
      <c r="AR9" s="378"/>
      <c r="AS9" s="378"/>
      <c r="AT9" s="378">
        <v>31.2</v>
      </c>
      <c r="AU9" s="378"/>
      <c r="AV9" s="378"/>
      <c r="AW9" s="378"/>
      <c r="AX9" s="378"/>
      <c r="AY9" s="378"/>
      <c r="AZ9" s="452"/>
      <c r="BA9" s="448"/>
      <c r="BB9" s="452"/>
      <c r="BC9" s="339" t="s">
        <v>214</v>
      </c>
      <c r="BD9" s="379"/>
      <c r="BE9" s="339"/>
      <c r="BF9" s="379"/>
      <c r="BG9" s="339"/>
      <c r="BH9" s="379"/>
      <c r="BI9" s="379"/>
      <c r="BJ9" s="379"/>
      <c r="BK9" s="379"/>
      <c r="BL9" s="379"/>
      <c r="BM9" s="379"/>
      <c r="BN9" s="379"/>
      <c r="BO9" s="379"/>
      <c r="BP9" s="332">
        <f t="shared" ref="BP9:BP16" si="9">SUM(AE9+AF9+AG9+AH9+AJ9+AL9+AN9+AP9)</f>
        <v>80</v>
      </c>
      <c r="BQ9" s="379"/>
      <c r="BR9" s="379"/>
      <c r="BS9" s="379"/>
      <c r="BT9" s="379">
        <v>100</v>
      </c>
      <c r="BU9" s="406">
        <f>Q9+BT9*0.25</f>
        <v>29.03</v>
      </c>
      <c r="BV9" s="379"/>
      <c r="BW9" s="379"/>
      <c r="BX9" s="379"/>
      <c r="BY9" s="313"/>
      <c r="BZ9" s="285" t="s">
        <v>233</v>
      </c>
      <c r="CA9" s="313"/>
      <c r="CB9" s="285"/>
      <c r="CC9" s="313"/>
      <c r="CD9" s="285"/>
      <c r="CE9" s="313"/>
      <c r="CF9" s="285"/>
      <c r="CG9" s="313"/>
      <c r="CH9" s="287"/>
      <c r="CI9" s="287"/>
      <c r="CJ9" s="285"/>
      <c r="CK9" s="285"/>
      <c r="CL9" s="285"/>
      <c r="CM9" s="312"/>
      <c r="CN9" s="312">
        <v>248868</v>
      </c>
      <c r="CO9" s="287"/>
      <c r="CP9" s="287"/>
      <c r="CQ9" s="313"/>
      <c r="CR9" s="313"/>
      <c r="CS9" s="287"/>
      <c r="CT9" s="287"/>
      <c r="CU9" s="313"/>
      <c r="CV9" s="313"/>
      <c r="CW9" s="312"/>
      <c r="CX9" s="312"/>
      <c r="CY9" s="314">
        <v>17828</v>
      </c>
      <c r="CZ9" s="314"/>
      <c r="DA9" s="312"/>
      <c r="DB9" s="314"/>
      <c r="DC9" s="314"/>
      <c r="DD9" s="315"/>
      <c r="DE9" s="315"/>
      <c r="DF9" s="315"/>
      <c r="DG9" s="286"/>
      <c r="DH9" s="312"/>
      <c r="DI9" s="312"/>
      <c r="DJ9" s="312"/>
      <c r="DK9" s="312"/>
      <c r="DL9" s="312"/>
      <c r="DM9" s="315"/>
      <c r="DN9" s="316"/>
      <c r="DO9" s="287"/>
      <c r="DP9" s="287"/>
      <c r="DQ9" s="313"/>
      <c r="DR9" s="313"/>
      <c r="DS9" s="287"/>
      <c r="DT9" s="313"/>
      <c r="DU9" s="313"/>
      <c r="DV9" s="285"/>
      <c r="DW9" s="285"/>
      <c r="DX9" s="287"/>
      <c r="DY9" s="287"/>
      <c r="DZ9" s="313"/>
      <c r="EA9" s="287"/>
      <c r="EB9" s="313"/>
      <c r="EC9" s="286"/>
      <c r="ED9" s="286"/>
      <c r="EE9" s="286"/>
      <c r="EF9" s="286">
        <v>66550</v>
      </c>
      <c r="EG9" s="286"/>
      <c r="EH9" s="286">
        <v>6655</v>
      </c>
      <c r="EI9" s="286"/>
      <c r="EJ9" s="287" t="s">
        <v>479</v>
      </c>
    </row>
    <row r="10" spans="1:140"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32">
        <v>3.19</v>
      </c>
      <c r="R10" s="332"/>
      <c r="S10" s="171" t="e">
        <f>Q10+#REF!+R10</f>
        <v>#REF!</v>
      </c>
      <c r="T10" s="439"/>
      <c r="U10" s="172">
        <f t="shared" si="0"/>
        <v>5</v>
      </c>
      <c r="V10" s="373">
        <v>0</v>
      </c>
      <c r="W10" s="374">
        <v>0</v>
      </c>
      <c r="X10" s="375">
        <v>0</v>
      </c>
      <c r="Y10" s="375" t="s">
        <v>749</v>
      </c>
      <c r="Z10" s="372" t="s">
        <v>161</v>
      </c>
      <c r="AA10" s="375">
        <f>IF(AB10="Yes",10,0)</f>
        <v>0</v>
      </c>
      <c r="AB10" s="376" t="s">
        <v>162</v>
      </c>
      <c r="AC10" s="377">
        <f>IF(AD10="Yes",10,0)</f>
        <v>0</v>
      </c>
      <c r="AD10" s="376" t="s">
        <v>162</v>
      </c>
      <c r="AE10" s="342">
        <f t="shared" si="1"/>
        <v>5</v>
      </c>
      <c r="AF10" s="342">
        <f t="shared" si="2"/>
        <v>20</v>
      </c>
      <c r="AG10" s="342">
        <f t="shared" si="3"/>
        <v>15</v>
      </c>
      <c r="AH10" s="342">
        <f t="shared" si="4"/>
        <v>10</v>
      </c>
      <c r="AI10" s="332" t="s">
        <v>161</v>
      </c>
      <c r="AJ10" s="342">
        <f t="shared" si="5"/>
        <v>15</v>
      </c>
      <c r="AK10" s="332" t="s">
        <v>751</v>
      </c>
      <c r="AL10" s="342">
        <f t="shared" si="6"/>
        <v>10</v>
      </c>
      <c r="AM10" s="332" t="s">
        <v>161</v>
      </c>
      <c r="AN10" s="342">
        <f t="shared" si="7"/>
        <v>0</v>
      </c>
      <c r="AO10" s="332" t="s">
        <v>162</v>
      </c>
      <c r="AP10" s="342">
        <f t="shared" si="8"/>
        <v>5</v>
      </c>
      <c r="AQ10" s="332" t="s">
        <v>161</v>
      </c>
      <c r="AR10" s="378"/>
      <c r="AS10" s="378"/>
      <c r="AT10" s="378">
        <v>31.2</v>
      </c>
      <c r="AU10" s="378"/>
      <c r="AV10" s="378"/>
      <c r="AW10" s="378"/>
      <c r="AX10" s="378"/>
      <c r="AY10" s="378"/>
      <c r="AZ10" s="452"/>
      <c r="BA10" s="448"/>
      <c r="BB10" s="452"/>
      <c r="BC10" s="339" t="s">
        <v>224</v>
      </c>
      <c r="BD10" s="379"/>
      <c r="BE10" s="339"/>
      <c r="BF10" s="379"/>
      <c r="BG10" s="339"/>
      <c r="BH10" s="379"/>
      <c r="BI10" s="379"/>
      <c r="BJ10" s="379"/>
      <c r="BK10" s="379"/>
      <c r="BL10" s="379"/>
      <c r="BM10" s="379"/>
      <c r="BN10" s="379"/>
      <c r="BO10" s="379"/>
      <c r="BP10" s="332">
        <f t="shared" si="9"/>
        <v>80</v>
      </c>
      <c r="BQ10" s="379"/>
      <c r="BR10" s="379"/>
      <c r="BS10" s="379"/>
      <c r="BT10" s="379"/>
      <c r="BU10" s="379"/>
      <c r="BV10" s="379"/>
      <c r="BW10" s="379"/>
      <c r="BX10" s="379"/>
      <c r="BY10" s="313"/>
      <c r="BZ10" s="285" t="s">
        <v>225</v>
      </c>
      <c r="CA10" s="313"/>
      <c r="CB10" s="285"/>
      <c r="CC10" s="313"/>
      <c r="CD10" s="285"/>
      <c r="CE10" s="313"/>
      <c r="CF10" s="285"/>
      <c r="CG10" s="313"/>
      <c r="CH10" s="287"/>
      <c r="CI10" s="287"/>
      <c r="CJ10" s="285"/>
      <c r="CK10" s="285"/>
      <c r="CL10" s="285"/>
      <c r="CM10" s="312"/>
      <c r="CN10" s="312">
        <v>33392</v>
      </c>
      <c r="CO10" s="287"/>
      <c r="CP10" s="287"/>
      <c r="CQ10" s="313"/>
      <c r="CR10" s="313"/>
      <c r="CS10" s="287"/>
      <c r="CT10" s="287"/>
      <c r="CU10" s="313"/>
      <c r="CV10" s="313"/>
      <c r="CW10" s="312"/>
      <c r="CX10" s="312"/>
      <c r="CY10" s="314">
        <v>2280</v>
      </c>
      <c r="CZ10" s="314"/>
      <c r="DA10" s="312"/>
      <c r="DB10" s="314"/>
      <c r="DC10" s="314"/>
      <c r="DD10" s="315"/>
      <c r="DE10" s="315"/>
      <c r="DF10" s="315"/>
      <c r="DG10" s="286"/>
      <c r="DH10" s="312"/>
      <c r="DI10" s="312"/>
      <c r="DJ10" s="312"/>
      <c r="DK10" s="312"/>
      <c r="DL10" s="312"/>
      <c r="DM10" s="315"/>
      <c r="DN10" s="316"/>
      <c r="DO10" s="287"/>
      <c r="DP10" s="287"/>
      <c r="DQ10" s="313"/>
      <c r="DR10" s="313"/>
      <c r="DS10" s="287"/>
      <c r="DT10" s="313"/>
      <c r="DU10" s="313"/>
      <c r="DV10" s="285"/>
      <c r="DW10" s="285"/>
      <c r="DX10" s="287"/>
      <c r="DY10" s="287"/>
      <c r="DZ10" s="313"/>
      <c r="EA10" s="287"/>
      <c r="EB10" s="313"/>
      <c r="EC10" s="286"/>
      <c r="ED10" s="286"/>
      <c r="EE10" s="286"/>
      <c r="EF10" s="286">
        <v>60100</v>
      </c>
      <c r="EG10" s="286"/>
      <c r="EH10" s="286">
        <v>6010</v>
      </c>
      <c r="EI10" s="286"/>
      <c r="EJ10" s="287" t="s">
        <v>477</v>
      </c>
    </row>
    <row r="11" spans="1:140"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v>3.15</v>
      </c>
      <c r="Q11" s="332">
        <v>5.01</v>
      </c>
      <c r="R11" s="332">
        <v>9.75</v>
      </c>
      <c r="S11" s="171" t="e">
        <f>Q11+#REF!+R11</f>
        <v>#REF!</v>
      </c>
      <c r="T11" s="439"/>
      <c r="U11" s="113">
        <f t="shared" si="0"/>
        <v>5</v>
      </c>
      <c r="V11" s="342">
        <f t="shared" ref="V11:V16" si="10">IF(W11&lt;499,15,IF(W11&lt;999,10,IF(W11&lt;1499,5,IF(W11&gt;1500,0))))</f>
        <v>15</v>
      </c>
      <c r="W11" s="400">
        <f t="shared" ref="W11:W16" si="11">(EH11/CY11)/CN11</f>
        <v>2.0337951039078898E-5</v>
      </c>
      <c r="X11" s="343">
        <v>0</v>
      </c>
      <c r="Y11" s="342">
        <f t="shared" ref="Y11:Y16" si="12">IF(Z11="Yes",20,0)</f>
        <v>20</v>
      </c>
      <c r="Z11" s="332" t="s">
        <v>161</v>
      </c>
      <c r="AA11" s="342">
        <f t="shared" ref="AA11:AA16" si="13">IF(AB11="Yes",20,0)</f>
        <v>0</v>
      </c>
      <c r="AB11" s="378" t="s">
        <v>162</v>
      </c>
      <c r="AC11" s="342">
        <f t="shared" ref="AC11:AC16" si="14">IF(AD11="Yes",20,0)</f>
        <v>20</v>
      </c>
      <c r="AD11" s="378" t="s">
        <v>161</v>
      </c>
      <c r="AE11" s="342">
        <f t="shared" si="1"/>
        <v>5</v>
      </c>
      <c r="AF11" s="342">
        <f t="shared" si="2"/>
        <v>20</v>
      </c>
      <c r="AG11" s="342">
        <f t="shared" si="3"/>
        <v>15</v>
      </c>
      <c r="AH11" s="342">
        <f t="shared" si="4"/>
        <v>10</v>
      </c>
      <c r="AI11" s="332" t="s">
        <v>161</v>
      </c>
      <c r="AJ11" s="342">
        <f t="shared" si="5"/>
        <v>15</v>
      </c>
      <c r="AK11" s="332" t="s">
        <v>751</v>
      </c>
      <c r="AL11" s="342">
        <f t="shared" si="6"/>
        <v>10</v>
      </c>
      <c r="AM11" s="332" t="s">
        <v>161</v>
      </c>
      <c r="AN11" s="342">
        <f t="shared" si="7"/>
        <v>0</v>
      </c>
      <c r="AO11" s="332" t="s">
        <v>162</v>
      </c>
      <c r="AP11" s="342">
        <f t="shared" si="8"/>
        <v>5</v>
      </c>
      <c r="AQ11" s="332" t="s">
        <v>161</v>
      </c>
      <c r="AR11" s="378"/>
      <c r="AS11" s="378"/>
      <c r="AT11" s="378">
        <v>31.2</v>
      </c>
      <c r="AU11" s="378"/>
      <c r="AV11" s="378"/>
      <c r="AW11" s="378"/>
      <c r="AX11" s="378"/>
      <c r="AY11" s="378"/>
      <c r="AZ11" s="452"/>
      <c r="BA11" s="448"/>
      <c r="BB11" s="442"/>
      <c r="BC11" s="339" t="s">
        <v>214</v>
      </c>
      <c r="BD11" s="379"/>
      <c r="BE11" s="339"/>
      <c r="BF11" s="379"/>
      <c r="BG11" s="339"/>
      <c r="BH11" s="379"/>
      <c r="BI11" s="379"/>
      <c r="BJ11" s="379"/>
      <c r="BK11" s="379"/>
      <c r="BL11" s="379"/>
      <c r="BM11" s="379"/>
      <c r="BN11" s="379"/>
      <c r="BO11" s="332">
        <f t="shared" ref="BO11:BO16" si="15">SUM(U11+V11+X11+Y11+AA11+AC11)</f>
        <v>60</v>
      </c>
      <c r="BP11" s="332">
        <f t="shared" si="9"/>
        <v>80</v>
      </c>
      <c r="BQ11" s="332"/>
      <c r="BR11" s="332"/>
      <c r="BS11" s="342"/>
      <c r="BT11" s="332"/>
      <c r="BU11" s="332"/>
      <c r="BV11" s="332"/>
      <c r="BW11" s="332">
        <f t="shared" ref="BW11:BW17" si="16">O11+BS11*0.25</f>
        <v>5.35</v>
      </c>
      <c r="BX11" s="332"/>
      <c r="BY11" s="332"/>
      <c r="BZ11" s="285" t="s">
        <v>251</v>
      </c>
      <c r="CA11" s="313"/>
      <c r="CB11" s="285"/>
      <c r="CC11" s="313"/>
      <c r="CD11" s="285"/>
      <c r="CE11" s="313"/>
      <c r="CF11" s="285"/>
      <c r="CG11" s="313"/>
      <c r="CH11" s="287"/>
      <c r="CI11" s="287"/>
      <c r="CJ11" s="285"/>
      <c r="CK11" s="285"/>
      <c r="CL11" s="285"/>
      <c r="CM11" s="312"/>
      <c r="CN11" s="312">
        <v>870586</v>
      </c>
      <c r="CO11" s="287"/>
      <c r="CP11" s="287"/>
      <c r="CQ11" s="313"/>
      <c r="CR11" s="313"/>
      <c r="CS11" s="287"/>
      <c r="CT11" s="287"/>
      <c r="CU11" s="313"/>
      <c r="CV11" s="313"/>
      <c r="CW11" s="312"/>
      <c r="CX11" s="312"/>
      <c r="CY11" s="314">
        <v>98611</v>
      </c>
      <c r="CZ11" s="314"/>
      <c r="DA11" s="312"/>
      <c r="DB11" s="314"/>
      <c r="DC11" s="314"/>
      <c r="DD11" s="315"/>
      <c r="DE11" s="315"/>
      <c r="DF11" s="315"/>
      <c r="DG11" s="286"/>
      <c r="DH11" s="312"/>
      <c r="DI11" s="312"/>
      <c r="DJ11" s="312"/>
      <c r="DK11" s="312"/>
      <c r="DL11" s="312"/>
      <c r="DM11" s="315"/>
      <c r="DN11" s="316"/>
      <c r="DO11" s="287"/>
      <c r="DP11" s="287"/>
      <c r="DQ11" s="313"/>
      <c r="DR11" s="313"/>
      <c r="DS11" s="287"/>
      <c r="DT11" s="313"/>
      <c r="DU11" s="313"/>
      <c r="DV11" s="285"/>
      <c r="DW11" s="285"/>
      <c r="DX11" s="287"/>
      <c r="DY11" s="287"/>
      <c r="DZ11" s="313"/>
      <c r="EA11" s="287"/>
      <c r="EB11" s="313"/>
      <c r="EC11" s="286"/>
      <c r="ED11" s="286"/>
      <c r="EE11" s="286"/>
      <c r="EF11" s="286">
        <v>82050</v>
      </c>
      <c r="EG11" s="286"/>
      <c r="EH11" s="292">
        <v>1746000</v>
      </c>
      <c r="EI11" s="286"/>
      <c r="EJ11" s="287" t="s">
        <v>463</v>
      </c>
    </row>
    <row r="12" spans="1:140"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v>3.15</v>
      </c>
      <c r="Q12" s="332">
        <v>4.46</v>
      </c>
      <c r="R12" s="332">
        <v>9.75</v>
      </c>
      <c r="S12" s="171" t="e">
        <f>Q12+#REF!+R12</f>
        <v>#REF!</v>
      </c>
      <c r="T12" s="439"/>
      <c r="U12" s="113">
        <f t="shared" si="0"/>
        <v>5</v>
      </c>
      <c r="V12" s="342">
        <f t="shared" si="10"/>
        <v>15</v>
      </c>
      <c r="W12" s="400">
        <f t="shared" si="11"/>
        <v>9.5574391910448089E-8</v>
      </c>
      <c r="X12" s="343">
        <v>0</v>
      </c>
      <c r="Y12" s="342">
        <f t="shared" si="12"/>
        <v>20</v>
      </c>
      <c r="Z12" s="332" t="s">
        <v>161</v>
      </c>
      <c r="AA12" s="342">
        <f t="shared" si="13"/>
        <v>0</v>
      </c>
      <c r="AB12" s="378" t="s">
        <v>162</v>
      </c>
      <c r="AC12" s="342">
        <f t="shared" si="14"/>
        <v>20</v>
      </c>
      <c r="AD12" s="378" t="s">
        <v>161</v>
      </c>
      <c r="AE12" s="342">
        <f t="shared" si="1"/>
        <v>5</v>
      </c>
      <c r="AF12" s="342">
        <f t="shared" si="2"/>
        <v>20</v>
      </c>
      <c r="AG12" s="342">
        <f t="shared" si="3"/>
        <v>15</v>
      </c>
      <c r="AH12" s="342">
        <f t="shared" si="4"/>
        <v>10</v>
      </c>
      <c r="AI12" s="332" t="s">
        <v>161</v>
      </c>
      <c r="AJ12" s="342">
        <f t="shared" si="5"/>
        <v>15</v>
      </c>
      <c r="AK12" s="332" t="s">
        <v>751</v>
      </c>
      <c r="AL12" s="342">
        <f t="shared" si="6"/>
        <v>10</v>
      </c>
      <c r="AM12" s="332" t="s">
        <v>161</v>
      </c>
      <c r="AN12" s="342">
        <f t="shared" si="7"/>
        <v>0</v>
      </c>
      <c r="AO12" s="332" t="s">
        <v>162</v>
      </c>
      <c r="AP12" s="342">
        <f t="shared" si="8"/>
        <v>5</v>
      </c>
      <c r="AQ12" s="332" t="s">
        <v>161</v>
      </c>
      <c r="AR12" s="378"/>
      <c r="AS12" s="378"/>
      <c r="AT12" s="378">
        <v>31.2</v>
      </c>
      <c r="AU12" s="378"/>
      <c r="AV12" s="378"/>
      <c r="AW12" s="378"/>
      <c r="AX12" s="378"/>
      <c r="AY12" s="378"/>
      <c r="AZ12" s="452"/>
      <c r="BA12" s="448"/>
      <c r="BB12" s="442"/>
      <c r="BC12" s="339" t="s">
        <v>214</v>
      </c>
      <c r="BD12" s="379"/>
      <c r="BE12" s="339"/>
      <c r="BF12" s="379"/>
      <c r="BG12" s="339"/>
      <c r="BH12" s="379"/>
      <c r="BI12" s="379"/>
      <c r="BJ12" s="379"/>
      <c r="BK12" s="379"/>
      <c r="BL12" s="379"/>
      <c r="BM12" s="379"/>
      <c r="BN12" s="379"/>
      <c r="BO12" s="332">
        <f t="shared" si="15"/>
        <v>60</v>
      </c>
      <c r="BP12" s="332">
        <f t="shared" si="9"/>
        <v>80</v>
      </c>
      <c r="BQ12" s="332"/>
      <c r="BR12" s="332"/>
      <c r="BS12" s="342"/>
      <c r="BT12" s="332"/>
      <c r="BU12" s="332"/>
      <c r="BV12" s="332"/>
      <c r="BW12" s="332">
        <f t="shared" si="16"/>
        <v>4.8</v>
      </c>
      <c r="BX12" s="332"/>
      <c r="BY12" s="332"/>
      <c r="BZ12" s="285" t="s">
        <v>251</v>
      </c>
      <c r="CA12" s="313"/>
      <c r="CB12" s="285"/>
      <c r="CC12" s="313"/>
      <c r="CD12" s="285"/>
      <c r="CE12" s="313"/>
      <c r="CF12" s="285"/>
      <c r="CG12" s="313"/>
      <c r="CH12" s="287"/>
      <c r="CI12" s="287"/>
      <c r="CJ12" s="285"/>
      <c r="CK12" s="285"/>
      <c r="CL12" s="285"/>
      <c r="CM12" s="312"/>
      <c r="CN12" s="312">
        <v>870586</v>
      </c>
      <c r="CO12" s="287"/>
      <c r="CP12" s="287"/>
      <c r="CQ12" s="313"/>
      <c r="CR12" s="313"/>
      <c r="CS12" s="287"/>
      <c r="CT12" s="287"/>
      <c r="CU12" s="313"/>
      <c r="CV12" s="313"/>
      <c r="CW12" s="312"/>
      <c r="CX12" s="312"/>
      <c r="CY12" s="314">
        <v>98611</v>
      </c>
      <c r="CZ12" s="314"/>
      <c r="DA12" s="312"/>
      <c r="DB12" s="314"/>
      <c r="DC12" s="314"/>
      <c r="DD12" s="315"/>
      <c r="DE12" s="315"/>
      <c r="DF12" s="315"/>
      <c r="DG12" s="286"/>
      <c r="DH12" s="312"/>
      <c r="DI12" s="312"/>
      <c r="DJ12" s="312"/>
      <c r="DK12" s="312"/>
      <c r="DL12" s="312"/>
      <c r="DM12" s="315"/>
      <c r="DN12" s="316"/>
      <c r="DO12" s="287"/>
      <c r="DP12" s="287"/>
      <c r="DQ12" s="313"/>
      <c r="DR12" s="313"/>
      <c r="DS12" s="287"/>
      <c r="DT12" s="313"/>
      <c r="DU12" s="313"/>
      <c r="DV12" s="285"/>
      <c r="DW12" s="285"/>
      <c r="DX12" s="287"/>
      <c r="DY12" s="287"/>
      <c r="DZ12" s="313"/>
      <c r="EA12" s="287"/>
      <c r="EB12" s="313"/>
      <c r="EC12" s="286"/>
      <c r="ED12" s="286"/>
      <c r="EE12" s="286"/>
      <c r="EF12" s="286">
        <v>82050</v>
      </c>
      <c r="EG12" s="286"/>
      <c r="EH12" s="286">
        <v>8205</v>
      </c>
      <c r="EI12" s="286"/>
      <c r="EJ12" s="287" t="s">
        <v>463</v>
      </c>
    </row>
    <row r="13" spans="1:140"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v>3.15</v>
      </c>
      <c r="Q13" s="332">
        <v>4.46</v>
      </c>
      <c r="R13" s="332">
        <v>9.75</v>
      </c>
      <c r="S13" s="171" t="e">
        <f>Q13+#REF!+R13</f>
        <v>#REF!</v>
      </c>
      <c r="T13" s="439"/>
      <c r="U13" s="113">
        <f t="shared" si="0"/>
        <v>5</v>
      </c>
      <c r="V13" s="342">
        <f t="shared" si="10"/>
        <v>15</v>
      </c>
      <c r="W13" s="400">
        <f t="shared" si="11"/>
        <v>9.5574391910448089E-8</v>
      </c>
      <c r="X13" s="343">
        <v>0</v>
      </c>
      <c r="Y13" s="342">
        <f t="shared" si="12"/>
        <v>20</v>
      </c>
      <c r="Z13" s="332" t="s">
        <v>161</v>
      </c>
      <c r="AA13" s="342">
        <f t="shared" si="13"/>
        <v>0</v>
      </c>
      <c r="AB13" s="378" t="s">
        <v>162</v>
      </c>
      <c r="AC13" s="342">
        <f t="shared" si="14"/>
        <v>20</v>
      </c>
      <c r="AD13" s="378" t="s">
        <v>161</v>
      </c>
      <c r="AE13" s="342">
        <f t="shared" si="1"/>
        <v>5</v>
      </c>
      <c r="AF13" s="342">
        <f t="shared" si="2"/>
        <v>20</v>
      </c>
      <c r="AG13" s="342">
        <f t="shared" si="3"/>
        <v>15</v>
      </c>
      <c r="AH13" s="342">
        <f t="shared" si="4"/>
        <v>10</v>
      </c>
      <c r="AI13" s="332" t="s">
        <v>161</v>
      </c>
      <c r="AJ13" s="342">
        <f t="shared" si="5"/>
        <v>15</v>
      </c>
      <c r="AK13" s="332" t="s">
        <v>751</v>
      </c>
      <c r="AL13" s="342">
        <f t="shared" si="6"/>
        <v>10</v>
      </c>
      <c r="AM13" s="332" t="s">
        <v>161</v>
      </c>
      <c r="AN13" s="342">
        <f t="shared" si="7"/>
        <v>0</v>
      </c>
      <c r="AO13" s="332" t="s">
        <v>162</v>
      </c>
      <c r="AP13" s="342">
        <f t="shared" si="8"/>
        <v>5</v>
      </c>
      <c r="AQ13" s="332" t="s">
        <v>161</v>
      </c>
      <c r="AR13" s="341"/>
      <c r="AS13" s="341"/>
      <c r="AT13" s="401">
        <v>31.2</v>
      </c>
      <c r="AU13" s="341"/>
      <c r="AV13" s="341"/>
      <c r="AW13" s="341"/>
      <c r="AX13" s="341"/>
      <c r="AY13" s="402" t="s">
        <v>463</v>
      </c>
      <c r="AZ13" s="452"/>
      <c r="BA13" s="448"/>
      <c r="BB13" s="442"/>
      <c r="BC13" s="339" t="s">
        <v>214</v>
      </c>
      <c r="BD13" s="379"/>
      <c r="BE13" s="339"/>
      <c r="BF13" s="379"/>
      <c r="BG13" s="339"/>
      <c r="BH13" s="379"/>
      <c r="BI13" s="379"/>
      <c r="BJ13" s="379"/>
      <c r="BK13" s="379"/>
      <c r="BL13" s="379"/>
      <c r="BM13" s="379"/>
      <c r="BN13" s="379"/>
      <c r="BO13" s="332">
        <f t="shared" si="15"/>
        <v>60</v>
      </c>
      <c r="BP13" s="332">
        <f t="shared" si="9"/>
        <v>80</v>
      </c>
      <c r="BQ13" s="332"/>
      <c r="BR13" s="332"/>
      <c r="BS13" s="342"/>
      <c r="BT13" s="332"/>
      <c r="BU13" s="332"/>
      <c r="BV13" s="332"/>
      <c r="BW13" s="332">
        <f t="shared" si="16"/>
        <v>4.8</v>
      </c>
      <c r="BX13" s="332"/>
      <c r="BY13" s="332"/>
      <c r="BZ13" s="285" t="s">
        <v>251</v>
      </c>
      <c r="CA13" s="313"/>
      <c r="CB13" s="285"/>
      <c r="CC13" s="313"/>
      <c r="CD13" s="285"/>
      <c r="CE13" s="313"/>
      <c r="CF13" s="285"/>
      <c r="CG13" s="313"/>
      <c r="CH13" s="287"/>
      <c r="CI13" s="287"/>
      <c r="CJ13" s="285"/>
      <c r="CK13" s="285"/>
      <c r="CL13" s="285"/>
      <c r="CM13" s="312"/>
      <c r="CN13" s="312">
        <v>870586</v>
      </c>
      <c r="CO13" s="287"/>
      <c r="CP13" s="287"/>
      <c r="CQ13" s="313"/>
      <c r="CR13" s="313"/>
      <c r="CS13" s="287"/>
      <c r="CT13" s="287"/>
      <c r="CU13" s="313"/>
      <c r="CV13" s="313"/>
      <c r="CW13" s="312"/>
      <c r="CX13" s="312"/>
      <c r="CY13" s="314">
        <v>98611</v>
      </c>
      <c r="CZ13" s="314"/>
      <c r="DA13" s="312"/>
      <c r="DB13" s="314"/>
      <c r="DC13" s="314"/>
      <c r="DD13" s="315"/>
      <c r="DE13" s="315"/>
      <c r="DF13" s="315"/>
      <c r="DG13" s="286"/>
      <c r="DH13" s="312"/>
      <c r="DI13" s="312"/>
      <c r="DJ13" s="312"/>
      <c r="DK13" s="312"/>
      <c r="DL13" s="312"/>
      <c r="DM13" s="315"/>
      <c r="DN13" s="316"/>
      <c r="DO13" s="287"/>
      <c r="DP13" s="287"/>
      <c r="DQ13" s="313"/>
      <c r="DR13" s="313"/>
      <c r="DS13" s="287"/>
      <c r="DT13" s="313"/>
      <c r="DU13" s="313"/>
      <c r="DV13" s="285"/>
      <c r="DW13" s="285"/>
      <c r="DX13" s="287"/>
      <c r="DY13" s="287"/>
      <c r="DZ13" s="313"/>
      <c r="EA13" s="287"/>
      <c r="EB13" s="313"/>
      <c r="EC13" s="286"/>
      <c r="ED13" s="286"/>
      <c r="EE13" s="286"/>
      <c r="EF13" s="286">
        <v>82050</v>
      </c>
      <c r="EG13" s="286"/>
      <c r="EH13" s="286">
        <v>8205</v>
      </c>
      <c r="EI13" s="286"/>
      <c r="EJ13" s="287" t="s">
        <v>463</v>
      </c>
    </row>
    <row r="14" spans="1:140"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v>3.15</v>
      </c>
      <c r="Q14" s="332">
        <v>4.46</v>
      </c>
      <c r="R14" s="332">
        <v>9.75</v>
      </c>
      <c r="S14" s="171" t="e">
        <f>Q14+#REF!+R14</f>
        <v>#REF!</v>
      </c>
      <c r="T14" s="439"/>
      <c r="U14" s="113">
        <f t="shared" si="0"/>
        <v>5</v>
      </c>
      <c r="V14" s="342">
        <f t="shared" si="10"/>
        <v>15</v>
      </c>
      <c r="W14" s="400">
        <f t="shared" si="11"/>
        <v>9.5574391910448089E-8</v>
      </c>
      <c r="X14" s="343">
        <v>0</v>
      </c>
      <c r="Y14" s="342">
        <f t="shared" si="12"/>
        <v>20</v>
      </c>
      <c r="Z14" s="332" t="s">
        <v>161</v>
      </c>
      <c r="AA14" s="342">
        <f t="shared" si="13"/>
        <v>0</v>
      </c>
      <c r="AB14" s="378" t="s">
        <v>162</v>
      </c>
      <c r="AC14" s="342">
        <f t="shared" si="14"/>
        <v>20</v>
      </c>
      <c r="AD14" s="378" t="s">
        <v>161</v>
      </c>
      <c r="AE14" s="342">
        <f t="shared" si="1"/>
        <v>5</v>
      </c>
      <c r="AF14" s="342">
        <f t="shared" si="2"/>
        <v>20</v>
      </c>
      <c r="AG14" s="342">
        <f t="shared" si="3"/>
        <v>15</v>
      </c>
      <c r="AH14" s="342">
        <f t="shared" si="4"/>
        <v>10</v>
      </c>
      <c r="AI14" s="332" t="s">
        <v>161</v>
      </c>
      <c r="AJ14" s="342">
        <f t="shared" si="5"/>
        <v>15</v>
      </c>
      <c r="AK14" s="332" t="s">
        <v>751</v>
      </c>
      <c r="AL14" s="342">
        <f t="shared" si="6"/>
        <v>10</v>
      </c>
      <c r="AM14" s="332" t="s">
        <v>161</v>
      </c>
      <c r="AN14" s="342">
        <f t="shared" si="7"/>
        <v>0</v>
      </c>
      <c r="AO14" s="332" t="s">
        <v>162</v>
      </c>
      <c r="AP14" s="342">
        <f t="shared" si="8"/>
        <v>5</v>
      </c>
      <c r="AQ14" s="332" t="s">
        <v>161</v>
      </c>
      <c r="AR14" s="341"/>
      <c r="AS14" s="341"/>
      <c r="AT14" s="401">
        <v>31.2</v>
      </c>
      <c r="AU14" s="341"/>
      <c r="AV14" s="341"/>
      <c r="AW14" s="341"/>
      <c r="AX14" s="341"/>
      <c r="AY14" s="402" t="s">
        <v>463</v>
      </c>
      <c r="AZ14" s="452"/>
      <c r="BA14" s="448"/>
      <c r="BB14" s="442"/>
      <c r="BC14" s="339" t="s">
        <v>214</v>
      </c>
      <c r="BD14" s="379"/>
      <c r="BE14" s="339"/>
      <c r="BF14" s="379"/>
      <c r="BG14" s="339"/>
      <c r="BH14" s="379"/>
      <c r="BI14" s="379"/>
      <c r="BJ14" s="379"/>
      <c r="BK14" s="379"/>
      <c r="BL14" s="379"/>
      <c r="BM14" s="379"/>
      <c r="BN14" s="379"/>
      <c r="BO14" s="332">
        <f t="shared" si="15"/>
        <v>60</v>
      </c>
      <c r="BP14" s="332">
        <f t="shared" si="9"/>
        <v>80</v>
      </c>
      <c r="BQ14" s="332"/>
      <c r="BR14" s="332"/>
      <c r="BS14" s="342"/>
      <c r="BT14" s="332"/>
      <c r="BU14" s="332"/>
      <c r="BV14" s="332"/>
      <c r="BW14" s="332">
        <f t="shared" si="16"/>
        <v>4.8</v>
      </c>
      <c r="BX14" s="332"/>
      <c r="BY14" s="332"/>
      <c r="BZ14" s="285" t="s">
        <v>251</v>
      </c>
      <c r="CA14" s="313"/>
      <c r="CB14" s="285"/>
      <c r="CC14" s="313"/>
      <c r="CD14" s="285"/>
      <c r="CE14" s="313"/>
      <c r="CF14" s="285"/>
      <c r="CG14" s="313"/>
      <c r="CH14" s="287"/>
      <c r="CI14" s="287"/>
      <c r="CJ14" s="285"/>
      <c r="CK14" s="285"/>
      <c r="CL14" s="285"/>
      <c r="CM14" s="312"/>
      <c r="CN14" s="312">
        <v>870586</v>
      </c>
      <c r="CO14" s="287"/>
      <c r="CP14" s="287"/>
      <c r="CQ14" s="313"/>
      <c r="CR14" s="313"/>
      <c r="CS14" s="287"/>
      <c r="CT14" s="287"/>
      <c r="CU14" s="313"/>
      <c r="CV14" s="313"/>
      <c r="CW14" s="312"/>
      <c r="CX14" s="312"/>
      <c r="CY14" s="314">
        <v>98611</v>
      </c>
      <c r="CZ14" s="314"/>
      <c r="DA14" s="312"/>
      <c r="DB14" s="314"/>
      <c r="DC14" s="314"/>
      <c r="DD14" s="315"/>
      <c r="DE14" s="315"/>
      <c r="DF14" s="315"/>
      <c r="DG14" s="286"/>
      <c r="DH14" s="312"/>
      <c r="DI14" s="312"/>
      <c r="DJ14" s="312"/>
      <c r="DK14" s="312"/>
      <c r="DL14" s="312"/>
      <c r="DM14" s="315"/>
      <c r="DN14" s="316"/>
      <c r="DO14" s="287"/>
      <c r="DP14" s="287"/>
      <c r="DQ14" s="313"/>
      <c r="DR14" s="313"/>
      <c r="DS14" s="287"/>
      <c r="DT14" s="313"/>
      <c r="DU14" s="313"/>
      <c r="DV14" s="285"/>
      <c r="DW14" s="285"/>
      <c r="DX14" s="287"/>
      <c r="DY14" s="287"/>
      <c r="DZ14" s="313"/>
      <c r="EA14" s="287"/>
      <c r="EB14" s="313"/>
      <c r="EC14" s="286"/>
      <c r="ED14" s="286"/>
      <c r="EE14" s="286"/>
      <c r="EF14" s="286">
        <v>82050</v>
      </c>
      <c r="EG14" s="286"/>
      <c r="EH14" s="286">
        <v>8205</v>
      </c>
      <c r="EI14" s="286"/>
      <c r="EJ14" s="287" t="s">
        <v>463</v>
      </c>
    </row>
    <row r="15" spans="1:140"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v>3.15</v>
      </c>
      <c r="Q15" s="332">
        <v>4.46</v>
      </c>
      <c r="R15" s="332">
        <v>9.75</v>
      </c>
      <c r="S15" s="171" t="e">
        <f>Q15+#REF!+R15</f>
        <v>#REF!</v>
      </c>
      <c r="T15" s="439"/>
      <c r="U15" s="113">
        <f t="shared" si="0"/>
        <v>5</v>
      </c>
      <c r="V15" s="342">
        <f t="shared" si="10"/>
        <v>15</v>
      </c>
      <c r="W15" s="400">
        <f t="shared" si="11"/>
        <v>9.5574391910448089E-8</v>
      </c>
      <c r="X15" s="343">
        <v>0</v>
      </c>
      <c r="Y15" s="342">
        <f t="shared" si="12"/>
        <v>20</v>
      </c>
      <c r="Z15" s="332" t="s">
        <v>161</v>
      </c>
      <c r="AA15" s="342">
        <f t="shared" si="13"/>
        <v>0</v>
      </c>
      <c r="AB15" s="378" t="s">
        <v>162</v>
      </c>
      <c r="AC15" s="342">
        <f t="shared" si="14"/>
        <v>20</v>
      </c>
      <c r="AD15" s="378" t="s">
        <v>161</v>
      </c>
      <c r="AE15" s="342">
        <f t="shared" si="1"/>
        <v>5</v>
      </c>
      <c r="AF15" s="342">
        <f t="shared" si="2"/>
        <v>20</v>
      </c>
      <c r="AG15" s="342">
        <f t="shared" si="3"/>
        <v>15</v>
      </c>
      <c r="AH15" s="342">
        <f t="shared" si="4"/>
        <v>10</v>
      </c>
      <c r="AI15" s="332" t="s">
        <v>161</v>
      </c>
      <c r="AJ15" s="342">
        <f t="shared" si="5"/>
        <v>15</v>
      </c>
      <c r="AK15" s="332" t="s">
        <v>751</v>
      </c>
      <c r="AL15" s="342">
        <f t="shared" si="6"/>
        <v>10</v>
      </c>
      <c r="AM15" s="332" t="s">
        <v>161</v>
      </c>
      <c r="AN15" s="342">
        <f t="shared" si="7"/>
        <v>0</v>
      </c>
      <c r="AO15" s="332" t="s">
        <v>162</v>
      </c>
      <c r="AP15" s="342">
        <f t="shared" si="8"/>
        <v>5</v>
      </c>
      <c r="AQ15" s="332" t="s">
        <v>161</v>
      </c>
      <c r="AR15" s="341"/>
      <c r="AS15" s="341"/>
      <c r="AT15" s="401">
        <v>31.2</v>
      </c>
      <c r="AU15" s="341"/>
      <c r="AV15" s="341"/>
      <c r="AW15" s="341"/>
      <c r="AX15" s="341"/>
      <c r="AY15" s="402" t="s">
        <v>463</v>
      </c>
      <c r="AZ15" s="452"/>
      <c r="BA15" s="448"/>
      <c r="BB15" s="442"/>
      <c r="BC15" s="340" t="s">
        <v>214</v>
      </c>
      <c r="BD15" s="379"/>
      <c r="BE15" s="339"/>
      <c r="BF15" s="379"/>
      <c r="BG15" s="339"/>
      <c r="BH15" s="379"/>
      <c r="BI15" s="379"/>
      <c r="BJ15" s="379"/>
      <c r="BK15" s="379"/>
      <c r="BL15" s="379"/>
      <c r="BM15" s="379"/>
      <c r="BN15" s="379"/>
      <c r="BO15" s="332">
        <f t="shared" si="15"/>
        <v>60</v>
      </c>
      <c r="BP15" s="332">
        <f t="shared" si="9"/>
        <v>80</v>
      </c>
      <c r="BQ15" s="332"/>
      <c r="BR15" s="332"/>
      <c r="BS15" s="342"/>
      <c r="BT15" s="332"/>
      <c r="BU15" s="332"/>
      <c r="BV15" s="332"/>
      <c r="BW15" s="332">
        <f t="shared" si="16"/>
        <v>4.8</v>
      </c>
      <c r="BX15" s="332"/>
      <c r="BY15" s="332"/>
      <c r="BZ15" s="285" t="s">
        <v>251</v>
      </c>
      <c r="CA15" s="313"/>
      <c r="CB15" s="285"/>
      <c r="CC15" s="313"/>
      <c r="CD15" s="285"/>
      <c r="CE15" s="313"/>
      <c r="CF15" s="285"/>
      <c r="CG15" s="313"/>
      <c r="CH15" s="287"/>
      <c r="CI15" s="287"/>
      <c r="CJ15" s="285"/>
      <c r="CK15" s="285"/>
      <c r="CL15" s="285"/>
      <c r="CM15" s="312"/>
      <c r="CN15" s="312">
        <v>870586</v>
      </c>
      <c r="CO15" s="287"/>
      <c r="CP15" s="287"/>
      <c r="CQ15" s="313"/>
      <c r="CR15" s="313"/>
      <c r="CS15" s="287"/>
      <c r="CT15" s="287"/>
      <c r="CU15" s="313"/>
      <c r="CV15" s="313"/>
      <c r="CW15" s="312"/>
      <c r="CX15" s="312"/>
      <c r="CY15" s="314">
        <v>98611</v>
      </c>
      <c r="CZ15" s="314"/>
      <c r="DA15" s="312"/>
      <c r="DB15" s="314"/>
      <c r="DC15" s="314"/>
      <c r="DD15" s="315"/>
      <c r="DE15" s="315"/>
      <c r="DF15" s="315"/>
      <c r="DG15" s="286"/>
      <c r="DH15" s="312"/>
      <c r="DI15" s="312"/>
      <c r="DJ15" s="312"/>
      <c r="DK15" s="312"/>
      <c r="DL15" s="312"/>
      <c r="DM15" s="315"/>
      <c r="DN15" s="316"/>
      <c r="DO15" s="287"/>
      <c r="DP15" s="287"/>
      <c r="DQ15" s="313"/>
      <c r="DR15" s="313"/>
      <c r="DS15" s="287"/>
      <c r="DT15" s="313"/>
      <c r="DU15" s="313"/>
      <c r="DV15" s="285"/>
      <c r="DW15" s="285"/>
      <c r="DX15" s="287"/>
      <c r="DY15" s="287"/>
      <c r="DZ15" s="313"/>
      <c r="EA15" s="287"/>
      <c r="EB15" s="313"/>
      <c r="EC15" s="286"/>
      <c r="ED15" s="286"/>
      <c r="EE15" s="286"/>
      <c r="EF15" s="286">
        <v>82050</v>
      </c>
      <c r="EG15" s="286"/>
      <c r="EH15" s="286">
        <v>8205</v>
      </c>
      <c r="EI15" s="286"/>
      <c r="EJ15" s="287" t="s">
        <v>463</v>
      </c>
    </row>
    <row r="16" spans="1:140"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v>3.15</v>
      </c>
      <c r="Q16" s="332">
        <v>2.85</v>
      </c>
      <c r="R16" s="332"/>
      <c r="S16" s="171" t="e">
        <f>Q16+#REF!+R16</f>
        <v>#REF!</v>
      </c>
      <c r="T16" s="439"/>
      <c r="U16" s="113">
        <f t="shared" si="0"/>
        <v>5</v>
      </c>
      <c r="V16" s="342">
        <f t="shared" si="10"/>
        <v>15</v>
      </c>
      <c r="W16" s="400">
        <f t="shared" si="11"/>
        <v>1.1956010382247026E-7</v>
      </c>
      <c r="X16" s="343">
        <v>0</v>
      </c>
      <c r="Y16" s="342">
        <f t="shared" si="12"/>
        <v>20</v>
      </c>
      <c r="Z16" s="332" t="s">
        <v>161</v>
      </c>
      <c r="AA16" s="342">
        <f t="shared" si="13"/>
        <v>0</v>
      </c>
      <c r="AB16" s="378" t="s">
        <v>162</v>
      </c>
      <c r="AC16" s="342">
        <f t="shared" si="14"/>
        <v>20</v>
      </c>
      <c r="AD16" s="378" t="s">
        <v>161</v>
      </c>
      <c r="AE16" s="342">
        <f t="shared" si="1"/>
        <v>5</v>
      </c>
      <c r="AF16" s="342">
        <f t="shared" si="2"/>
        <v>20</v>
      </c>
      <c r="AG16" s="342">
        <f t="shared" si="3"/>
        <v>15</v>
      </c>
      <c r="AH16" s="342">
        <f t="shared" si="4"/>
        <v>10</v>
      </c>
      <c r="AI16" s="332" t="s">
        <v>161</v>
      </c>
      <c r="AJ16" s="342">
        <f t="shared" si="5"/>
        <v>15</v>
      </c>
      <c r="AK16" s="332" t="s">
        <v>751</v>
      </c>
      <c r="AL16" s="342">
        <f t="shared" si="6"/>
        <v>10</v>
      </c>
      <c r="AM16" s="332" t="s">
        <v>161</v>
      </c>
      <c r="AN16" s="342">
        <f t="shared" si="7"/>
        <v>0</v>
      </c>
      <c r="AO16" s="332" t="s">
        <v>162</v>
      </c>
      <c r="AP16" s="342">
        <f t="shared" si="8"/>
        <v>5</v>
      </c>
      <c r="AQ16" s="332" t="s">
        <v>161</v>
      </c>
      <c r="AR16" s="378"/>
      <c r="AS16" s="378"/>
      <c r="AT16" s="378">
        <v>31.2</v>
      </c>
      <c r="AU16" s="378"/>
      <c r="AV16" s="378"/>
      <c r="AW16" s="378"/>
      <c r="AX16" s="378"/>
      <c r="AY16" s="378"/>
      <c r="AZ16" s="452"/>
      <c r="BA16" s="448"/>
      <c r="BB16" s="442"/>
      <c r="BC16" s="339" t="s">
        <v>194</v>
      </c>
      <c r="BD16" s="379"/>
      <c r="BE16" s="339"/>
      <c r="BF16" s="379"/>
      <c r="BG16" s="339"/>
      <c r="BH16" s="379"/>
      <c r="BI16" s="379"/>
      <c r="BJ16" s="379"/>
      <c r="BK16" s="379"/>
      <c r="BL16" s="379"/>
      <c r="BM16" s="379"/>
      <c r="BN16" s="379"/>
      <c r="BO16" s="332">
        <f t="shared" si="15"/>
        <v>60</v>
      </c>
      <c r="BP16" s="332">
        <f t="shared" si="9"/>
        <v>80</v>
      </c>
      <c r="BQ16" s="332"/>
      <c r="BR16" s="332"/>
      <c r="BS16" s="342"/>
      <c r="BT16" s="332"/>
      <c r="BU16" s="332"/>
      <c r="BV16" s="332"/>
      <c r="BW16" s="332">
        <f t="shared" si="16"/>
        <v>2.97</v>
      </c>
      <c r="BX16" s="332"/>
      <c r="BY16" s="332"/>
      <c r="BZ16" s="285" t="s">
        <v>196</v>
      </c>
      <c r="CA16" s="313"/>
      <c r="CB16" s="285"/>
      <c r="CC16" s="313"/>
      <c r="CD16" s="285"/>
      <c r="CE16" s="313"/>
      <c r="CF16" s="285"/>
      <c r="CG16" s="313"/>
      <c r="CH16" s="287"/>
      <c r="CI16" s="287"/>
      <c r="CJ16" s="285"/>
      <c r="CK16" s="285"/>
      <c r="CL16" s="285"/>
      <c r="CM16" s="312"/>
      <c r="CN16" s="312">
        <v>1238603</v>
      </c>
      <c r="CO16" s="287"/>
      <c r="CP16" s="287"/>
      <c r="CQ16" s="313"/>
      <c r="CR16" s="313"/>
      <c r="CS16" s="287"/>
      <c r="CT16" s="287"/>
      <c r="CU16" s="313"/>
      <c r="CV16" s="313"/>
      <c r="CW16" s="312"/>
      <c r="CX16" s="312"/>
      <c r="CY16" s="314">
        <v>45804</v>
      </c>
      <c r="CZ16" s="314"/>
      <c r="DA16" s="312"/>
      <c r="DB16" s="314"/>
      <c r="DC16" s="314"/>
      <c r="DD16" s="315"/>
      <c r="DE16" s="315"/>
      <c r="DF16" s="315"/>
      <c r="DG16" s="286"/>
      <c r="DH16" s="312"/>
      <c r="DI16" s="312"/>
      <c r="DJ16" s="312"/>
      <c r="DK16" s="312"/>
      <c r="DL16" s="312"/>
      <c r="DM16" s="315"/>
      <c r="DN16" s="316"/>
      <c r="DO16" s="287"/>
      <c r="DP16" s="287"/>
      <c r="DQ16" s="313"/>
      <c r="DR16" s="313"/>
      <c r="DS16" s="287"/>
      <c r="DT16" s="313"/>
      <c r="DU16" s="313"/>
      <c r="DV16" s="285"/>
      <c r="DW16" s="285"/>
      <c r="DX16" s="287"/>
      <c r="DY16" s="287"/>
      <c r="DZ16" s="313"/>
      <c r="EA16" s="287"/>
      <c r="EB16" s="313"/>
      <c r="EC16" s="286"/>
      <c r="ED16" s="286"/>
      <c r="EE16" s="286"/>
      <c r="EF16" s="286">
        <v>67830</v>
      </c>
      <c r="EG16" s="286"/>
      <c r="EH16" s="286">
        <v>6783</v>
      </c>
      <c r="EI16" s="286"/>
      <c r="EJ16" s="287" t="s">
        <v>470</v>
      </c>
    </row>
    <row r="17" spans="1:151" ht="93.6" customHeight="1" x14ac:dyDescent="0.2">
      <c r="A17" s="403" t="s">
        <v>108</v>
      </c>
      <c r="B17" s="404" t="s">
        <v>233</v>
      </c>
      <c r="C17" s="404" t="s">
        <v>214</v>
      </c>
      <c r="D17" s="238" t="s">
        <v>757</v>
      </c>
      <c r="E17" s="238" t="s">
        <v>153</v>
      </c>
      <c r="F17" s="403" t="s">
        <v>283</v>
      </c>
      <c r="G17" s="403" t="s">
        <v>239</v>
      </c>
      <c r="H17" s="403" t="s">
        <v>284</v>
      </c>
      <c r="I17" s="403" t="s">
        <v>285</v>
      </c>
      <c r="J17" s="403" t="s">
        <v>178</v>
      </c>
      <c r="K17" s="403" t="s">
        <v>167</v>
      </c>
      <c r="L17" s="405">
        <v>85428000</v>
      </c>
      <c r="M17" s="126">
        <v>33.826595565109983</v>
      </c>
      <c r="N17" s="462"/>
      <c r="O17" s="406">
        <v>22.42</v>
      </c>
      <c r="P17" s="406">
        <v>12.3</v>
      </c>
      <c r="Q17" s="406">
        <v>15.67</v>
      </c>
      <c r="R17" s="331">
        <v>6.75</v>
      </c>
      <c r="S17" s="189" t="e">
        <f>Q17+#REF!+R17</f>
        <v>#REF!</v>
      </c>
      <c r="T17" s="462"/>
      <c r="U17" s="407">
        <f>IF(AT17&lt;30,0,IF(AT17&lt;50,5,IF(AT17&lt;65,10,IF(AT17&gt;66,15))))</f>
        <v>15</v>
      </c>
      <c r="V17" s="407">
        <f>IF(W17&lt;499,15,IF(W17&lt;999,10,IF(W17&lt;1499,5,IF(W17&gt;1500,0))))</f>
        <v>15</v>
      </c>
      <c r="W17" s="384">
        <f t="shared" ref="W17:W48" si="17">(EH17/CY17)/CN17</f>
        <v>183.5913006327666</v>
      </c>
      <c r="X17" s="407">
        <f>IF(DC17&lt;500,0,IF(DC17&lt;1000,5,IF(DC17&gt;1000,10)))</f>
        <v>10</v>
      </c>
      <c r="Y17" s="407">
        <f>IF(Z17="Yes",20,0)</f>
        <v>20</v>
      </c>
      <c r="Z17" s="406" t="s">
        <v>161</v>
      </c>
      <c r="AA17" s="407">
        <f>IF(AB17="Yes",20,0)</f>
        <v>20</v>
      </c>
      <c r="AB17" s="409" t="s">
        <v>161</v>
      </c>
      <c r="AC17" s="407">
        <f>IF(AD17="Yes",20,0)</f>
        <v>20</v>
      </c>
      <c r="AD17" s="409" t="s">
        <v>161</v>
      </c>
      <c r="AE17" s="407">
        <f t="shared" ref="AE17:AE48" si="18">IF(AT17&lt;30,0,IF(AT17&lt;50,5,IF(AT17&lt;65,10,IF(AT17&lt;79,15,IF(AT17&gt;80,20)))))</f>
        <v>15</v>
      </c>
      <c r="AF17" s="407">
        <f>IF(BL15&lt;999,20,IF(BL15&lt;1499,15,IF(BL15&lt;1999,10,IF(BL15&lt;3999,5,IF(BL15&gt;4000,0)))))</f>
        <v>20</v>
      </c>
      <c r="AG17" s="407">
        <f t="shared" ref="AG17:AG48" si="19">IF(Z17="Yes",15,0)</f>
        <v>15</v>
      </c>
      <c r="AH17" s="407">
        <v>10</v>
      </c>
      <c r="AI17" s="406" t="s">
        <v>162</v>
      </c>
      <c r="AJ17" s="407">
        <f>IF(AK17="Minimal",15,0)</f>
        <v>15</v>
      </c>
      <c r="AK17" s="406" t="s">
        <v>751</v>
      </c>
      <c r="AL17" s="407">
        <f t="shared" ref="AL17:AL62" si="20">IF(AM17="Yes",10,0)</f>
        <v>10</v>
      </c>
      <c r="AM17" s="406" t="s">
        <v>161</v>
      </c>
      <c r="AN17" s="407">
        <f>IF(AO17="Yes",10,0)</f>
        <v>0</v>
      </c>
      <c r="AO17" s="406" t="s">
        <v>162</v>
      </c>
      <c r="AP17" s="407">
        <f>IF(AQ17="Yes",10,0)</f>
        <v>0</v>
      </c>
      <c r="AQ17" s="406" t="s">
        <v>162</v>
      </c>
      <c r="AR17" s="385">
        <v>61.663206108983005</v>
      </c>
      <c r="AS17" s="385">
        <v>3.1984238540057124</v>
      </c>
      <c r="AT17" s="385">
        <v>66.848834021375993</v>
      </c>
      <c r="AU17" s="385">
        <v>12.296076997726795</v>
      </c>
      <c r="AV17" s="385">
        <v>52.240077745304099</v>
      </c>
      <c r="AW17" s="385">
        <v>17.929986580000001</v>
      </c>
      <c r="AX17" s="385">
        <v>0</v>
      </c>
      <c r="AY17" s="385">
        <v>25</v>
      </c>
      <c r="AZ17" s="455"/>
      <c r="BA17" s="448"/>
      <c r="BB17" s="442"/>
      <c r="BC17" s="337" t="s">
        <v>214</v>
      </c>
      <c r="BD17" s="386">
        <v>100</v>
      </c>
      <c r="BE17" s="337" t="s">
        <v>156</v>
      </c>
      <c r="BF17" s="386" t="s">
        <v>156</v>
      </c>
      <c r="BG17" s="337" t="s">
        <v>156</v>
      </c>
      <c r="BH17" s="386" t="s">
        <v>156</v>
      </c>
      <c r="BI17" s="386" t="s">
        <v>195</v>
      </c>
      <c r="BJ17" s="386">
        <v>100</v>
      </c>
      <c r="BK17" s="386" t="s">
        <v>156</v>
      </c>
      <c r="BL17" s="386" t="s">
        <v>156</v>
      </c>
      <c r="BM17" s="386" t="s">
        <v>156</v>
      </c>
      <c r="BN17" s="386" t="s">
        <v>156</v>
      </c>
      <c r="BO17" s="406">
        <f>SUM(U17+V17+X17+Y17+AA17+AC17)</f>
        <v>100</v>
      </c>
      <c r="BP17" s="406">
        <f>SUM(AE17+AF17+AG17+AH17+AJ17+AL17+AN17+AP17)</f>
        <v>85</v>
      </c>
      <c r="BQ17" s="331"/>
      <c r="BR17" s="406"/>
      <c r="BS17" s="407">
        <v>100</v>
      </c>
      <c r="BT17" s="407"/>
      <c r="BU17" s="406">
        <f>Q17+BT17*0.25</f>
        <v>15.67</v>
      </c>
      <c r="BV17" s="410" t="s">
        <v>809</v>
      </c>
      <c r="BW17" s="406">
        <f t="shared" si="16"/>
        <v>47.42</v>
      </c>
      <c r="BX17" s="406">
        <f>BW17+P17</f>
        <v>59.72</v>
      </c>
      <c r="BY17" s="509"/>
      <c r="BZ17" s="282" t="s">
        <v>233</v>
      </c>
      <c r="CA17" s="308">
        <v>100</v>
      </c>
      <c r="CB17" s="282" t="s">
        <v>156</v>
      </c>
      <c r="CC17" s="308" t="s">
        <v>156</v>
      </c>
      <c r="CD17" s="282" t="s">
        <v>156</v>
      </c>
      <c r="CE17" s="308" t="s">
        <v>156</v>
      </c>
      <c r="CF17" s="282" t="s">
        <v>156</v>
      </c>
      <c r="CG17" s="308" t="s">
        <v>156</v>
      </c>
      <c r="CH17" s="284">
        <v>1</v>
      </c>
      <c r="CI17" s="284" t="s">
        <v>184</v>
      </c>
      <c r="CJ17" s="282" t="s">
        <v>198</v>
      </c>
      <c r="CK17" s="282" t="s">
        <v>216</v>
      </c>
      <c r="CL17" s="282" t="s">
        <v>234</v>
      </c>
      <c r="CM17" s="307">
        <v>17.3012275</v>
      </c>
      <c r="CN17" s="307">
        <v>17.3012275</v>
      </c>
      <c r="CO17" s="284" t="s">
        <v>157</v>
      </c>
      <c r="CP17" s="284" t="s">
        <v>157</v>
      </c>
      <c r="CQ17" s="308">
        <v>2</v>
      </c>
      <c r="CR17" s="308">
        <v>3</v>
      </c>
      <c r="CS17" s="284" t="s">
        <v>205</v>
      </c>
      <c r="CT17" s="284" t="s">
        <v>160</v>
      </c>
      <c r="CU17" s="308">
        <v>50</v>
      </c>
      <c r="CV17" s="308">
        <v>45</v>
      </c>
      <c r="CW17" s="307">
        <v>9.1437711105651012</v>
      </c>
      <c r="CX17" s="307">
        <v>90.856228889434902</v>
      </c>
      <c r="CY17" s="309">
        <v>26894.979869999999</v>
      </c>
      <c r="CZ17" s="309">
        <v>31700.06882</v>
      </c>
      <c r="DA17" s="307">
        <v>0.8484202360163835</v>
      </c>
      <c r="DB17" s="309">
        <v>24435.76447045464</v>
      </c>
      <c r="DC17" s="309">
        <v>2459.2153995453591</v>
      </c>
      <c r="DD17" s="310">
        <v>10869853.540386515</v>
      </c>
      <c r="DE17" s="310">
        <v>1093942.0884352552</v>
      </c>
      <c r="DF17" s="310">
        <v>11963795.62882177</v>
      </c>
      <c r="DG17" s="283">
        <v>273234953</v>
      </c>
      <c r="DH17" s="307">
        <v>66.845883279999995</v>
      </c>
      <c r="DI17" s="307">
        <v>76.036630419999995</v>
      </c>
      <c r="DJ17" s="307">
        <v>57.684045019999999</v>
      </c>
      <c r="DK17" s="307" t="s">
        <v>156</v>
      </c>
      <c r="DL17" s="307" t="s">
        <v>156</v>
      </c>
      <c r="DM17" s="310">
        <v>200</v>
      </c>
      <c r="DN17" s="311">
        <v>8.4480155490608197E-4</v>
      </c>
      <c r="DO17" s="284" t="s">
        <v>162</v>
      </c>
      <c r="DP17" s="284" t="s">
        <v>162</v>
      </c>
      <c r="DQ17" s="308">
        <v>12</v>
      </c>
      <c r="DR17" s="308">
        <v>12</v>
      </c>
      <c r="DS17" s="284" t="s">
        <v>162</v>
      </c>
      <c r="DT17" s="308">
        <v>3</v>
      </c>
      <c r="DU17" s="308">
        <v>4</v>
      </c>
      <c r="DV17" s="282" t="s">
        <v>186</v>
      </c>
      <c r="DW17" s="282" t="s">
        <v>286</v>
      </c>
      <c r="DX17" s="284" t="s">
        <v>165</v>
      </c>
      <c r="DY17" s="284" t="s">
        <v>176</v>
      </c>
      <c r="DZ17" s="308">
        <v>2</v>
      </c>
      <c r="EA17" s="284" t="s">
        <v>162</v>
      </c>
      <c r="EB17" s="308">
        <v>18</v>
      </c>
      <c r="EC17" s="283">
        <v>56202000</v>
      </c>
      <c r="ED17" s="283">
        <v>26095000</v>
      </c>
      <c r="EE17" s="283">
        <v>3131000</v>
      </c>
      <c r="EF17" s="283">
        <v>85428000</v>
      </c>
      <c r="EG17" s="283" t="s">
        <v>156</v>
      </c>
      <c r="EH17" s="283">
        <v>85428000</v>
      </c>
      <c r="EI17" s="283">
        <v>85428000</v>
      </c>
      <c r="EJ17" s="284" t="s">
        <v>156</v>
      </c>
      <c r="EM17" s="413"/>
      <c r="EN17" s="413"/>
      <c r="EO17" s="413"/>
      <c r="EP17" s="413"/>
      <c r="EQ17" s="413"/>
      <c r="ER17" s="413"/>
      <c r="ES17" s="413"/>
      <c r="ET17" s="413"/>
      <c r="EU17" s="413"/>
    </row>
    <row r="18" spans="1:15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488"/>
      <c r="P18" s="489"/>
      <c r="Q18" s="406">
        <v>23.32</v>
      </c>
      <c r="R18" s="331">
        <v>9</v>
      </c>
      <c r="S18" s="189" t="e">
        <f>Q18+#REF!+R18</f>
        <v>#REF!</v>
      </c>
      <c r="T18" s="462"/>
      <c r="U18" s="104" t="s">
        <v>155</v>
      </c>
      <c r="V18" s="338"/>
      <c r="W18" s="384">
        <f t="shared" si="17"/>
        <v>57.991491345712276</v>
      </c>
      <c r="X18" s="331"/>
      <c r="Y18" s="331"/>
      <c r="Z18" s="331" t="s">
        <v>161</v>
      </c>
      <c r="AA18" s="331"/>
      <c r="AB18" s="331"/>
      <c r="AC18" s="331"/>
      <c r="AD18" s="331"/>
      <c r="AE18" s="407">
        <f t="shared" si="18"/>
        <v>15</v>
      </c>
      <c r="AF18" s="407">
        <f>IF(BL16&lt;999,20,IF(BL16&lt;1499,15,IF(BL16&lt;1999,10,IF(BL16&lt;3999,5,IF(BL16&gt;4000,0)))))</f>
        <v>20</v>
      </c>
      <c r="AG18" s="407">
        <f t="shared" si="19"/>
        <v>15</v>
      </c>
      <c r="AH18" s="407">
        <v>10</v>
      </c>
      <c r="AI18" s="406" t="s">
        <v>162</v>
      </c>
      <c r="AJ18" s="407">
        <f>IF(AK18="Minimal",15,0)</f>
        <v>15</v>
      </c>
      <c r="AK18" s="406" t="s">
        <v>751</v>
      </c>
      <c r="AL18" s="407">
        <f t="shared" si="20"/>
        <v>10</v>
      </c>
      <c r="AM18" s="406" t="s">
        <v>161</v>
      </c>
      <c r="AN18" s="407">
        <f>IF(AO18="Yes",10,0)</f>
        <v>0</v>
      </c>
      <c r="AO18" s="406" t="s">
        <v>162</v>
      </c>
      <c r="AP18" s="407">
        <f>IF(AQ18="Yes",10,0)</f>
        <v>0</v>
      </c>
      <c r="AQ18" s="406" t="s">
        <v>162</v>
      </c>
      <c r="AR18" s="385">
        <v>41.974683544303801</v>
      </c>
      <c r="AS18" s="385">
        <v>0</v>
      </c>
      <c r="AT18" s="385">
        <v>66.21829770798</v>
      </c>
      <c r="AU18" s="385">
        <v>0</v>
      </c>
      <c r="AV18" s="385" t="s">
        <v>155</v>
      </c>
      <c r="AW18" s="385" t="s">
        <v>155</v>
      </c>
      <c r="AX18" s="385">
        <v>25</v>
      </c>
      <c r="AY18" s="385">
        <v>100</v>
      </c>
      <c r="AZ18" s="455"/>
      <c r="BA18" s="448"/>
      <c r="BB18" s="455"/>
      <c r="BC18" s="337" t="s">
        <v>214</v>
      </c>
      <c r="BD18" s="386">
        <v>100</v>
      </c>
      <c r="BE18" s="337" t="s">
        <v>156</v>
      </c>
      <c r="BF18" s="386" t="s">
        <v>156</v>
      </c>
      <c r="BG18" s="337" t="s">
        <v>156</v>
      </c>
      <c r="BH18" s="386" t="s">
        <v>156</v>
      </c>
      <c r="BI18" s="386" t="s">
        <v>195</v>
      </c>
      <c r="BJ18" s="386">
        <v>100</v>
      </c>
      <c r="BK18" s="386" t="s">
        <v>156</v>
      </c>
      <c r="BL18" s="386" t="s">
        <v>156</v>
      </c>
      <c r="BM18" s="386" t="s">
        <v>156</v>
      </c>
      <c r="BN18" s="386" t="s">
        <v>156</v>
      </c>
      <c r="BO18" s="386"/>
      <c r="BP18" s="406">
        <f>SUM(AE18+AF18+AG18+AH18+AJ18+AL18+AN18+AP18)</f>
        <v>85</v>
      </c>
      <c r="BQ18" s="386"/>
      <c r="BR18" s="408"/>
      <c r="BS18" s="386"/>
      <c r="BT18" s="407">
        <v>100</v>
      </c>
      <c r="BU18" s="406">
        <f>Q18+BT18*0.25</f>
        <v>48.32</v>
      </c>
      <c r="BV18" s="408"/>
      <c r="BW18" s="386"/>
      <c r="BX18" s="386"/>
      <c r="BY18" s="308"/>
      <c r="BZ18" s="282" t="s">
        <v>233</v>
      </c>
      <c r="CA18" s="308">
        <v>100</v>
      </c>
      <c r="CB18" s="282" t="s">
        <v>156</v>
      </c>
      <c r="CC18" s="308" t="s">
        <v>156</v>
      </c>
      <c r="CD18" s="282" t="s">
        <v>156</v>
      </c>
      <c r="CE18" s="308" t="s">
        <v>156</v>
      </c>
      <c r="CF18" s="282" t="s">
        <v>156</v>
      </c>
      <c r="CG18" s="308" t="s">
        <v>156</v>
      </c>
      <c r="CH18" s="284">
        <v>1</v>
      </c>
      <c r="CI18" s="284" t="s">
        <v>184</v>
      </c>
      <c r="CJ18" s="282" t="s">
        <v>198</v>
      </c>
      <c r="CK18" s="282" t="s">
        <v>216</v>
      </c>
      <c r="CL18" s="282" t="s">
        <v>234</v>
      </c>
      <c r="CM18" s="307">
        <v>4.3454650700000004</v>
      </c>
      <c r="CN18" s="307">
        <v>4.3454650700000004</v>
      </c>
      <c r="CO18" s="284" t="s">
        <v>157</v>
      </c>
      <c r="CP18" s="284" t="s">
        <v>157</v>
      </c>
      <c r="CQ18" s="308">
        <v>1</v>
      </c>
      <c r="CR18" s="308">
        <v>1</v>
      </c>
      <c r="CS18" s="284" t="s">
        <v>159</v>
      </c>
      <c r="CT18" s="284" t="s">
        <v>159</v>
      </c>
      <c r="CU18" s="308">
        <v>33</v>
      </c>
      <c r="CV18" s="308">
        <v>33</v>
      </c>
      <c r="CW18" s="307">
        <v>0</v>
      </c>
      <c r="CX18" s="307">
        <v>100</v>
      </c>
      <c r="CY18" s="309">
        <v>10000</v>
      </c>
      <c r="CZ18" s="309">
        <v>15800</v>
      </c>
      <c r="DA18" s="307">
        <v>0.63291139240506333</v>
      </c>
      <c r="DB18" s="309">
        <v>10000</v>
      </c>
      <c r="DC18" s="309">
        <v>0</v>
      </c>
      <c r="DD18" s="310">
        <v>0</v>
      </c>
      <c r="DE18" s="310">
        <v>0</v>
      </c>
      <c r="DF18" s="310">
        <v>0</v>
      </c>
      <c r="DG18" s="283">
        <v>0</v>
      </c>
      <c r="DH18" s="307">
        <v>95.975087430000002</v>
      </c>
      <c r="DI18" s="307">
        <v>64.447475030000007</v>
      </c>
      <c r="DJ18" s="307">
        <v>38.252198139999997</v>
      </c>
      <c r="DK18" s="307" t="s">
        <v>156</v>
      </c>
      <c r="DL18" s="307" t="s">
        <v>156</v>
      </c>
      <c r="DM18" s="310" t="s">
        <v>156</v>
      </c>
      <c r="DN18" s="311" t="s">
        <v>156</v>
      </c>
      <c r="DO18" s="284" t="s">
        <v>162</v>
      </c>
      <c r="DP18" s="284" t="s">
        <v>162</v>
      </c>
      <c r="DQ18" s="308">
        <v>11</v>
      </c>
      <c r="DR18" s="308">
        <v>12</v>
      </c>
      <c r="DS18" s="284" t="s">
        <v>162</v>
      </c>
      <c r="DT18" s="308">
        <v>0</v>
      </c>
      <c r="DU18" s="308">
        <v>4</v>
      </c>
      <c r="DV18" s="282" t="s">
        <v>175</v>
      </c>
      <c r="DW18" s="282" t="s">
        <v>156</v>
      </c>
      <c r="DX18" s="284" t="s">
        <v>165</v>
      </c>
      <c r="DY18" s="284" t="s">
        <v>165</v>
      </c>
      <c r="DZ18" s="308">
        <v>2</v>
      </c>
      <c r="EA18" s="284" t="s">
        <v>162</v>
      </c>
      <c r="EB18" s="308">
        <v>25</v>
      </c>
      <c r="EC18" s="283">
        <v>4350000</v>
      </c>
      <c r="ED18" s="283">
        <v>500000</v>
      </c>
      <c r="EE18" s="283">
        <v>0</v>
      </c>
      <c r="EF18" s="283">
        <v>4850000</v>
      </c>
      <c r="EG18" s="283" t="s">
        <v>156</v>
      </c>
      <c r="EH18" s="292">
        <v>2520000</v>
      </c>
      <c r="EI18" s="283">
        <v>4850000</v>
      </c>
      <c r="EJ18" s="284" t="s">
        <v>156</v>
      </c>
    </row>
    <row r="19" spans="1:15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406">
        <v>14.9</v>
      </c>
      <c r="R19" s="215">
        <v>5.25</v>
      </c>
      <c r="S19" s="189" t="e">
        <f>Q19+#REF!+R19</f>
        <v>#REF!</v>
      </c>
      <c r="T19" s="462"/>
      <c r="U19" s="104" t="s">
        <v>155</v>
      </c>
      <c r="V19" s="338"/>
      <c r="W19" s="384">
        <f t="shared" si="17"/>
        <v>469.54674256434129</v>
      </c>
      <c r="X19" s="331"/>
      <c r="Y19" s="331"/>
      <c r="Z19" s="331" t="s">
        <v>161</v>
      </c>
      <c r="AA19" s="331"/>
      <c r="AB19" s="331"/>
      <c r="AC19" s="331"/>
      <c r="AD19" s="331"/>
      <c r="AE19" s="407">
        <f t="shared" si="18"/>
        <v>15</v>
      </c>
      <c r="AF19" s="407">
        <f t="shared" ref="AF19:AF24" si="21">IF(W19&lt;999,20,IF(W19&lt;1499,15,IF(W19&lt;1999,10,IF(W19&lt;3999,5,IF(W19&gt;4000,0)))))</f>
        <v>20</v>
      </c>
      <c r="AG19" s="407">
        <f t="shared" si="19"/>
        <v>15</v>
      </c>
      <c r="AH19" s="407">
        <v>10</v>
      </c>
      <c r="AI19" s="406" t="s">
        <v>162</v>
      </c>
      <c r="AJ19" s="407">
        <f>IF(AK19="Minimal",15,0)</f>
        <v>15</v>
      </c>
      <c r="AK19" s="406" t="s">
        <v>751</v>
      </c>
      <c r="AL19" s="407">
        <f t="shared" si="20"/>
        <v>10</v>
      </c>
      <c r="AM19" s="406" t="s">
        <v>161</v>
      </c>
      <c r="AN19" s="407">
        <f>IF(AO19="Yes",10,0)</f>
        <v>0</v>
      </c>
      <c r="AO19" s="406" t="s">
        <v>162</v>
      </c>
      <c r="AP19" s="407">
        <f>IF(AQ19="Yes",10,0)</f>
        <v>0</v>
      </c>
      <c r="AQ19" s="406" t="s">
        <v>162</v>
      </c>
      <c r="AR19" s="385">
        <v>4.6980645161290324</v>
      </c>
      <c r="AS19" s="385">
        <v>0</v>
      </c>
      <c r="AT19" s="385">
        <v>69.325207669245003</v>
      </c>
      <c r="AU19" s="385">
        <v>0</v>
      </c>
      <c r="AV19" s="385" t="s">
        <v>155</v>
      </c>
      <c r="AW19" s="385" t="s">
        <v>155</v>
      </c>
      <c r="AX19" s="385">
        <v>75</v>
      </c>
      <c r="AY19" s="385">
        <v>0</v>
      </c>
      <c r="AZ19" s="455"/>
      <c r="BA19" s="448"/>
      <c r="BB19" s="455"/>
      <c r="BC19" s="337" t="s">
        <v>214</v>
      </c>
      <c r="BD19" s="386">
        <v>100</v>
      </c>
      <c r="BE19" s="337" t="s">
        <v>156</v>
      </c>
      <c r="BF19" s="386" t="s">
        <v>156</v>
      </c>
      <c r="BG19" s="337" t="s">
        <v>156</v>
      </c>
      <c r="BH19" s="386" t="s">
        <v>156</v>
      </c>
      <c r="BI19" s="386" t="s">
        <v>195</v>
      </c>
      <c r="BJ19" s="386">
        <v>100</v>
      </c>
      <c r="BK19" s="386" t="s">
        <v>156</v>
      </c>
      <c r="BL19" s="386" t="s">
        <v>156</v>
      </c>
      <c r="BM19" s="386" t="s">
        <v>156</v>
      </c>
      <c r="BN19" s="386" t="s">
        <v>156</v>
      </c>
      <c r="BO19" s="386"/>
      <c r="BP19" s="406">
        <f>SUM(AE19+AF19+AG19+AH19+AJ19+AL19+AN19+AP19)</f>
        <v>85</v>
      </c>
      <c r="BQ19" s="386"/>
      <c r="BR19" s="408"/>
      <c r="BS19" s="386"/>
      <c r="BT19" s="407">
        <v>100</v>
      </c>
      <c r="BU19" s="406">
        <f>Q19+BT19*0.25</f>
        <v>39.9</v>
      </c>
      <c r="BV19" s="408"/>
      <c r="BW19" s="386"/>
      <c r="BX19" s="386"/>
      <c r="BY19" s="308"/>
      <c r="BZ19" s="282" t="s">
        <v>295</v>
      </c>
      <c r="CA19" s="308">
        <v>100</v>
      </c>
      <c r="CB19" s="282" t="s">
        <v>156</v>
      </c>
      <c r="CC19" s="308" t="s">
        <v>156</v>
      </c>
      <c r="CD19" s="282" t="s">
        <v>156</v>
      </c>
      <c r="CE19" s="308" t="s">
        <v>156</v>
      </c>
      <c r="CF19" s="282" t="s">
        <v>156</v>
      </c>
      <c r="CG19" s="308" t="s">
        <v>156</v>
      </c>
      <c r="CH19" s="284">
        <v>1</v>
      </c>
      <c r="CI19" s="284" t="s">
        <v>184</v>
      </c>
      <c r="CJ19" s="282" t="s">
        <v>198</v>
      </c>
      <c r="CK19" s="282" t="s">
        <v>216</v>
      </c>
      <c r="CL19" s="282" t="s">
        <v>296</v>
      </c>
      <c r="CM19" s="307">
        <v>1.3068696</v>
      </c>
      <c r="CN19" s="307">
        <v>1.3068696</v>
      </c>
      <c r="CO19" s="284" t="s">
        <v>174</v>
      </c>
      <c r="CP19" s="284" t="s">
        <v>174</v>
      </c>
      <c r="CQ19" s="308">
        <v>1</v>
      </c>
      <c r="CR19" s="308">
        <v>1</v>
      </c>
      <c r="CS19" s="284" t="s">
        <v>159</v>
      </c>
      <c r="CT19" s="284" t="s">
        <v>159</v>
      </c>
      <c r="CU19" s="308">
        <v>55</v>
      </c>
      <c r="CV19" s="308">
        <v>55</v>
      </c>
      <c r="CW19" s="307">
        <v>0</v>
      </c>
      <c r="CX19" s="307">
        <v>100</v>
      </c>
      <c r="CY19" s="309">
        <v>1100</v>
      </c>
      <c r="CZ19" s="309">
        <v>15500</v>
      </c>
      <c r="DA19" s="307">
        <v>7.0967741935483872E-2</v>
      </c>
      <c r="DB19" s="309">
        <v>1100</v>
      </c>
      <c r="DC19" s="309">
        <v>0</v>
      </c>
      <c r="DD19" s="310">
        <v>0</v>
      </c>
      <c r="DE19" s="310">
        <v>0</v>
      </c>
      <c r="DF19" s="310">
        <v>0</v>
      </c>
      <c r="DG19" s="283">
        <v>0</v>
      </c>
      <c r="DH19" s="307">
        <v>75.594077170000006</v>
      </c>
      <c r="DI19" s="307">
        <v>94.347974910000005</v>
      </c>
      <c r="DJ19" s="307">
        <v>38.054370570000003</v>
      </c>
      <c r="DK19" s="307" t="s">
        <v>156</v>
      </c>
      <c r="DL19" s="307" t="s">
        <v>156</v>
      </c>
      <c r="DM19" s="310" t="s">
        <v>156</v>
      </c>
      <c r="DN19" s="311" t="s">
        <v>156</v>
      </c>
      <c r="DO19" s="284" t="s">
        <v>162</v>
      </c>
      <c r="DP19" s="284" t="s">
        <v>162</v>
      </c>
      <c r="DQ19" s="308">
        <v>9</v>
      </c>
      <c r="DR19" s="308">
        <v>12</v>
      </c>
      <c r="DS19" s="284" t="s">
        <v>162</v>
      </c>
      <c r="DT19" s="308">
        <v>0</v>
      </c>
      <c r="DU19" s="308">
        <v>0</v>
      </c>
      <c r="DV19" s="282" t="s">
        <v>175</v>
      </c>
      <c r="DW19" s="282" t="s">
        <v>305</v>
      </c>
      <c r="DX19" s="284" t="s">
        <v>165</v>
      </c>
      <c r="DY19" s="284" t="s">
        <v>165</v>
      </c>
      <c r="DZ19" s="308">
        <v>2</v>
      </c>
      <c r="EA19" s="284" t="s">
        <v>162</v>
      </c>
      <c r="EB19" s="308">
        <v>30</v>
      </c>
      <c r="EC19" s="283">
        <v>1114000</v>
      </c>
      <c r="ED19" s="283">
        <v>0</v>
      </c>
      <c r="EE19" s="283">
        <v>0</v>
      </c>
      <c r="EF19" s="283">
        <v>1114000</v>
      </c>
      <c r="EG19" s="283" t="s">
        <v>156</v>
      </c>
      <c r="EH19" s="292">
        <v>675000</v>
      </c>
      <c r="EI19" s="283">
        <v>1114000</v>
      </c>
      <c r="EJ19" s="284" t="s">
        <v>156</v>
      </c>
    </row>
    <row r="20" spans="1:15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406">
        <v>10.09</v>
      </c>
      <c r="R20" s="331"/>
      <c r="S20" s="189" t="e">
        <f>Q20+#REF!+R20</f>
        <v>#REF!</v>
      </c>
      <c r="T20" s="462"/>
      <c r="U20" s="104" t="s">
        <v>155</v>
      </c>
      <c r="V20" s="338"/>
      <c r="W20" s="384">
        <f t="shared" si="17"/>
        <v>298.96243736795947</v>
      </c>
      <c r="X20" s="331"/>
      <c r="Y20" s="331"/>
      <c r="Z20" s="331" t="s">
        <v>161</v>
      </c>
      <c r="AA20" s="331"/>
      <c r="AB20" s="331"/>
      <c r="AC20" s="331"/>
      <c r="AD20" s="331"/>
      <c r="AE20" s="407">
        <f t="shared" si="18"/>
        <v>10</v>
      </c>
      <c r="AF20" s="407">
        <f t="shared" si="21"/>
        <v>20</v>
      </c>
      <c r="AG20" s="407">
        <f t="shared" si="19"/>
        <v>15</v>
      </c>
      <c r="AH20" s="407">
        <f t="shared" ref="AH20:AH33" si="22">IF(AI20="Yes",10,0)</f>
        <v>10</v>
      </c>
      <c r="AI20" s="406" t="s">
        <v>161</v>
      </c>
      <c r="AJ20" s="407">
        <v>15</v>
      </c>
      <c r="AK20" s="406" t="s">
        <v>751</v>
      </c>
      <c r="AL20" s="407">
        <f t="shared" si="20"/>
        <v>10</v>
      </c>
      <c r="AM20" s="406" t="s">
        <v>161</v>
      </c>
      <c r="AN20" s="407">
        <f>IF(AO20="Yes",10,0)</f>
        <v>0</v>
      </c>
      <c r="AO20" s="406" t="s">
        <v>162</v>
      </c>
      <c r="AP20" s="407">
        <f>IF(AQ20="Yes",10,0)</f>
        <v>0</v>
      </c>
      <c r="AQ20" s="406" t="s">
        <v>162</v>
      </c>
      <c r="AR20" s="385">
        <v>16.672666819006448</v>
      </c>
      <c r="AS20" s="385">
        <v>0</v>
      </c>
      <c r="AT20" s="385">
        <v>59.268861974388003</v>
      </c>
      <c r="AU20" s="385">
        <v>0.78073851317326326</v>
      </c>
      <c r="AV20" s="385" t="s">
        <v>155</v>
      </c>
      <c r="AW20" s="385" t="s">
        <v>155</v>
      </c>
      <c r="AX20" s="385">
        <v>25</v>
      </c>
      <c r="AY20" s="385">
        <v>0</v>
      </c>
      <c r="AZ20" s="456"/>
      <c r="BA20" s="448"/>
      <c r="BB20" s="456"/>
      <c r="BC20" s="337" t="s">
        <v>224</v>
      </c>
      <c r="BD20" s="386">
        <v>100</v>
      </c>
      <c r="BE20" s="337" t="s">
        <v>156</v>
      </c>
      <c r="BF20" s="386" t="s">
        <v>156</v>
      </c>
      <c r="BG20" s="337" t="s">
        <v>156</v>
      </c>
      <c r="BH20" s="386" t="s">
        <v>156</v>
      </c>
      <c r="BI20" s="386" t="s">
        <v>195</v>
      </c>
      <c r="BJ20" s="386">
        <v>100</v>
      </c>
      <c r="BK20" s="386" t="s">
        <v>156</v>
      </c>
      <c r="BL20" s="386" t="s">
        <v>156</v>
      </c>
      <c r="BM20" s="386" t="s">
        <v>156</v>
      </c>
      <c r="BN20" s="386" t="s">
        <v>156</v>
      </c>
      <c r="BO20" s="386"/>
      <c r="BP20" s="406">
        <f>SUM(AE20+AF20+AG20+AH20+AJ20+AL20+AN20+AP20)</f>
        <v>80</v>
      </c>
      <c r="BQ20" s="386"/>
      <c r="BR20" s="408"/>
      <c r="BS20" s="386"/>
      <c r="BT20" s="407">
        <v>100</v>
      </c>
      <c r="BU20" s="406">
        <f>Q20+BT20*0.25</f>
        <v>35.090000000000003</v>
      </c>
      <c r="BV20" s="408"/>
      <c r="BW20" s="386"/>
      <c r="BX20" s="386"/>
      <c r="BY20" s="308"/>
      <c r="BZ20" s="282" t="s">
        <v>225</v>
      </c>
      <c r="CA20" s="308">
        <v>100</v>
      </c>
      <c r="CB20" s="282" t="s">
        <v>156</v>
      </c>
      <c r="CC20" s="308" t="s">
        <v>156</v>
      </c>
      <c r="CD20" s="282" t="s">
        <v>156</v>
      </c>
      <c r="CE20" s="308" t="s">
        <v>156</v>
      </c>
      <c r="CF20" s="282" t="s">
        <v>156</v>
      </c>
      <c r="CG20" s="308" t="s">
        <v>156</v>
      </c>
      <c r="CH20" s="284">
        <v>1</v>
      </c>
      <c r="CI20" s="284" t="s">
        <v>184</v>
      </c>
      <c r="CJ20" s="282" t="s">
        <v>198</v>
      </c>
      <c r="CK20" s="282" t="s">
        <v>228</v>
      </c>
      <c r="CL20" s="282" t="s">
        <v>304</v>
      </c>
      <c r="CM20" s="307">
        <v>9.5967154299999997</v>
      </c>
      <c r="CN20" s="307">
        <v>9.5967154299999997</v>
      </c>
      <c r="CO20" s="284" t="s">
        <v>174</v>
      </c>
      <c r="CP20" s="284" t="s">
        <v>174</v>
      </c>
      <c r="CQ20" s="308">
        <v>1</v>
      </c>
      <c r="CR20" s="308">
        <v>1</v>
      </c>
      <c r="CS20" s="284" t="s">
        <v>159</v>
      </c>
      <c r="CT20" s="284" t="s">
        <v>159</v>
      </c>
      <c r="CU20" s="308">
        <v>55</v>
      </c>
      <c r="CV20" s="308">
        <v>55</v>
      </c>
      <c r="CW20" s="307">
        <v>3.9999707795377004</v>
      </c>
      <c r="CX20" s="307">
        <v>96.000029220462295</v>
      </c>
      <c r="CY20" s="309">
        <v>3903.7210829999999</v>
      </c>
      <c r="CZ20" s="309">
        <v>15500</v>
      </c>
      <c r="DA20" s="307">
        <v>0.25185297309677418</v>
      </c>
      <c r="DB20" s="309">
        <v>3747.5733803653475</v>
      </c>
      <c r="DC20" s="309">
        <v>156.14770263465266</v>
      </c>
      <c r="DD20" s="310">
        <v>0</v>
      </c>
      <c r="DE20" s="310">
        <v>0</v>
      </c>
      <c r="DF20" s="310">
        <v>0</v>
      </c>
      <c r="DG20" s="283">
        <v>0</v>
      </c>
      <c r="DH20" s="307">
        <v>87.040487170000006</v>
      </c>
      <c r="DI20" s="307">
        <v>47.05679026</v>
      </c>
      <c r="DJ20" s="307">
        <v>43.727090930000003</v>
      </c>
      <c r="DK20" s="307" t="s">
        <v>156</v>
      </c>
      <c r="DL20" s="307" t="s">
        <v>156</v>
      </c>
      <c r="DM20" s="310" t="s">
        <v>156</v>
      </c>
      <c r="DN20" s="311" t="s">
        <v>156</v>
      </c>
      <c r="DO20" s="284" t="s">
        <v>162</v>
      </c>
      <c r="DP20" s="284" t="s">
        <v>162</v>
      </c>
      <c r="DQ20" s="308">
        <v>11</v>
      </c>
      <c r="DR20" s="308">
        <v>12</v>
      </c>
      <c r="DS20" s="284" t="s">
        <v>162</v>
      </c>
      <c r="DT20" s="308">
        <v>0</v>
      </c>
      <c r="DU20" s="308">
        <v>0</v>
      </c>
      <c r="DV20" s="282" t="s">
        <v>175</v>
      </c>
      <c r="DW20" s="282" t="s">
        <v>156</v>
      </c>
      <c r="DX20" s="284" t="s">
        <v>165</v>
      </c>
      <c r="DY20" s="284" t="s">
        <v>165</v>
      </c>
      <c r="DZ20" s="308">
        <v>1</v>
      </c>
      <c r="EA20" s="284" t="s">
        <v>162</v>
      </c>
      <c r="EB20" s="308">
        <v>21</v>
      </c>
      <c r="EC20" s="283">
        <v>7200000</v>
      </c>
      <c r="ED20" s="283">
        <v>4000000</v>
      </c>
      <c r="EE20" s="283">
        <v>0</v>
      </c>
      <c r="EF20" s="283">
        <v>11200000</v>
      </c>
      <c r="EG20" s="283" t="s">
        <v>156</v>
      </c>
      <c r="EH20" s="283">
        <v>11200000</v>
      </c>
      <c r="EI20" s="283">
        <v>11200000</v>
      </c>
      <c r="EJ20" s="284" t="s">
        <v>156</v>
      </c>
    </row>
    <row r="21" spans="1:15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4">
        <v>36.700000000000003</v>
      </c>
      <c r="R21" s="141">
        <v>6.75</v>
      </c>
      <c r="S21" s="142" t="e">
        <f>Q21+#REF!+R21</f>
        <v>#REF!</v>
      </c>
      <c r="T21" s="439"/>
      <c r="U21" s="143"/>
      <c r="V21" s="355"/>
      <c r="W21" s="356">
        <f t="shared" si="17"/>
        <v>89.223959053811043</v>
      </c>
      <c r="X21" s="357"/>
      <c r="Y21" s="357"/>
      <c r="Z21" s="357" t="s">
        <v>161</v>
      </c>
      <c r="AA21" s="357"/>
      <c r="AB21" s="357"/>
      <c r="AC21" s="357"/>
      <c r="AD21" s="357"/>
      <c r="AE21" s="358">
        <f t="shared" si="18"/>
        <v>5</v>
      </c>
      <c r="AF21" s="358">
        <f t="shared" si="21"/>
        <v>20</v>
      </c>
      <c r="AG21" s="358">
        <f t="shared" si="19"/>
        <v>15</v>
      </c>
      <c r="AH21" s="358">
        <f t="shared" si="22"/>
        <v>10</v>
      </c>
      <c r="AI21" s="354" t="s">
        <v>161</v>
      </c>
      <c r="AJ21" s="358">
        <f t="shared" ref="AJ21:AJ37" si="23">IF(AK21="Minimal",15,0)</f>
        <v>15</v>
      </c>
      <c r="AK21" s="354" t="s">
        <v>751</v>
      </c>
      <c r="AL21" s="358">
        <f t="shared" si="20"/>
        <v>10</v>
      </c>
      <c r="AM21" s="354" t="s">
        <v>161</v>
      </c>
      <c r="AN21" s="358">
        <f t="shared" ref="AN21:AN26" si="24">IF(AO21="Yes",5,0)</f>
        <v>0</v>
      </c>
      <c r="AO21" s="354" t="s">
        <v>162</v>
      </c>
      <c r="AP21" s="358">
        <f>IF(AQ21="Yes",5,0)</f>
        <v>0</v>
      </c>
      <c r="AQ21" s="354" t="s">
        <v>162</v>
      </c>
      <c r="AR21" s="359"/>
      <c r="AS21" s="359"/>
      <c r="AT21" s="359">
        <v>47</v>
      </c>
      <c r="AU21" s="359"/>
      <c r="AV21" s="359"/>
      <c r="AW21" s="359"/>
      <c r="AX21" s="359"/>
      <c r="AY21" s="359"/>
      <c r="AZ21" s="450"/>
      <c r="BA21" s="448"/>
      <c r="BB21" s="450"/>
      <c r="BC21" s="346" t="s">
        <v>214</v>
      </c>
      <c r="BD21" s="360"/>
      <c r="BE21" s="346"/>
      <c r="BF21" s="360"/>
      <c r="BG21" s="346"/>
      <c r="BH21" s="360"/>
      <c r="BI21" s="360"/>
      <c r="BJ21" s="360"/>
      <c r="BK21" s="360"/>
      <c r="BL21" s="360"/>
      <c r="BM21" s="360"/>
      <c r="BN21" s="360"/>
      <c r="BO21" s="360"/>
      <c r="BP21" s="354">
        <f>SUM(AE21+AF21+AG21+AH21++AJ21+AL21+AN21+AP21)</f>
        <v>75</v>
      </c>
      <c r="BQ21" s="360"/>
      <c r="BR21" s="360"/>
      <c r="BS21" s="360"/>
      <c r="BT21" s="358">
        <v>100</v>
      </c>
      <c r="BU21" s="406">
        <f>Q21+BT21*0.25</f>
        <v>61.7</v>
      </c>
      <c r="BV21" s="360"/>
      <c r="BW21" s="360"/>
      <c r="BX21" s="360"/>
      <c r="BY21" s="318"/>
      <c r="BZ21" s="288" t="s">
        <v>233</v>
      </c>
      <c r="CA21" s="318"/>
      <c r="CB21" s="288"/>
      <c r="CC21" s="318"/>
      <c r="CD21" s="288"/>
      <c r="CE21" s="318"/>
      <c r="CF21" s="288"/>
      <c r="CG21" s="318"/>
      <c r="CH21" s="290"/>
      <c r="CI21" s="290"/>
      <c r="CJ21" s="288"/>
      <c r="CK21" s="288"/>
      <c r="CL21" s="288"/>
      <c r="CM21" s="317"/>
      <c r="CN21" s="317">
        <f>5*2</f>
        <v>10</v>
      </c>
      <c r="CO21" s="290"/>
      <c r="CP21" s="290"/>
      <c r="CQ21" s="318"/>
      <c r="CR21" s="318"/>
      <c r="CS21" s="290"/>
      <c r="CT21" s="290"/>
      <c r="CU21" s="318"/>
      <c r="CV21" s="318"/>
      <c r="CW21" s="317"/>
      <c r="CX21" s="317"/>
      <c r="CY21" s="330">
        <v>21687</v>
      </c>
      <c r="CZ21" s="319"/>
      <c r="DA21" s="317"/>
      <c r="DB21" s="319"/>
      <c r="DC21" s="319"/>
      <c r="DD21" s="320"/>
      <c r="DE21" s="320"/>
      <c r="DF21" s="320"/>
      <c r="DG21" s="289"/>
      <c r="DH21" s="317"/>
      <c r="DI21" s="317"/>
      <c r="DJ21" s="317"/>
      <c r="DK21" s="317"/>
      <c r="DL21" s="317"/>
      <c r="DM21" s="320"/>
      <c r="DN21" s="321"/>
      <c r="DO21" s="290"/>
      <c r="DP21" s="290"/>
      <c r="DQ21" s="318"/>
      <c r="DR21" s="318"/>
      <c r="DS21" s="290"/>
      <c r="DT21" s="318"/>
      <c r="DU21" s="318"/>
      <c r="DV21" s="288"/>
      <c r="DW21" s="288"/>
      <c r="DX21" s="290"/>
      <c r="DY21" s="290"/>
      <c r="DZ21" s="318"/>
      <c r="EA21" s="290"/>
      <c r="EB21" s="318"/>
      <c r="EC21" s="289"/>
      <c r="ED21" s="289"/>
      <c r="EE21" s="289"/>
      <c r="EF21" s="289">
        <v>12000000</v>
      </c>
      <c r="EG21" s="289"/>
      <c r="EH21" s="292">
        <v>19350000</v>
      </c>
      <c r="EI21" s="289"/>
      <c r="EJ21" s="290"/>
    </row>
    <row r="22" spans="1:15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32">
        <v>31.19</v>
      </c>
      <c r="R22" s="332">
        <v>12</v>
      </c>
      <c r="S22" s="171" t="e">
        <f>Q22+#REF!+R22</f>
        <v>#REF!</v>
      </c>
      <c r="T22" s="439"/>
      <c r="U22" s="172">
        <v>0</v>
      </c>
      <c r="V22" s="373">
        <v>0</v>
      </c>
      <c r="W22" s="374">
        <f t="shared" si="17"/>
        <v>2.8524159963489075E-7</v>
      </c>
      <c r="X22" s="375">
        <v>0</v>
      </c>
      <c r="Y22" s="375" t="s">
        <v>749</v>
      </c>
      <c r="Z22" s="372" t="s">
        <v>161</v>
      </c>
      <c r="AA22" s="375">
        <f>IF(AB22="Yes",10,0)</f>
        <v>0</v>
      </c>
      <c r="AB22" s="376" t="s">
        <v>162</v>
      </c>
      <c r="AC22" s="377">
        <f>IF(AD22="Yes",10,0)</f>
        <v>0</v>
      </c>
      <c r="AD22" s="376" t="s">
        <v>162</v>
      </c>
      <c r="AE22" s="342">
        <f t="shared" si="18"/>
        <v>0</v>
      </c>
      <c r="AF22" s="342">
        <f t="shared" si="21"/>
        <v>20</v>
      </c>
      <c r="AG22" s="342">
        <f t="shared" si="19"/>
        <v>15</v>
      </c>
      <c r="AH22" s="342">
        <f t="shared" si="22"/>
        <v>10</v>
      </c>
      <c r="AI22" s="332" t="s">
        <v>161</v>
      </c>
      <c r="AJ22" s="342">
        <f t="shared" si="23"/>
        <v>15</v>
      </c>
      <c r="AK22" s="332" t="s">
        <v>751</v>
      </c>
      <c r="AL22" s="342">
        <f t="shared" si="20"/>
        <v>10</v>
      </c>
      <c r="AM22" s="332" t="s">
        <v>161</v>
      </c>
      <c r="AN22" s="342">
        <f t="shared" si="24"/>
        <v>0</v>
      </c>
      <c r="AO22" s="332" t="s">
        <v>162</v>
      </c>
      <c r="AP22" s="342">
        <f>IF(AQ22="Yes",5,0)</f>
        <v>5</v>
      </c>
      <c r="AQ22" s="332" t="s">
        <v>161</v>
      </c>
      <c r="AR22" s="378"/>
      <c r="AS22" s="378"/>
      <c r="AT22" s="378">
        <v>0</v>
      </c>
      <c r="AU22" s="378"/>
      <c r="AV22" s="378"/>
      <c r="AW22" s="378"/>
      <c r="AX22" s="378"/>
      <c r="AY22" s="378"/>
      <c r="AZ22" s="452"/>
      <c r="BA22" s="448"/>
      <c r="BB22" s="452"/>
      <c r="BC22" s="339" t="s">
        <v>214</v>
      </c>
      <c r="BD22" s="379"/>
      <c r="BE22" s="339"/>
      <c r="BF22" s="379"/>
      <c r="BG22" s="339"/>
      <c r="BH22" s="379"/>
      <c r="BI22" s="379"/>
      <c r="BJ22" s="379"/>
      <c r="BK22" s="379"/>
      <c r="BL22" s="379"/>
      <c r="BM22" s="379"/>
      <c r="BN22" s="379"/>
      <c r="BO22" s="379"/>
      <c r="BP22" s="332">
        <f>SUM(AE22+AF22+AG22+AH22+AJ22+AL22+AN22+AP22)</f>
        <v>75</v>
      </c>
      <c r="BQ22" s="379"/>
      <c r="BR22" s="379"/>
      <c r="BS22" s="379"/>
      <c r="BT22" s="379"/>
      <c r="BU22" s="379"/>
      <c r="BV22" s="379"/>
      <c r="BW22" s="379"/>
      <c r="BX22" s="379"/>
      <c r="BY22" s="313"/>
      <c r="BZ22" s="285" t="s">
        <v>472</v>
      </c>
      <c r="CA22" s="313"/>
      <c r="CB22" s="285"/>
      <c r="CC22" s="313"/>
      <c r="CD22" s="285"/>
      <c r="CE22" s="313"/>
      <c r="CF22" s="285"/>
      <c r="CG22" s="313"/>
      <c r="CH22" s="287"/>
      <c r="CI22" s="287"/>
      <c r="CJ22" s="285"/>
      <c r="CK22" s="285"/>
      <c r="CL22" s="285"/>
      <c r="CM22" s="312"/>
      <c r="CN22" s="312">
        <v>175290</v>
      </c>
      <c r="CO22" s="287"/>
      <c r="CP22" s="287"/>
      <c r="CQ22" s="313"/>
      <c r="CR22" s="313"/>
      <c r="CS22" s="287"/>
      <c r="CT22" s="287"/>
      <c r="CU22" s="313"/>
      <c r="CV22" s="313"/>
      <c r="CW22" s="312"/>
      <c r="CX22" s="312"/>
      <c r="CY22" s="314">
        <v>152000</v>
      </c>
      <c r="CZ22" s="314"/>
      <c r="DA22" s="312"/>
      <c r="DB22" s="314"/>
      <c r="DC22" s="314"/>
      <c r="DD22" s="315"/>
      <c r="DE22" s="315"/>
      <c r="DF22" s="315"/>
      <c r="DG22" s="286"/>
      <c r="DH22" s="312"/>
      <c r="DI22" s="312"/>
      <c r="DJ22" s="312"/>
      <c r="DK22" s="312"/>
      <c r="DL22" s="312"/>
      <c r="DM22" s="315"/>
      <c r="DN22" s="316"/>
      <c r="DO22" s="287"/>
      <c r="DP22" s="287"/>
      <c r="DQ22" s="313"/>
      <c r="DR22" s="313"/>
      <c r="DS22" s="287"/>
      <c r="DT22" s="313"/>
      <c r="DU22" s="313"/>
      <c r="DV22" s="285"/>
      <c r="DW22" s="285"/>
      <c r="DX22" s="287"/>
      <c r="DY22" s="287"/>
      <c r="DZ22" s="313"/>
      <c r="EA22" s="287"/>
      <c r="EB22" s="313"/>
      <c r="EC22" s="286"/>
      <c r="ED22" s="286"/>
      <c r="EE22" s="286"/>
      <c r="EF22" s="286">
        <v>76000</v>
      </c>
      <c r="EG22" s="286"/>
      <c r="EH22" s="286">
        <v>7600</v>
      </c>
      <c r="EI22" s="286"/>
      <c r="EJ22" s="287" t="s">
        <v>473</v>
      </c>
    </row>
    <row r="23" spans="1:15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54">
        <v>29.6</v>
      </c>
      <c r="R23" s="354">
        <v>7.5</v>
      </c>
      <c r="S23" s="142" t="e">
        <f>Q23+#REF!+R23</f>
        <v>#REF!</v>
      </c>
      <c r="T23" s="439"/>
      <c r="U23" s="143"/>
      <c r="V23" s="355"/>
      <c r="W23" s="356">
        <f t="shared" si="17"/>
        <v>4.6686955318854615</v>
      </c>
      <c r="X23" s="357"/>
      <c r="Y23" s="357"/>
      <c r="Z23" s="357" t="s">
        <v>161</v>
      </c>
      <c r="AA23" s="357"/>
      <c r="AB23" s="357"/>
      <c r="AC23" s="357"/>
      <c r="AD23" s="357"/>
      <c r="AE23" s="358">
        <f t="shared" si="18"/>
        <v>5</v>
      </c>
      <c r="AF23" s="358">
        <f t="shared" si="21"/>
        <v>20</v>
      </c>
      <c r="AG23" s="358">
        <f t="shared" si="19"/>
        <v>15</v>
      </c>
      <c r="AH23" s="358">
        <f t="shared" si="22"/>
        <v>10</v>
      </c>
      <c r="AI23" s="354" t="s">
        <v>161</v>
      </c>
      <c r="AJ23" s="358">
        <f t="shared" si="23"/>
        <v>15</v>
      </c>
      <c r="AK23" s="354" t="s">
        <v>751</v>
      </c>
      <c r="AL23" s="358">
        <f t="shared" si="20"/>
        <v>10</v>
      </c>
      <c r="AM23" s="354" t="s">
        <v>161</v>
      </c>
      <c r="AN23" s="358">
        <f t="shared" si="24"/>
        <v>0</v>
      </c>
      <c r="AO23" s="354" t="s">
        <v>162</v>
      </c>
      <c r="AP23" s="358">
        <f>IF(AQ23="Yes",5,0)</f>
        <v>0</v>
      </c>
      <c r="AQ23" s="354" t="s">
        <v>162</v>
      </c>
      <c r="AR23" s="359"/>
      <c r="AS23" s="359"/>
      <c r="AT23" s="359">
        <v>47</v>
      </c>
      <c r="AU23" s="359"/>
      <c r="AV23" s="359"/>
      <c r="AW23" s="359"/>
      <c r="AX23" s="359"/>
      <c r="AY23" s="359"/>
      <c r="AZ23" s="450"/>
      <c r="BA23" s="448"/>
      <c r="BB23" s="450"/>
      <c r="BC23" s="346" t="s">
        <v>214</v>
      </c>
      <c r="BD23" s="360"/>
      <c r="BE23" s="346"/>
      <c r="BF23" s="360"/>
      <c r="BG23" s="346"/>
      <c r="BH23" s="360"/>
      <c r="BI23" s="360"/>
      <c r="BJ23" s="360"/>
      <c r="BK23" s="360"/>
      <c r="BL23" s="360"/>
      <c r="BM23" s="360"/>
      <c r="BN23" s="360"/>
      <c r="BO23" s="360"/>
      <c r="BP23" s="354">
        <f>SUM(AE23+AF23+AG23+AH23++AJ23+AL23+AN23+AP23)</f>
        <v>75</v>
      </c>
      <c r="BQ23" s="360"/>
      <c r="BR23" s="360"/>
      <c r="BS23" s="360"/>
      <c r="BT23" s="360"/>
      <c r="BU23" s="360"/>
      <c r="BV23" s="360"/>
      <c r="BW23" s="360"/>
      <c r="BX23" s="360"/>
      <c r="BY23" s="318"/>
      <c r="BZ23" s="288"/>
      <c r="CA23" s="318"/>
      <c r="CB23" s="288"/>
      <c r="CC23" s="318"/>
      <c r="CD23" s="288"/>
      <c r="CE23" s="318"/>
      <c r="CF23" s="288"/>
      <c r="CG23" s="318"/>
      <c r="CH23" s="290"/>
      <c r="CI23" s="290"/>
      <c r="CJ23" s="288"/>
      <c r="CK23" s="288"/>
      <c r="CL23" s="288"/>
      <c r="CM23" s="317"/>
      <c r="CN23" s="317">
        <f>5*2</f>
        <v>10</v>
      </c>
      <c r="CO23" s="290"/>
      <c r="CP23" s="290"/>
      <c r="CQ23" s="318"/>
      <c r="CR23" s="318"/>
      <c r="CS23" s="290"/>
      <c r="CT23" s="290"/>
      <c r="CU23" s="318"/>
      <c r="CV23" s="318"/>
      <c r="CW23" s="317"/>
      <c r="CX23" s="317"/>
      <c r="CY23" s="330">
        <v>21687</v>
      </c>
      <c r="CZ23" s="319"/>
      <c r="DA23" s="317"/>
      <c r="DB23" s="319"/>
      <c r="DC23" s="319"/>
      <c r="DD23" s="320"/>
      <c r="DE23" s="320"/>
      <c r="DF23" s="320"/>
      <c r="DG23" s="289"/>
      <c r="DH23" s="317"/>
      <c r="DI23" s="317"/>
      <c r="DJ23" s="317"/>
      <c r="DK23" s="317"/>
      <c r="DL23" s="317"/>
      <c r="DM23" s="320"/>
      <c r="DN23" s="321"/>
      <c r="DO23" s="290"/>
      <c r="DP23" s="290"/>
      <c r="DQ23" s="318"/>
      <c r="DR23" s="318"/>
      <c r="DS23" s="290"/>
      <c r="DT23" s="318"/>
      <c r="DU23" s="318"/>
      <c r="DV23" s="288"/>
      <c r="DW23" s="288"/>
      <c r="DX23" s="290"/>
      <c r="DY23" s="290"/>
      <c r="DZ23" s="318"/>
      <c r="EA23" s="290"/>
      <c r="EB23" s="318"/>
      <c r="EC23" s="289"/>
      <c r="ED23" s="289"/>
      <c r="EE23" s="289"/>
      <c r="EF23" s="289">
        <v>12000000</v>
      </c>
      <c r="EG23" s="289"/>
      <c r="EH23" s="292">
        <v>1012500</v>
      </c>
      <c r="EI23" s="289"/>
      <c r="EJ23" s="290"/>
    </row>
    <row r="24" spans="1:15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54">
        <v>28.3</v>
      </c>
      <c r="R24" s="354">
        <v>7.5</v>
      </c>
      <c r="S24" s="142" t="e">
        <f>Q24+#REF!+R24</f>
        <v>#REF!</v>
      </c>
      <c r="T24" s="439"/>
      <c r="U24" s="143"/>
      <c r="V24" s="355"/>
      <c r="W24" s="356">
        <f t="shared" si="17"/>
        <v>1.8674782127541847</v>
      </c>
      <c r="X24" s="357"/>
      <c r="Y24" s="357"/>
      <c r="Z24" s="357" t="s">
        <v>161</v>
      </c>
      <c r="AA24" s="357"/>
      <c r="AB24" s="357"/>
      <c r="AC24" s="357"/>
      <c r="AD24" s="357"/>
      <c r="AE24" s="358">
        <f t="shared" si="18"/>
        <v>5</v>
      </c>
      <c r="AF24" s="358">
        <f t="shared" si="21"/>
        <v>20</v>
      </c>
      <c r="AG24" s="358">
        <f t="shared" si="19"/>
        <v>15</v>
      </c>
      <c r="AH24" s="358">
        <f t="shared" si="22"/>
        <v>10</v>
      </c>
      <c r="AI24" s="354" t="s">
        <v>161</v>
      </c>
      <c r="AJ24" s="358">
        <f t="shared" si="23"/>
        <v>15</v>
      </c>
      <c r="AK24" s="354" t="s">
        <v>751</v>
      </c>
      <c r="AL24" s="358">
        <f t="shared" si="20"/>
        <v>10</v>
      </c>
      <c r="AM24" s="354" t="s">
        <v>161</v>
      </c>
      <c r="AN24" s="358">
        <f t="shared" si="24"/>
        <v>0</v>
      </c>
      <c r="AO24" s="354" t="s">
        <v>162</v>
      </c>
      <c r="AP24" s="358">
        <f>IF(AQ24="Yes",5,0)</f>
        <v>0</v>
      </c>
      <c r="AQ24" s="354" t="s">
        <v>162</v>
      </c>
      <c r="AR24" s="359"/>
      <c r="AS24" s="359"/>
      <c r="AT24" s="359">
        <v>47</v>
      </c>
      <c r="AU24" s="359"/>
      <c r="AV24" s="359"/>
      <c r="AW24" s="359"/>
      <c r="AX24" s="359"/>
      <c r="AY24" s="359"/>
      <c r="AZ24" s="453"/>
      <c r="BA24" s="454"/>
      <c r="BB24" s="453"/>
      <c r="BC24" s="381" t="s">
        <v>214</v>
      </c>
      <c r="BD24" s="382"/>
      <c r="BE24" s="381"/>
      <c r="BF24" s="382"/>
      <c r="BG24" s="381"/>
      <c r="BH24" s="382"/>
      <c r="BI24" s="382"/>
      <c r="BJ24" s="382"/>
      <c r="BK24" s="382"/>
      <c r="BL24" s="382"/>
      <c r="BM24" s="382"/>
      <c r="BN24" s="382"/>
      <c r="BO24" s="382"/>
      <c r="BP24" s="354">
        <f>SUM(AE24+AF24+AG24+AH24++AJ24+AL24+AN24+AP24)</f>
        <v>75</v>
      </c>
      <c r="BQ24" s="382"/>
      <c r="BR24" s="382"/>
      <c r="BS24" s="382"/>
      <c r="BT24" s="382"/>
      <c r="BU24" s="382"/>
      <c r="BV24" s="382"/>
      <c r="BW24" s="382"/>
      <c r="BX24" s="382"/>
      <c r="BY24" s="326"/>
      <c r="BZ24" s="322"/>
      <c r="CA24" s="326"/>
      <c r="CB24" s="322"/>
      <c r="CC24" s="326"/>
      <c r="CD24" s="322"/>
      <c r="CE24" s="326"/>
      <c r="CF24" s="322"/>
      <c r="CG24" s="326"/>
      <c r="CH24" s="324"/>
      <c r="CI24" s="324"/>
      <c r="CJ24" s="322"/>
      <c r="CK24" s="322"/>
      <c r="CL24" s="322"/>
      <c r="CM24" s="325"/>
      <c r="CN24" s="317">
        <f>5*2</f>
        <v>10</v>
      </c>
      <c r="CO24" s="324"/>
      <c r="CP24" s="324"/>
      <c r="CQ24" s="326"/>
      <c r="CR24" s="326"/>
      <c r="CS24" s="324"/>
      <c r="CT24" s="324"/>
      <c r="CU24" s="326"/>
      <c r="CV24" s="326"/>
      <c r="CW24" s="325"/>
      <c r="CX24" s="325"/>
      <c r="CY24" s="330">
        <v>21687</v>
      </c>
      <c r="CZ24" s="327"/>
      <c r="DA24" s="325"/>
      <c r="DB24" s="327"/>
      <c r="DC24" s="327"/>
      <c r="DD24" s="328"/>
      <c r="DE24" s="328"/>
      <c r="DF24" s="328"/>
      <c r="DG24" s="323"/>
      <c r="DH24" s="325"/>
      <c r="DI24" s="325"/>
      <c r="DJ24" s="325"/>
      <c r="DK24" s="325"/>
      <c r="DL24" s="325"/>
      <c r="DM24" s="328"/>
      <c r="DN24" s="329"/>
      <c r="DO24" s="324"/>
      <c r="DP24" s="324"/>
      <c r="DQ24" s="326"/>
      <c r="DR24" s="326"/>
      <c r="DS24" s="324"/>
      <c r="DT24" s="326"/>
      <c r="DU24" s="326"/>
      <c r="DV24" s="322"/>
      <c r="DW24" s="322"/>
      <c r="DX24" s="324"/>
      <c r="DY24" s="324"/>
      <c r="DZ24" s="326"/>
      <c r="EA24" s="324"/>
      <c r="EB24" s="326"/>
      <c r="EC24" s="323"/>
      <c r="ED24" s="323"/>
      <c r="EE24" s="323"/>
      <c r="EF24" s="323">
        <v>12000000</v>
      </c>
      <c r="EG24" s="323"/>
      <c r="EH24" s="292">
        <v>405000</v>
      </c>
      <c r="EI24" s="323"/>
      <c r="EJ24" s="324"/>
    </row>
    <row r="25" spans="1:151" ht="78" hidden="1" customHeight="1" x14ac:dyDescent="0.2">
      <c r="A25" s="345" t="s">
        <v>518</v>
      </c>
      <c r="B25" s="361" t="s">
        <v>197</v>
      </c>
      <c r="C25" s="361" t="s">
        <v>194</v>
      </c>
      <c r="D25" s="152" t="s">
        <v>759</v>
      </c>
      <c r="E25" s="152" t="s">
        <v>179</v>
      </c>
      <c r="F25" s="345"/>
      <c r="G25" s="345" t="s">
        <v>505</v>
      </c>
      <c r="H25" s="345"/>
      <c r="I25" s="345"/>
      <c r="J25" s="345" t="s">
        <v>507</v>
      </c>
      <c r="K25" s="345"/>
      <c r="L25" s="362">
        <v>1602288</v>
      </c>
      <c r="M25" s="154"/>
      <c r="N25" s="439"/>
      <c r="O25" s="155"/>
      <c r="P25" s="367"/>
      <c r="Q25" s="364">
        <v>25.95</v>
      </c>
      <c r="R25" s="195"/>
      <c r="S25" s="158" t="e">
        <f>Q25+#REF!+R25</f>
        <v>#REF!</v>
      </c>
      <c r="T25" s="439"/>
      <c r="U25" s="159" t="s">
        <v>155</v>
      </c>
      <c r="V25" s="365"/>
      <c r="W25" s="366">
        <f t="shared" si="17"/>
        <v>52522.839394883056</v>
      </c>
      <c r="X25" s="367"/>
      <c r="Y25" s="367"/>
      <c r="Z25" s="367" t="s">
        <v>161</v>
      </c>
      <c r="AA25" s="365">
        <f>IF(AB25="Yes",10,0)</f>
        <v>0</v>
      </c>
      <c r="AB25" s="367"/>
      <c r="AC25" s="368">
        <f>IF(AD25="Yes",10,0)</f>
        <v>0</v>
      </c>
      <c r="AD25" s="367"/>
      <c r="AE25" s="369">
        <f t="shared" si="18"/>
        <v>0</v>
      </c>
      <c r="AF25" s="369">
        <f>IF(BL23&lt;999,20,IF(BL23&lt;1499,15,IF(BL23&lt;1999,10,IF(BL23&lt;3999,5,IF(BL23&gt;4000,0)))))</f>
        <v>20</v>
      </c>
      <c r="AG25" s="369">
        <f t="shared" si="19"/>
        <v>15</v>
      </c>
      <c r="AH25" s="369">
        <f t="shared" si="22"/>
        <v>10</v>
      </c>
      <c r="AI25" s="364" t="s">
        <v>161</v>
      </c>
      <c r="AJ25" s="369">
        <f t="shared" si="23"/>
        <v>15</v>
      </c>
      <c r="AK25" s="364" t="s">
        <v>751</v>
      </c>
      <c r="AL25" s="369">
        <f t="shared" si="20"/>
        <v>10</v>
      </c>
      <c r="AM25" s="364" t="s">
        <v>161</v>
      </c>
      <c r="AN25" s="369">
        <f t="shared" si="24"/>
        <v>5</v>
      </c>
      <c r="AO25" s="364" t="s">
        <v>161</v>
      </c>
      <c r="AP25" s="369">
        <f>IF(AQ25="Yes",10,0)</f>
        <v>0</v>
      </c>
      <c r="AQ25" s="364" t="s">
        <v>162</v>
      </c>
      <c r="AR25" s="370"/>
      <c r="AS25" s="370"/>
      <c r="AT25" s="370"/>
      <c r="AU25" s="370"/>
      <c r="AV25" s="370"/>
      <c r="AW25" s="370"/>
      <c r="AX25" s="370"/>
      <c r="AY25" s="370"/>
      <c r="AZ25" s="451"/>
      <c r="BA25" s="448"/>
      <c r="BB25" s="451"/>
      <c r="BC25" s="345" t="s">
        <v>194</v>
      </c>
      <c r="BD25" s="371"/>
      <c r="BE25" s="345"/>
      <c r="BF25" s="371"/>
      <c r="BG25" s="345"/>
      <c r="BH25" s="371"/>
      <c r="BI25" s="371"/>
      <c r="BJ25" s="371"/>
      <c r="BK25" s="371"/>
      <c r="BL25" s="371"/>
      <c r="BM25" s="371"/>
      <c r="BN25" s="371"/>
      <c r="BO25" s="371"/>
      <c r="BP25" s="364">
        <f>SUM(AE25+AF25+AG25+AH25+AJ25+AL25+AN25+AP25)</f>
        <v>75</v>
      </c>
      <c r="BQ25" s="371"/>
      <c r="BR25" s="371"/>
      <c r="BS25" s="371"/>
      <c r="BT25" s="371"/>
      <c r="BU25" s="371"/>
      <c r="BV25" s="371"/>
      <c r="BW25" s="371"/>
      <c r="BX25" s="371"/>
      <c r="BY25" s="293"/>
      <c r="BZ25" s="291" t="s">
        <v>197</v>
      </c>
      <c r="CA25" s="293"/>
      <c r="CB25" s="291"/>
      <c r="CC25" s="293"/>
      <c r="CD25" s="291"/>
      <c r="CE25" s="293"/>
      <c r="CF25" s="291"/>
      <c r="CG25" s="293"/>
      <c r="CH25" s="294"/>
      <c r="CI25" s="294"/>
      <c r="CJ25" s="291"/>
      <c r="CK25" s="291"/>
      <c r="CL25" s="291"/>
      <c r="CM25" s="305"/>
      <c r="CN25" s="305">
        <v>0.85</v>
      </c>
      <c r="CO25" s="294"/>
      <c r="CP25" s="294"/>
      <c r="CQ25" s="293"/>
      <c r="CR25" s="293"/>
      <c r="CS25" s="294"/>
      <c r="CT25" s="294"/>
      <c r="CU25" s="293"/>
      <c r="CV25" s="293"/>
      <c r="CW25" s="305"/>
      <c r="CX25" s="305"/>
      <c r="CY25" s="295">
        <v>35.89</v>
      </c>
      <c r="CZ25" s="295"/>
      <c r="DA25" s="305"/>
      <c r="DB25" s="295"/>
      <c r="DC25" s="295"/>
      <c r="DD25" s="306"/>
      <c r="DE25" s="306"/>
      <c r="DF25" s="306"/>
      <c r="DG25" s="292"/>
      <c r="DH25" s="305"/>
      <c r="DI25" s="305"/>
      <c r="DJ25" s="305"/>
      <c r="DK25" s="305"/>
      <c r="DL25" s="305"/>
      <c r="DM25" s="306"/>
      <c r="DN25" s="296"/>
      <c r="DO25" s="294"/>
      <c r="DP25" s="294"/>
      <c r="DQ25" s="293"/>
      <c r="DR25" s="293"/>
      <c r="DS25" s="294"/>
      <c r="DT25" s="293"/>
      <c r="DU25" s="293"/>
      <c r="DV25" s="291"/>
      <c r="DW25" s="291"/>
      <c r="DX25" s="294"/>
      <c r="DY25" s="294"/>
      <c r="DZ25" s="293"/>
      <c r="EA25" s="294"/>
      <c r="EB25" s="293"/>
      <c r="EC25" s="292"/>
      <c r="ED25" s="292"/>
      <c r="EE25" s="292"/>
      <c r="EF25" s="292">
        <v>1780320</v>
      </c>
      <c r="EG25" s="292"/>
      <c r="EH25" s="292">
        <v>1602288</v>
      </c>
      <c r="EI25" s="292"/>
      <c r="EJ25" s="294"/>
    </row>
    <row r="26" spans="1:15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4">
        <v>14.4</v>
      </c>
      <c r="R26" s="354">
        <v>7.5</v>
      </c>
      <c r="S26" s="142" t="e">
        <f>Q26+#REF!+R26</f>
        <v>#REF!</v>
      </c>
      <c r="T26" s="439"/>
      <c r="U26" s="143"/>
      <c r="V26" s="355"/>
      <c r="W26" s="356">
        <f t="shared" si="17"/>
        <v>185.57179308745071</v>
      </c>
      <c r="X26" s="357"/>
      <c r="Y26" s="357"/>
      <c r="Z26" s="357" t="s">
        <v>161</v>
      </c>
      <c r="AA26" s="357"/>
      <c r="AB26" s="357"/>
      <c r="AC26" s="357"/>
      <c r="AD26" s="357"/>
      <c r="AE26" s="358">
        <f t="shared" si="18"/>
        <v>5</v>
      </c>
      <c r="AF26" s="358">
        <f t="shared" ref="AF26:AF31" si="25">IF(W26&lt;999,20,IF(W26&lt;1499,15,IF(W26&lt;1999,10,IF(W26&lt;3999,5,IF(W26&gt;4000,0)))))</f>
        <v>20</v>
      </c>
      <c r="AG26" s="358">
        <f t="shared" si="19"/>
        <v>15</v>
      </c>
      <c r="AH26" s="397">
        <f t="shared" si="22"/>
        <v>10</v>
      </c>
      <c r="AI26" s="398" t="s">
        <v>161</v>
      </c>
      <c r="AJ26" s="358">
        <f t="shared" si="23"/>
        <v>15</v>
      </c>
      <c r="AK26" s="354" t="s">
        <v>751</v>
      </c>
      <c r="AL26" s="358">
        <f t="shared" si="20"/>
        <v>10</v>
      </c>
      <c r="AM26" s="354" t="s">
        <v>161</v>
      </c>
      <c r="AN26" s="358">
        <f t="shared" si="24"/>
        <v>0</v>
      </c>
      <c r="AO26" s="354" t="s">
        <v>162</v>
      </c>
      <c r="AP26" s="358">
        <f>IF(AQ26="Yes",5,0)</f>
        <v>0</v>
      </c>
      <c r="AQ26" s="354" t="s">
        <v>162</v>
      </c>
      <c r="AR26" s="359"/>
      <c r="AS26" s="359"/>
      <c r="AT26" s="359">
        <v>34</v>
      </c>
      <c r="AU26" s="359"/>
      <c r="AV26" s="359"/>
      <c r="AW26" s="359"/>
      <c r="AX26" s="359"/>
      <c r="AY26" s="359"/>
      <c r="AZ26" s="450"/>
      <c r="BA26" s="448"/>
      <c r="BB26" s="450"/>
      <c r="BC26" s="346" t="s">
        <v>214</v>
      </c>
      <c r="BD26" s="360"/>
      <c r="BE26" s="346"/>
      <c r="BF26" s="360"/>
      <c r="BG26" s="346"/>
      <c r="BH26" s="360"/>
      <c r="BI26" s="360"/>
      <c r="BJ26" s="360"/>
      <c r="BK26" s="360"/>
      <c r="BL26" s="360"/>
      <c r="BM26" s="360"/>
      <c r="BN26" s="360"/>
      <c r="BO26" s="360"/>
      <c r="BP26" s="354">
        <f>SUM(AE26+AF26+AG26+AH26++AJ26+AL26+AN26+AP26)</f>
        <v>75</v>
      </c>
      <c r="BQ26" s="360"/>
      <c r="BR26" s="360"/>
      <c r="BS26" s="360"/>
      <c r="BT26" s="360"/>
      <c r="BU26" s="360"/>
      <c r="BV26" s="360"/>
      <c r="BW26" s="360"/>
      <c r="BX26" s="360"/>
      <c r="BY26" s="318"/>
      <c r="BZ26" s="288" t="s">
        <v>472</v>
      </c>
      <c r="CA26" s="318"/>
      <c r="CB26" s="288"/>
      <c r="CC26" s="318"/>
      <c r="CD26" s="288"/>
      <c r="CE26" s="318"/>
      <c r="CF26" s="288"/>
      <c r="CG26" s="318"/>
      <c r="CH26" s="290"/>
      <c r="CI26" s="290"/>
      <c r="CJ26" s="288"/>
      <c r="CK26" s="288"/>
      <c r="CL26" s="288"/>
      <c r="CM26" s="317"/>
      <c r="CN26" s="317">
        <f>30*2</f>
        <v>60</v>
      </c>
      <c r="CO26" s="290"/>
      <c r="CP26" s="290"/>
      <c r="CQ26" s="318"/>
      <c r="CR26" s="318"/>
      <c r="CS26" s="290"/>
      <c r="CT26" s="290"/>
      <c r="CU26" s="318"/>
      <c r="CV26" s="318"/>
      <c r="CW26" s="317"/>
      <c r="CX26" s="317"/>
      <c r="CY26" s="330">
        <v>1437</v>
      </c>
      <c r="CZ26" s="319"/>
      <c r="DA26" s="317"/>
      <c r="DB26" s="319"/>
      <c r="DC26" s="319"/>
      <c r="DD26" s="320"/>
      <c r="DE26" s="320"/>
      <c r="DF26" s="320"/>
      <c r="DG26" s="289"/>
      <c r="DH26" s="317"/>
      <c r="DI26" s="317"/>
      <c r="DJ26" s="317"/>
      <c r="DK26" s="317"/>
      <c r="DL26" s="317"/>
      <c r="DM26" s="320"/>
      <c r="DN26" s="321"/>
      <c r="DO26" s="290"/>
      <c r="DP26" s="290"/>
      <c r="DQ26" s="318"/>
      <c r="DR26" s="318"/>
      <c r="DS26" s="290"/>
      <c r="DT26" s="318"/>
      <c r="DU26" s="318"/>
      <c r="DV26" s="288"/>
      <c r="DW26" s="288"/>
      <c r="DX26" s="290"/>
      <c r="DY26" s="290"/>
      <c r="DZ26" s="318"/>
      <c r="EA26" s="290"/>
      <c r="EB26" s="318"/>
      <c r="EC26" s="289"/>
      <c r="ED26" s="289"/>
      <c r="EE26" s="289"/>
      <c r="EF26" s="289">
        <v>16000000</v>
      </c>
      <c r="EG26" s="289"/>
      <c r="EH26" s="289">
        <v>16000000</v>
      </c>
      <c r="EI26" s="289"/>
      <c r="EJ26" s="290"/>
    </row>
    <row r="27" spans="1:15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90">
        <v>13.463021372661501</v>
      </c>
      <c r="R27" s="391">
        <v>9.75</v>
      </c>
      <c r="S27" s="204" t="e">
        <f>Q27+#REF!+R27</f>
        <v>#REF!</v>
      </c>
      <c r="T27" s="439"/>
      <c r="U27" s="205" t="s">
        <v>155</v>
      </c>
      <c r="V27" s="392"/>
      <c r="W27" s="393">
        <f t="shared" si="17"/>
        <v>1441.3118527042577</v>
      </c>
      <c r="X27" s="394"/>
      <c r="Y27" s="394"/>
      <c r="Z27" s="394" t="s">
        <v>161</v>
      </c>
      <c r="AA27" s="394"/>
      <c r="AB27" s="394"/>
      <c r="AC27" s="394"/>
      <c r="AD27" s="394"/>
      <c r="AE27" s="395">
        <f t="shared" si="18"/>
        <v>10</v>
      </c>
      <c r="AF27" s="395">
        <f t="shared" si="25"/>
        <v>15</v>
      </c>
      <c r="AG27" s="395">
        <f t="shared" si="19"/>
        <v>15</v>
      </c>
      <c r="AH27" s="395">
        <f t="shared" si="22"/>
        <v>10</v>
      </c>
      <c r="AI27" s="391" t="s">
        <v>161</v>
      </c>
      <c r="AJ27" s="395">
        <f t="shared" si="23"/>
        <v>15</v>
      </c>
      <c r="AK27" s="391" t="s">
        <v>751</v>
      </c>
      <c r="AL27" s="395">
        <f t="shared" si="20"/>
        <v>10</v>
      </c>
      <c r="AM27" s="391" t="s">
        <v>161</v>
      </c>
      <c r="AN27" s="395">
        <f>IF(AO27="Yes",10,0)</f>
        <v>0</v>
      </c>
      <c r="AO27" s="391" t="s">
        <v>162</v>
      </c>
      <c r="AP27" s="395">
        <f>IF(AQ27="Yes",10,0)</f>
        <v>0</v>
      </c>
      <c r="AQ27" s="391" t="s">
        <v>162</v>
      </c>
      <c r="AR27" s="390"/>
      <c r="AS27" s="390"/>
      <c r="AT27" s="390">
        <v>50</v>
      </c>
      <c r="AU27" s="390"/>
      <c r="AV27" s="390"/>
      <c r="AW27" s="390"/>
      <c r="AX27" s="390"/>
      <c r="AY27" s="390"/>
      <c r="AZ27" s="457"/>
      <c r="BA27" s="448"/>
      <c r="BB27" s="457"/>
      <c r="BC27" s="344" t="s">
        <v>214</v>
      </c>
      <c r="BD27" s="396"/>
      <c r="BE27" s="344"/>
      <c r="BF27" s="396"/>
      <c r="BG27" s="344"/>
      <c r="BH27" s="396"/>
      <c r="BI27" s="396"/>
      <c r="BJ27" s="396"/>
      <c r="BK27" s="396"/>
      <c r="BL27" s="396"/>
      <c r="BM27" s="396"/>
      <c r="BN27" s="396"/>
      <c r="BO27" s="396"/>
      <c r="BP27" s="391">
        <f>SUM(AE27+AF27+AG27+AH27+AJ27+AL27+AN27)</f>
        <v>75</v>
      </c>
      <c r="BQ27" s="396"/>
      <c r="BR27" s="396"/>
      <c r="BS27" s="396"/>
      <c r="BT27" s="396"/>
      <c r="BU27" s="396"/>
      <c r="BV27" s="396"/>
      <c r="BW27" s="396"/>
      <c r="BX27" s="396"/>
      <c r="BY27" s="300"/>
      <c r="BZ27" s="38" t="s">
        <v>737</v>
      </c>
      <c r="CA27" s="300"/>
      <c r="CB27" s="304"/>
      <c r="CC27" s="300"/>
      <c r="CD27" s="304"/>
      <c r="CE27" s="300"/>
      <c r="CF27" s="304"/>
      <c r="CG27" s="300"/>
      <c r="CH27" s="301"/>
      <c r="CI27" s="301"/>
      <c r="CJ27" s="304"/>
      <c r="CK27" s="304"/>
      <c r="CL27" s="304"/>
      <c r="CM27" s="302"/>
      <c r="CN27" s="302">
        <v>0.66</v>
      </c>
      <c r="CO27" s="301"/>
      <c r="CP27" s="301"/>
      <c r="CQ27" s="300"/>
      <c r="CR27" s="300"/>
      <c r="CS27" s="301"/>
      <c r="CT27" s="301"/>
      <c r="CU27" s="300"/>
      <c r="CV27" s="300"/>
      <c r="CW27" s="302"/>
      <c r="CX27" s="302"/>
      <c r="CY27" s="299">
        <v>158</v>
      </c>
      <c r="CZ27" s="299"/>
      <c r="DA27" s="302"/>
      <c r="DB27" s="299"/>
      <c r="DC27" s="299"/>
      <c r="DD27" s="298"/>
      <c r="DE27" s="298"/>
      <c r="DF27" s="298"/>
      <c r="DG27" s="303"/>
      <c r="DH27" s="302"/>
      <c r="DI27" s="302"/>
      <c r="DJ27" s="302"/>
      <c r="DK27" s="302"/>
      <c r="DL27" s="302"/>
      <c r="DM27" s="298"/>
      <c r="DN27" s="297"/>
      <c r="DO27" s="301"/>
      <c r="DP27" s="301"/>
      <c r="DQ27" s="300"/>
      <c r="DR27" s="300"/>
      <c r="DS27" s="301"/>
      <c r="DT27" s="300"/>
      <c r="DU27" s="300"/>
      <c r="DV27" s="304"/>
      <c r="DW27" s="304"/>
      <c r="DX27" s="301"/>
      <c r="DY27" s="301"/>
      <c r="DZ27" s="300"/>
      <c r="EA27" s="301"/>
      <c r="EB27" s="300"/>
      <c r="EC27" s="52">
        <v>380000</v>
      </c>
      <c r="ED27" s="52">
        <v>0</v>
      </c>
      <c r="EE27" s="303"/>
      <c r="EF27" s="52">
        <v>400000</v>
      </c>
      <c r="EG27" s="51">
        <v>0</v>
      </c>
      <c r="EH27" s="292">
        <v>150300</v>
      </c>
      <c r="EI27" s="303"/>
      <c r="EJ27" s="301"/>
    </row>
    <row r="28" spans="1:15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4">
        <v>12.3</v>
      </c>
      <c r="R28" s="354">
        <v>7.5</v>
      </c>
      <c r="S28" s="142" t="e">
        <f>Q28+#REF!+R28</f>
        <v>#REF!</v>
      </c>
      <c r="T28" s="439"/>
      <c r="U28" s="143"/>
      <c r="V28" s="355"/>
      <c r="W28" s="356">
        <f t="shared" si="17"/>
        <v>660.42927903137047</v>
      </c>
      <c r="X28" s="357"/>
      <c r="Y28" s="357"/>
      <c r="Z28" s="357" t="s">
        <v>161</v>
      </c>
      <c r="AA28" s="357"/>
      <c r="AB28" s="357"/>
      <c r="AC28" s="357"/>
      <c r="AD28" s="357"/>
      <c r="AE28" s="358">
        <f t="shared" si="18"/>
        <v>5</v>
      </c>
      <c r="AF28" s="358">
        <f t="shared" si="25"/>
        <v>20</v>
      </c>
      <c r="AG28" s="358">
        <f t="shared" si="19"/>
        <v>15</v>
      </c>
      <c r="AH28" s="397">
        <f t="shared" si="22"/>
        <v>10</v>
      </c>
      <c r="AI28" s="398" t="s">
        <v>161</v>
      </c>
      <c r="AJ28" s="358">
        <f t="shared" si="23"/>
        <v>15</v>
      </c>
      <c r="AK28" s="354" t="s">
        <v>751</v>
      </c>
      <c r="AL28" s="358">
        <f t="shared" si="20"/>
        <v>10</v>
      </c>
      <c r="AM28" s="354" t="s">
        <v>161</v>
      </c>
      <c r="AN28" s="358">
        <f>IF(AO28="Yes",5,0)</f>
        <v>0</v>
      </c>
      <c r="AO28" s="354" t="s">
        <v>162</v>
      </c>
      <c r="AP28" s="358">
        <f>IF(AQ28="Yes",5,0)</f>
        <v>0</v>
      </c>
      <c r="AQ28" s="354" t="s">
        <v>162</v>
      </c>
      <c r="AR28" s="359"/>
      <c r="AS28" s="359"/>
      <c r="AT28" s="359">
        <v>46</v>
      </c>
      <c r="AU28" s="359"/>
      <c r="AV28" s="359"/>
      <c r="AW28" s="359"/>
      <c r="AX28" s="359"/>
      <c r="AY28" s="359"/>
      <c r="AZ28" s="450"/>
      <c r="BA28" s="448"/>
      <c r="BB28" s="450"/>
      <c r="BC28" s="346" t="s">
        <v>214</v>
      </c>
      <c r="BD28" s="360"/>
      <c r="BE28" s="346"/>
      <c r="BF28" s="360"/>
      <c r="BG28" s="346"/>
      <c r="BH28" s="360"/>
      <c r="BI28" s="360"/>
      <c r="BJ28" s="360"/>
      <c r="BK28" s="360"/>
      <c r="BL28" s="360"/>
      <c r="BM28" s="360"/>
      <c r="BN28" s="360"/>
      <c r="BO28" s="360"/>
      <c r="BP28" s="354">
        <f>SUM(AE28+AF28+AG28+AH28++AJ28+AL28+AN28+AP28)</f>
        <v>75</v>
      </c>
      <c r="BQ28" s="360"/>
      <c r="BR28" s="360"/>
      <c r="BS28" s="360"/>
      <c r="BT28" s="360"/>
      <c r="BU28" s="360"/>
      <c r="BV28" s="360"/>
      <c r="BW28" s="360"/>
      <c r="BX28" s="360"/>
      <c r="BY28" s="318"/>
      <c r="BZ28" s="288"/>
      <c r="CA28" s="318"/>
      <c r="CB28" s="288"/>
      <c r="CC28" s="318"/>
      <c r="CD28" s="288"/>
      <c r="CE28" s="318"/>
      <c r="CF28" s="288"/>
      <c r="CG28" s="318"/>
      <c r="CH28" s="290"/>
      <c r="CI28" s="290"/>
      <c r="CJ28" s="288"/>
      <c r="CK28" s="288"/>
      <c r="CL28" s="288"/>
      <c r="CM28" s="317"/>
      <c r="CN28" s="317">
        <f>5*2</f>
        <v>10</v>
      </c>
      <c r="CO28" s="290"/>
      <c r="CP28" s="290"/>
      <c r="CQ28" s="318"/>
      <c r="CR28" s="318"/>
      <c r="CS28" s="290"/>
      <c r="CT28" s="290"/>
      <c r="CU28" s="318"/>
      <c r="CV28" s="318"/>
      <c r="CW28" s="317"/>
      <c r="CX28" s="317"/>
      <c r="CY28" s="330">
        <v>1817</v>
      </c>
      <c r="CZ28" s="319"/>
      <c r="DA28" s="317"/>
      <c r="DB28" s="319"/>
      <c r="DC28" s="319"/>
      <c r="DD28" s="320"/>
      <c r="DE28" s="320"/>
      <c r="DF28" s="320"/>
      <c r="DG28" s="289"/>
      <c r="DH28" s="317"/>
      <c r="DI28" s="317"/>
      <c r="DJ28" s="317"/>
      <c r="DK28" s="317"/>
      <c r="DL28" s="317"/>
      <c r="DM28" s="320"/>
      <c r="DN28" s="321"/>
      <c r="DO28" s="290"/>
      <c r="DP28" s="290"/>
      <c r="DQ28" s="318"/>
      <c r="DR28" s="318"/>
      <c r="DS28" s="290"/>
      <c r="DT28" s="318"/>
      <c r="DU28" s="318"/>
      <c r="DV28" s="288"/>
      <c r="DW28" s="288"/>
      <c r="DX28" s="290"/>
      <c r="DY28" s="290"/>
      <c r="DZ28" s="318"/>
      <c r="EA28" s="290"/>
      <c r="EB28" s="318"/>
      <c r="EC28" s="289"/>
      <c r="ED28" s="289"/>
      <c r="EE28" s="289"/>
      <c r="EF28" s="289">
        <v>12000000</v>
      </c>
      <c r="EG28" s="289"/>
      <c r="EH28" s="289">
        <v>12000000</v>
      </c>
      <c r="EI28" s="289"/>
      <c r="EJ28" s="290"/>
    </row>
    <row r="29" spans="1:15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32">
        <v>11.36</v>
      </c>
      <c r="R29" s="332">
        <v>12</v>
      </c>
      <c r="S29" s="171" t="e">
        <f>Q29+#REF!+R29</f>
        <v>#REF!</v>
      </c>
      <c r="T29" s="439"/>
      <c r="U29" s="172">
        <f>IF(AT29&lt;30,0,IF(AT29&lt;50,5,IF(AT29&lt;65,10,IF(AT29&gt;66,15))))</f>
        <v>0</v>
      </c>
      <c r="V29" s="373">
        <v>0</v>
      </c>
      <c r="W29" s="374">
        <f t="shared" si="17"/>
        <v>3.2089679958925209E-6</v>
      </c>
      <c r="X29" s="375">
        <v>0</v>
      </c>
      <c r="Y29" s="375" t="s">
        <v>749</v>
      </c>
      <c r="Z29" s="372" t="s">
        <v>161</v>
      </c>
      <c r="AA29" s="375">
        <f>IF(AB29="Yes",10,0)</f>
        <v>0</v>
      </c>
      <c r="AB29" s="376" t="s">
        <v>162</v>
      </c>
      <c r="AC29" s="377">
        <f>IF(AD29="Yes",10,0)</f>
        <v>0</v>
      </c>
      <c r="AD29" s="376" t="s">
        <v>162</v>
      </c>
      <c r="AE29" s="342">
        <f t="shared" si="18"/>
        <v>0</v>
      </c>
      <c r="AF29" s="342">
        <f t="shared" si="25"/>
        <v>20</v>
      </c>
      <c r="AG29" s="342">
        <f t="shared" si="19"/>
        <v>15</v>
      </c>
      <c r="AH29" s="342">
        <f t="shared" si="22"/>
        <v>10</v>
      </c>
      <c r="AI29" s="332" t="s">
        <v>161</v>
      </c>
      <c r="AJ29" s="342">
        <f t="shared" si="23"/>
        <v>15</v>
      </c>
      <c r="AK29" s="332" t="s">
        <v>751</v>
      </c>
      <c r="AL29" s="342">
        <f t="shared" si="20"/>
        <v>10</v>
      </c>
      <c r="AM29" s="332" t="s">
        <v>161</v>
      </c>
      <c r="AN29" s="342">
        <f>IF(AO29="Yes",5,0)</f>
        <v>0</v>
      </c>
      <c r="AO29" s="332" t="s">
        <v>162</v>
      </c>
      <c r="AP29" s="342">
        <f>IF(AQ29="Yes",5,0)</f>
        <v>5</v>
      </c>
      <c r="AQ29" s="332" t="s">
        <v>161</v>
      </c>
      <c r="AR29" s="378"/>
      <c r="AS29" s="378"/>
      <c r="AT29" s="378">
        <v>20.6</v>
      </c>
      <c r="AU29" s="378"/>
      <c r="AV29" s="378"/>
      <c r="AW29" s="378"/>
      <c r="AX29" s="378"/>
      <c r="AY29" s="378"/>
      <c r="AZ29" s="452"/>
      <c r="BA29" s="448"/>
      <c r="BB29" s="452"/>
      <c r="BC29" s="339" t="s">
        <v>214</v>
      </c>
      <c r="BD29" s="379"/>
      <c r="BE29" s="339"/>
      <c r="BF29" s="379"/>
      <c r="BG29" s="339"/>
      <c r="BH29" s="379"/>
      <c r="BI29" s="379"/>
      <c r="BJ29" s="379"/>
      <c r="BK29" s="379"/>
      <c r="BL29" s="379"/>
      <c r="BM29" s="379"/>
      <c r="BN29" s="379"/>
      <c r="BO29" s="379"/>
      <c r="BP29" s="332">
        <f>SUM(AE29+AF29+AG29+AH29+AJ29+AL29+AN29+AP29)</f>
        <v>75</v>
      </c>
      <c r="BQ29" s="379"/>
      <c r="BR29" s="379"/>
      <c r="BS29" s="379"/>
      <c r="BT29" s="379"/>
      <c r="BU29" s="379"/>
      <c r="BV29" s="379"/>
      <c r="BW29" s="379"/>
      <c r="BX29" s="379"/>
      <c r="BY29" s="313"/>
      <c r="BZ29" s="285" t="s">
        <v>472</v>
      </c>
      <c r="CA29" s="313"/>
      <c r="CB29" s="285"/>
      <c r="CC29" s="313"/>
      <c r="CD29" s="285"/>
      <c r="CE29" s="313"/>
      <c r="CF29" s="285"/>
      <c r="CG29" s="313"/>
      <c r="CH29" s="287"/>
      <c r="CI29" s="287"/>
      <c r="CJ29" s="285"/>
      <c r="CK29" s="285"/>
      <c r="CL29" s="285"/>
      <c r="CM29" s="312"/>
      <c r="CN29" s="312">
        <v>175290</v>
      </c>
      <c r="CO29" s="287"/>
      <c r="CP29" s="287"/>
      <c r="CQ29" s="313"/>
      <c r="CR29" s="313"/>
      <c r="CS29" s="287"/>
      <c r="CT29" s="287"/>
      <c r="CU29" s="313"/>
      <c r="CV29" s="313"/>
      <c r="CW29" s="312"/>
      <c r="CX29" s="312"/>
      <c r="CY29" s="314">
        <v>152000</v>
      </c>
      <c r="CZ29" s="314"/>
      <c r="DA29" s="312"/>
      <c r="DB29" s="314"/>
      <c r="DC29" s="314"/>
      <c r="DD29" s="315"/>
      <c r="DE29" s="315"/>
      <c r="DF29" s="315"/>
      <c r="DG29" s="286"/>
      <c r="DH29" s="312"/>
      <c r="DI29" s="312"/>
      <c r="DJ29" s="312"/>
      <c r="DK29" s="312"/>
      <c r="DL29" s="312"/>
      <c r="DM29" s="315"/>
      <c r="DN29" s="316"/>
      <c r="DO29" s="287"/>
      <c r="DP29" s="287"/>
      <c r="DQ29" s="313"/>
      <c r="DR29" s="313"/>
      <c r="DS29" s="287"/>
      <c r="DT29" s="313"/>
      <c r="DU29" s="313"/>
      <c r="DV29" s="285"/>
      <c r="DW29" s="285"/>
      <c r="DX29" s="287"/>
      <c r="DY29" s="287"/>
      <c r="DZ29" s="313"/>
      <c r="EA29" s="287"/>
      <c r="EB29" s="313"/>
      <c r="EC29" s="286"/>
      <c r="ED29" s="286"/>
      <c r="EE29" s="286"/>
      <c r="EF29" s="286">
        <v>855000</v>
      </c>
      <c r="EG29" s="286"/>
      <c r="EH29" s="286">
        <v>85500</v>
      </c>
      <c r="EI29" s="286"/>
      <c r="EJ29" s="287" t="s">
        <v>475</v>
      </c>
    </row>
    <row r="30" spans="1:15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4">
        <v>16.3</v>
      </c>
      <c r="R30" s="354">
        <v>7.5</v>
      </c>
      <c r="S30" s="142" t="e">
        <f>Q30+#REF!+R30</f>
        <v>#REF!</v>
      </c>
      <c r="T30" s="439"/>
      <c r="U30" s="143"/>
      <c r="V30" s="355"/>
      <c r="W30" s="356">
        <f t="shared" si="17"/>
        <v>263.20984404816738</v>
      </c>
      <c r="X30" s="357"/>
      <c r="Y30" s="357"/>
      <c r="Z30" s="357" t="s">
        <v>161</v>
      </c>
      <c r="AA30" s="357"/>
      <c r="AB30" s="357"/>
      <c r="AC30" s="357"/>
      <c r="AD30" s="357"/>
      <c r="AE30" s="358">
        <f t="shared" si="18"/>
        <v>5</v>
      </c>
      <c r="AF30" s="358">
        <f t="shared" si="25"/>
        <v>20</v>
      </c>
      <c r="AG30" s="358">
        <f t="shared" si="19"/>
        <v>15</v>
      </c>
      <c r="AH30" s="397">
        <f t="shared" si="22"/>
        <v>10</v>
      </c>
      <c r="AI30" s="398" t="s">
        <v>161</v>
      </c>
      <c r="AJ30" s="358">
        <f t="shared" si="23"/>
        <v>15</v>
      </c>
      <c r="AK30" s="354" t="s">
        <v>751</v>
      </c>
      <c r="AL30" s="358">
        <f t="shared" si="20"/>
        <v>10</v>
      </c>
      <c r="AM30" s="354" t="s">
        <v>161</v>
      </c>
      <c r="AN30" s="358">
        <f>IF(AO30="Yes",5,0)</f>
        <v>0</v>
      </c>
      <c r="AO30" s="354" t="s">
        <v>162</v>
      </c>
      <c r="AP30" s="358">
        <f>IF(AQ30="Yes",5,0)</f>
        <v>0</v>
      </c>
      <c r="AQ30" s="354" t="s">
        <v>162</v>
      </c>
      <c r="AR30" s="359"/>
      <c r="AS30" s="359"/>
      <c r="AT30" s="359">
        <v>38.5</v>
      </c>
      <c r="AU30" s="359"/>
      <c r="AV30" s="359"/>
      <c r="AW30" s="359"/>
      <c r="AX30" s="359"/>
      <c r="AY30" s="359"/>
      <c r="AZ30" s="461"/>
      <c r="BA30" s="448"/>
      <c r="BB30" s="461"/>
      <c r="BC30" s="346" t="s">
        <v>214</v>
      </c>
      <c r="BD30" s="360"/>
      <c r="BE30" s="346"/>
      <c r="BF30" s="360"/>
      <c r="BG30" s="346"/>
      <c r="BH30" s="360"/>
      <c r="BI30" s="360"/>
      <c r="BJ30" s="360"/>
      <c r="BK30" s="360"/>
      <c r="BL30" s="360"/>
      <c r="BM30" s="360"/>
      <c r="BN30" s="360"/>
      <c r="BO30" s="360"/>
      <c r="BP30" s="354">
        <f>SUM(AE30+AF30+AG30+AH30++AJ30+AL30+AN30+AP30)</f>
        <v>75</v>
      </c>
      <c r="BQ30" s="360"/>
      <c r="BR30" s="360"/>
      <c r="BS30" s="360"/>
      <c r="BT30" s="360"/>
      <c r="BU30" s="360"/>
      <c r="BV30" s="360"/>
      <c r="BW30" s="360"/>
      <c r="BX30" s="360"/>
      <c r="BY30" s="318"/>
      <c r="BZ30" s="288"/>
      <c r="CA30" s="318"/>
      <c r="CB30" s="288"/>
      <c r="CC30" s="318"/>
      <c r="CD30" s="288"/>
      <c r="CE30" s="318"/>
      <c r="CF30" s="288"/>
      <c r="CG30" s="318"/>
      <c r="CH30" s="290"/>
      <c r="CI30" s="290"/>
      <c r="CJ30" s="288"/>
      <c r="CK30" s="288"/>
      <c r="CL30" s="288"/>
      <c r="CM30" s="317"/>
      <c r="CN30" s="317">
        <f>13*2</f>
        <v>26</v>
      </c>
      <c r="CO30" s="290"/>
      <c r="CP30" s="290"/>
      <c r="CQ30" s="318"/>
      <c r="CR30" s="318"/>
      <c r="CS30" s="290"/>
      <c r="CT30" s="290"/>
      <c r="CU30" s="318"/>
      <c r="CV30" s="318"/>
      <c r="CW30" s="317"/>
      <c r="CX30" s="317"/>
      <c r="CY30" s="330">
        <v>2338</v>
      </c>
      <c r="CZ30" s="319"/>
      <c r="DA30" s="317"/>
      <c r="DB30" s="319"/>
      <c r="DC30" s="319"/>
      <c r="DD30" s="320"/>
      <c r="DE30" s="320"/>
      <c r="DF30" s="320"/>
      <c r="DG30" s="289"/>
      <c r="DH30" s="317"/>
      <c r="DI30" s="317"/>
      <c r="DJ30" s="317"/>
      <c r="DK30" s="317"/>
      <c r="DL30" s="317"/>
      <c r="DM30" s="320"/>
      <c r="DN30" s="321"/>
      <c r="DO30" s="290"/>
      <c r="DP30" s="290"/>
      <c r="DQ30" s="318"/>
      <c r="DR30" s="318"/>
      <c r="DS30" s="290"/>
      <c r="DT30" s="318"/>
      <c r="DU30" s="318"/>
      <c r="DV30" s="288"/>
      <c r="DW30" s="288"/>
      <c r="DX30" s="290"/>
      <c r="DY30" s="290"/>
      <c r="DZ30" s="318"/>
      <c r="EA30" s="290"/>
      <c r="EB30" s="318"/>
      <c r="EC30" s="289"/>
      <c r="ED30" s="289"/>
      <c r="EE30" s="289"/>
      <c r="EF30" s="289">
        <v>16000000</v>
      </c>
      <c r="EG30" s="289"/>
      <c r="EH30" s="289">
        <v>16000000</v>
      </c>
      <c r="EI30" s="289"/>
      <c r="EJ30" s="290"/>
    </row>
    <row r="31" spans="1:15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4">
        <v>15.3</v>
      </c>
      <c r="R31" s="354">
        <v>7.5</v>
      </c>
      <c r="S31" s="142" t="e">
        <f>Q31+#REF!+R31</f>
        <v>#REF!</v>
      </c>
      <c r="T31" s="439"/>
      <c r="U31" s="143"/>
      <c r="V31" s="355"/>
      <c r="W31" s="356">
        <f t="shared" si="17"/>
        <v>263.20984404816738</v>
      </c>
      <c r="X31" s="357"/>
      <c r="Y31" s="357"/>
      <c r="Z31" s="357" t="s">
        <v>161</v>
      </c>
      <c r="AA31" s="357"/>
      <c r="AB31" s="357"/>
      <c r="AC31" s="357"/>
      <c r="AD31" s="357"/>
      <c r="AE31" s="358">
        <f t="shared" si="18"/>
        <v>5</v>
      </c>
      <c r="AF31" s="358">
        <f t="shared" si="25"/>
        <v>20</v>
      </c>
      <c r="AG31" s="358">
        <f t="shared" si="19"/>
        <v>15</v>
      </c>
      <c r="AH31" s="397">
        <f t="shared" si="22"/>
        <v>10</v>
      </c>
      <c r="AI31" s="398" t="s">
        <v>161</v>
      </c>
      <c r="AJ31" s="358">
        <f t="shared" si="23"/>
        <v>15</v>
      </c>
      <c r="AK31" s="354" t="s">
        <v>751</v>
      </c>
      <c r="AL31" s="358">
        <f t="shared" si="20"/>
        <v>10</v>
      </c>
      <c r="AM31" s="354" t="s">
        <v>161</v>
      </c>
      <c r="AN31" s="358">
        <f>IF(AO31="Yes",5,0)</f>
        <v>0</v>
      </c>
      <c r="AO31" s="354" t="s">
        <v>162</v>
      </c>
      <c r="AP31" s="358">
        <f>IF(AQ31="Yes",5,0)</f>
        <v>0</v>
      </c>
      <c r="AQ31" s="354" t="s">
        <v>162</v>
      </c>
      <c r="AR31" s="359"/>
      <c r="AS31" s="359"/>
      <c r="AT31" s="359">
        <v>38.5</v>
      </c>
      <c r="AU31" s="359"/>
      <c r="AV31" s="359"/>
      <c r="AW31" s="359"/>
      <c r="AX31" s="359"/>
      <c r="AY31" s="359"/>
      <c r="AZ31" s="461"/>
      <c r="BA31" s="448"/>
      <c r="BB31" s="461"/>
      <c r="BC31" s="346" t="s">
        <v>214</v>
      </c>
      <c r="BD31" s="360"/>
      <c r="BE31" s="346"/>
      <c r="BF31" s="360"/>
      <c r="BG31" s="346"/>
      <c r="BH31" s="360"/>
      <c r="BI31" s="360"/>
      <c r="BJ31" s="360"/>
      <c r="BK31" s="360"/>
      <c r="BL31" s="360"/>
      <c r="BM31" s="360"/>
      <c r="BN31" s="360"/>
      <c r="BO31" s="360"/>
      <c r="BP31" s="354">
        <f>SUM(AE31+AF31+AG31+AH31++AJ31+AL31+AN31+AP31)</f>
        <v>75</v>
      </c>
      <c r="BQ31" s="360"/>
      <c r="BR31" s="360"/>
      <c r="BS31" s="360"/>
      <c r="BT31" s="360"/>
      <c r="BU31" s="360"/>
      <c r="BV31" s="360"/>
      <c r="BW31" s="360"/>
      <c r="BX31" s="360"/>
      <c r="BY31" s="318"/>
      <c r="BZ31" s="288" t="s">
        <v>242</v>
      </c>
      <c r="CA31" s="318"/>
      <c r="CB31" s="288"/>
      <c r="CC31" s="318"/>
      <c r="CD31" s="288"/>
      <c r="CE31" s="318"/>
      <c r="CF31" s="288"/>
      <c r="CG31" s="318"/>
      <c r="CH31" s="290"/>
      <c r="CI31" s="290"/>
      <c r="CJ31" s="288"/>
      <c r="CK31" s="288"/>
      <c r="CL31" s="288"/>
      <c r="CM31" s="317"/>
      <c r="CN31" s="317">
        <f>13*2</f>
        <v>26</v>
      </c>
      <c r="CO31" s="290"/>
      <c r="CP31" s="290"/>
      <c r="CQ31" s="318"/>
      <c r="CR31" s="318"/>
      <c r="CS31" s="290"/>
      <c r="CT31" s="290"/>
      <c r="CU31" s="318"/>
      <c r="CV31" s="318"/>
      <c r="CW31" s="317"/>
      <c r="CX31" s="317"/>
      <c r="CY31" s="330">
        <v>2338</v>
      </c>
      <c r="CZ31" s="319"/>
      <c r="DA31" s="317"/>
      <c r="DB31" s="319"/>
      <c r="DC31" s="319"/>
      <c r="DD31" s="320"/>
      <c r="DE31" s="320"/>
      <c r="DF31" s="320"/>
      <c r="DG31" s="289"/>
      <c r="DH31" s="317"/>
      <c r="DI31" s="317"/>
      <c r="DJ31" s="317"/>
      <c r="DK31" s="317"/>
      <c r="DL31" s="317"/>
      <c r="DM31" s="320"/>
      <c r="DN31" s="321"/>
      <c r="DO31" s="290"/>
      <c r="DP31" s="290"/>
      <c r="DQ31" s="318"/>
      <c r="DR31" s="318"/>
      <c r="DS31" s="290"/>
      <c r="DT31" s="318"/>
      <c r="DU31" s="318"/>
      <c r="DV31" s="288"/>
      <c r="DW31" s="288"/>
      <c r="DX31" s="290"/>
      <c r="DY31" s="290"/>
      <c r="DZ31" s="318"/>
      <c r="EA31" s="290"/>
      <c r="EB31" s="318"/>
      <c r="EC31" s="289"/>
      <c r="ED31" s="289"/>
      <c r="EE31" s="289"/>
      <c r="EF31" s="289">
        <v>16000000</v>
      </c>
      <c r="EG31" s="289"/>
      <c r="EH31" s="289">
        <v>16000000</v>
      </c>
      <c r="EI31" s="289"/>
      <c r="EJ31" s="290"/>
    </row>
    <row r="32" spans="1:151" ht="13.9" hidden="1" customHeight="1" x14ac:dyDescent="0.2">
      <c r="A32" s="345" t="s">
        <v>556</v>
      </c>
      <c r="B32" s="361" t="s">
        <v>197</v>
      </c>
      <c r="C32" s="361" t="s">
        <v>194</v>
      </c>
      <c r="D32" s="152" t="s">
        <v>759</v>
      </c>
      <c r="E32" s="152" t="s">
        <v>179</v>
      </c>
      <c r="F32" s="345"/>
      <c r="G32" s="345" t="s">
        <v>505</v>
      </c>
      <c r="H32" s="345"/>
      <c r="I32" s="345"/>
      <c r="J32" s="345" t="s">
        <v>557</v>
      </c>
      <c r="K32" s="345"/>
      <c r="L32" s="362">
        <v>230400</v>
      </c>
      <c r="M32" s="154"/>
      <c r="N32" s="439"/>
      <c r="O32" s="155"/>
      <c r="P32" s="367"/>
      <c r="Q32" s="364">
        <v>7.47</v>
      </c>
      <c r="R32" s="364"/>
      <c r="S32" s="158" t="e">
        <f>Q32+#REF!+R32</f>
        <v>#REF!</v>
      </c>
      <c r="T32" s="439"/>
      <c r="U32" s="159" t="s">
        <v>155</v>
      </c>
      <c r="V32" s="365"/>
      <c r="W32" s="366">
        <f t="shared" si="17"/>
        <v>7552.4888138593415</v>
      </c>
      <c r="X32" s="367"/>
      <c r="Y32" s="367"/>
      <c r="Z32" s="367" t="s">
        <v>161</v>
      </c>
      <c r="AA32" s="365">
        <f>IF(AB32="Yes",10,0)</f>
        <v>0</v>
      </c>
      <c r="AB32" s="367"/>
      <c r="AC32" s="368">
        <f>IF(AD32="Yes",10,0)</f>
        <v>0</v>
      </c>
      <c r="AD32" s="367"/>
      <c r="AE32" s="369">
        <f t="shared" si="18"/>
        <v>0</v>
      </c>
      <c r="AF32" s="369">
        <f>IF(BL30&lt;999,20,IF(BL30&lt;1499,15,IF(BL30&lt;1999,10,IF(BL30&lt;3999,5,IF(BL30&gt;4000,0)))))</f>
        <v>20</v>
      </c>
      <c r="AG32" s="369">
        <f t="shared" si="19"/>
        <v>15</v>
      </c>
      <c r="AH32" s="369">
        <f t="shared" si="22"/>
        <v>10</v>
      </c>
      <c r="AI32" s="364" t="s">
        <v>161</v>
      </c>
      <c r="AJ32" s="369">
        <f t="shared" si="23"/>
        <v>15</v>
      </c>
      <c r="AK32" s="364" t="s">
        <v>751</v>
      </c>
      <c r="AL32" s="369">
        <f t="shared" si="20"/>
        <v>10</v>
      </c>
      <c r="AM32" s="364" t="s">
        <v>161</v>
      </c>
      <c r="AN32" s="369">
        <f>IF(AO32="Yes",5,0)</f>
        <v>5</v>
      </c>
      <c r="AO32" s="364" t="s">
        <v>161</v>
      </c>
      <c r="AP32" s="369">
        <f t="shared" ref="AP32:AP46" si="26">IF(AQ32="Yes",10,0)</f>
        <v>0</v>
      </c>
      <c r="AQ32" s="364" t="s">
        <v>162</v>
      </c>
      <c r="AR32" s="370"/>
      <c r="AS32" s="370"/>
      <c r="AT32" s="370"/>
      <c r="AU32" s="370"/>
      <c r="AV32" s="370"/>
      <c r="AW32" s="370"/>
      <c r="AX32" s="370"/>
      <c r="AY32" s="370"/>
      <c r="AZ32" s="451"/>
      <c r="BA32" s="448"/>
      <c r="BB32" s="451"/>
      <c r="BC32" s="345" t="s">
        <v>194</v>
      </c>
      <c r="BD32" s="371"/>
      <c r="BE32" s="345"/>
      <c r="BF32" s="371"/>
      <c r="BG32" s="345"/>
      <c r="BH32" s="371"/>
      <c r="BI32" s="371"/>
      <c r="BJ32" s="371"/>
      <c r="BK32" s="371"/>
      <c r="BL32" s="371"/>
      <c r="BM32" s="371"/>
      <c r="BN32" s="371"/>
      <c r="BO32" s="371"/>
      <c r="BP32" s="364">
        <f>SUM(AE32+AF32+AG32+AH32+AJ32+AL32+AN32+AP32)</f>
        <v>75</v>
      </c>
      <c r="BQ32" s="371"/>
      <c r="BR32" s="371"/>
      <c r="BS32" s="371"/>
      <c r="BT32" s="371"/>
      <c r="BU32" s="371"/>
      <c r="BV32" s="371"/>
      <c r="BW32" s="371"/>
      <c r="BX32" s="371"/>
      <c r="BY32" s="293"/>
      <c r="BZ32" s="291" t="s">
        <v>197</v>
      </c>
      <c r="CA32" s="293"/>
      <c r="CB32" s="291"/>
      <c r="CC32" s="293"/>
      <c r="CD32" s="291"/>
      <c r="CE32" s="293"/>
      <c r="CF32" s="291"/>
      <c r="CG32" s="293"/>
      <c r="CH32" s="294"/>
      <c r="CI32" s="294"/>
      <c r="CJ32" s="291"/>
      <c r="CK32" s="291"/>
      <c r="CL32" s="291"/>
      <c r="CM32" s="305"/>
      <c r="CN32" s="305">
        <v>0.85</v>
      </c>
      <c r="CO32" s="294"/>
      <c r="CP32" s="294"/>
      <c r="CQ32" s="293"/>
      <c r="CR32" s="293"/>
      <c r="CS32" s="294"/>
      <c r="CT32" s="294"/>
      <c r="CU32" s="293"/>
      <c r="CV32" s="293"/>
      <c r="CW32" s="305"/>
      <c r="CX32" s="305"/>
      <c r="CY32" s="295">
        <v>35.89</v>
      </c>
      <c r="CZ32" s="295"/>
      <c r="DA32" s="305"/>
      <c r="DB32" s="295"/>
      <c r="DC32" s="295"/>
      <c r="DD32" s="306"/>
      <c r="DE32" s="306"/>
      <c r="DF32" s="306"/>
      <c r="DG32" s="292"/>
      <c r="DH32" s="305"/>
      <c r="DI32" s="305"/>
      <c r="DJ32" s="305"/>
      <c r="DK32" s="305"/>
      <c r="DL32" s="305"/>
      <c r="DM32" s="306"/>
      <c r="DN32" s="296"/>
      <c r="DO32" s="294"/>
      <c r="DP32" s="294"/>
      <c r="DQ32" s="293"/>
      <c r="DR32" s="293"/>
      <c r="DS32" s="294"/>
      <c r="DT32" s="293"/>
      <c r="DU32" s="293"/>
      <c r="DV32" s="291"/>
      <c r="DW32" s="291"/>
      <c r="DX32" s="294"/>
      <c r="DY32" s="294"/>
      <c r="DZ32" s="293"/>
      <c r="EA32" s="294"/>
      <c r="EB32" s="293"/>
      <c r="EC32" s="292"/>
      <c r="ED32" s="292"/>
      <c r="EE32" s="292"/>
      <c r="EF32" s="292">
        <v>256000</v>
      </c>
      <c r="EG32" s="292"/>
      <c r="EH32" s="292">
        <v>230400</v>
      </c>
      <c r="EI32" s="292"/>
      <c r="EJ32" s="294"/>
    </row>
    <row r="33" spans="1:151" ht="62.45" customHeight="1" x14ac:dyDescent="0.2">
      <c r="A33" s="403" t="s">
        <v>134</v>
      </c>
      <c r="B33" s="404" t="s">
        <v>242</v>
      </c>
      <c r="C33" s="404" t="s">
        <v>214</v>
      </c>
      <c r="D33" s="238" t="s">
        <v>757</v>
      </c>
      <c r="E33" s="238" t="s">
        <v>153</v>
      </c>
      <c r="F33" s="403" t="s">
        <v>396</v>
      </c>
      <c r="G33" s="403" t="s">
        <v>397</v>
      </c>
      <c r="H33" s="403" t="s">
        <v>398</v>
      </c>
      <c r="I33" s="403" t="s">
        <v>399</v>
      </c>
      <c r="J33" s="403" t="s">
        <v>400</v>
      </c>
      <c r="K33" s="403" t="s">
        <v>154</v>
      </c>
      <c r="L33" s="405">
        <v>173304000</v>
      </c>
      <c r="M33" s="126">
        <v>23.342830564038344</v>
      </c>
      <c r="N33" s="462"/>
      <c r="O33" s="406">
        <v>15.726629282408148</v>
      </c>
      <c r="P33" s="406">
        <v>12.3</v>
      </c>
      <c r="Q33" s="406">
        <v>11.853563286896481</v>
      </c>
      <c r="R33" s="331">
        <v>9</v>
      </c>
      <c r="S33" s="189" t="e">
        <f>Q33+#REF!+R33</f>
        <v>#REF!</v>
      </c>
      <c r="T33" s="462"/>
      <c r="U33" s="407">
        <f>IF(AT33&lt;30,0,IF(AT33&lt;50,5,IF(AT33&lt;65,10,IF(AT33&gt;66,15))))</f>
        <v>5</v>
      </c>
      <c r="V33" s="407">
        <f>IF(W33&lt;499,15,IF(W33&lt;999,10,IF(W33&lt;1499,5,IF(W33&gt;1500,0))))</f>
        <v>0</v>
      </c>
      <c r="W33" s="384">
        <f t="shared" si="17"/>
        <v>2285.8539293439476</v>
      </c>
      <c r="X33" s="407">
        <f>IF(DC33&lt;500,0,IF(DC33&lt;1000,5,IF(DC33&gt;1000,10)))</f>
        <v>5</v>
      </c>
      <c r="Y33" s="407">
        <f>IF(Z33="Yes",20,0)</f>
        <v>20</v>
      </c>
      <c r="Z33" s="406" t="s">
        <v>161</v>
      </c>
      <c r="AA33" s="407">
        <f>IF(AB33="Yes",20,0)</f>
        <v>20</v>
      </c>
      <c r="AB33" s="409" t="s">
        <v>161</v>
      </c>
      <c r="AC33" s="407">
        <f>IF(AD33="Yes",20,0)</f>
        <v>20</v>
      </c>
      <c r="AD33" s="409" t="s">
        <v>161</v>
      </c>
      <c r="AE33" s="407">
        <f t="shared" si="18"/>
        <v>5</v>
      </c>
      <c r="AF33" s="407">
        <f>IF(BL31&lt;999,20,IF(BL31&lt;1499,15,IF(BL31&lt;1999,10,IF(BL31&lt;3999,5,IF(BL31&gt;4000,0)))))</f>
        <v>20</v>
      </c>
      <c r="AG33" s="407">
        <f t="shared" si="19"/>
        <v>15</v>
      </c>
      <c r="AH33" s="407">
        <f t="shared" si="22"/>
        <v>0</v>
      </c>
      <c r="AI33" s="406" t="s">
        <v>162</v>
      </c>
      <c r="AJ33" s="407">
        <f t="shared" si="23"/>
        <v>15</v>
      </c>
      <c r="AK33" s="406" t="s">
        <v>751</v>
      </c>
      <c r="AL33" s="407">
        <f t="shared" si="20"/>
        <v>10</v>
      </c>
      <c r="AM33" s="406" t="s">
        <v>161</v>
      </c>
      <c r="AN33" s="407">
        <f>IF(AO33="Yes",10,0)</f>
        <v>0</v>
      </c>
      <c r="AO33" s="406" t="s">
        <v>162</v>
      </c>
      <c r="AP33" s="407">
        <f t="shared" si="26"/>
        <v>0</v>
      </c>
      <c r="AQ33" s="406" t="s">
        <v>162</v>
      </c>
      <c r="AR33" s="385">
        <v>18.793795397608299</v>
      </c>
      <c r="AS33" s="385">
        <v>8.9256870412685227</v>
      </c>
      <c r="AT33" s="385">
        <v>40.816150430087994</v>
      </c>
      <c r="AU33" s="385">
        <v>4.7268539468324926</v>
      </c>
      <c r="AV33" s="385">
        <v>100</v>
      </c>
      <c r="AW33" s="385">
        <v>15.360235206666667</v>
      </c>
      <c r="AX33" s="385">
        <v>25</v>
      </c>
      <c r="AY33" s="385">
        <v>25</v>
      </c>
      <c r="AZ33" s="455"/>
      <c r="BA33" s="448"/>
      <c r="BB33" s="442"/>
      <c r="BC33" s="337" t="s">
        <v>214</v>
      </c>
      <c r="BD33" s="386">
        <v>100</v>
      </c>
      <c r="BE33" s="337" t="s">
        <v>156</v>
      </c>
      <c r="BF33" s="386" t="s">
        <v>156</v>
      </c>
      <c r="BG33" s="337" t="s">
        <v>156</v>
      </c>
      <c r="BH33" s="386" t="s">
        <v>156</v>
      </c>
      <c r="BI33" s="386" t="s">
        <v>195</v>
      </c>
      <c r="BJ33" s="386">
        <v>100</v>
      </c>
      <c r="BK33" s="386" t="s">
        <v>156</v>
      </c>
      <c r="BL33" s="386" t="s">
        <v>156</v>
      </c>
      <c r="BM33" s="386" t="s">
        <v>156</v>
      </c>
      <c r="BN33" s="386" t="s">
        <v>156</v>
      </c>
      <c r="BO33" s="406">
        <f>SUM(U33+V33+X33+Y33+AA33+AC33)</f>
        <v>70</v>
      </c>
      <c r="BP33" s="406">
        <f>SUM(AE33+AF33+AG33+AH33+AJ33+AL33+AN33+AP33)</f>
        <v>65</v>
      </c>
      <c r="BQ33" s="331"/>
      <c r="BR33" s="406"/>
      <c r="BS33" s="407">
        <v>100</v>
      </c>
      <c r="BT33" s="407"/>
      <c r="BU33" s="406">
        <f>Q33+BT33*0.25</f>
        <v>11.853563286896481</v>
      </c>
      <c r="BV33" s="410" t="s">
        <v>809</v>
      </c>
      <c r="BW33" s="406">
        <f>O33+BS33*0.25</f>
        <v>40.726629282408148</v>
      </c>
      <c r="BX33" s="406">
        <f>BW33+P33</f>
        <v>53.026629282408152</v>
      </c>
      <c r="BY33" s="509"/>
      <c r="BZ33" s="282" t="s">
        <v>242</v>
      </c>
      <c r="CA33" s="308">
        <v>100</v>
      </c>
      <c r="CB33" s="282" t="s">
        <v>156</v>
      </c>
      <c r="CC33" s="308" t="s">
        <v>156</v>
      </c>
      <c r="CD33" s="282" t="s">
        <v>156</v>
      </c>
      <c r="CE33" s="308" t="s">
        <v>156</v>
      </c>
      <c r="CF33" s="282" t="s">
        <v>156</v>
      </c>
      <c r="CG33" s="308" t="s">
        <v>156</v>
      </c>
      <c r="CH33" s="284">
        <v>1</v>
      </c>
      <c r="CI33" s="284" t="s">
        <v>184</v>
      </c>
      <c r="CJ33" s="282" t="s">
        <v>198</v>
      </c>
      <c r="CK33" s="282" t="s">
        <v>216</v>
      </c>
      <c r="CL33" s="282" t="s">
        <v>354</v>
      </c>
      <c r="CM33" s="307">
        <v>43.4</v>
      </c>
      <c r="CN33" s="307">
        <v>6.8671598999999999</v>
      </c>
      <c r="CO33" s="284" t="s">
        <v>158</v>
      </c>
      <c r="CP33" s="284" t="s">
        <v>174</v>
      </c>
      <c r="CQ33" s="308">
        <v>2</v>
      </c>
      <c r="CR33" s="308">
        <v>1</v>
      </c>
      <c r="CS33" s="284" t="s">
        <v>159</v>
      </c>
      <c r="CT33" s="284" t="s">
        <v>159</v>
      </c>
      <c r="CU33" s="308">
        <v>48</v>
      </c>
      <c r="CV33" s="308">
        <v>55</v>
      </c>
      <c r="CW33" s="307">
        <v>8.5628675608103002</v>
      </c>
      <c r="CX33" s="307">
        <v>91.437132439189696</v>
      </c>
      <c r="CY33" s="309">
        <v>11040.35281</v>
      </c>
      <c r="CZ33" s="309">
        <v>46072.965450000003</v>
      </c>
      <c r="DA33" s="307">
        <v>0.23962757122680498</v>
      </c>
      <c r="DB33" s="309">
        <v>10094.982020633501</v>
      </c>
      <c r="DC33" s="309">
        <v>945.37078936649846</v>
      </c>
      <c r="DD33" s="310">
        <v>62075426.132216401</v>
      </c>
      <c r="DE33" s="310">
        <v>5813214.3755113408</v>
      </c>
      <c r="DF33" s="310">
        <v>67888640.507727742</v>
      </c>
      <c r="DG33" s="283">
        <v>1546857267</v>
      </c>
      <c r="DH33" s="307">
        <v>39.093044159999998</v>
      </c>
      <c r="DI33" s="307">
        <v>53.593429299999997</v>
      </c>
      <c r="DJ33" s="307">
        <v>29.774223899999999</v>
      </c>
      <c r="DK33" s="307" t="s">
        <v>156</v>
      </c>
      <c r="DL33" s="307" t="s">
        <v>156</v>
      </c>
      <c r="DM33" s="310">
        <v>2016</v>
      </c>
      <c r="DN33" s="311">
        <v>5.7389172778583896E-3</v>
      </c>
      <c r="DO33" s="284" t="s">
        <v>162</v>
      </c>
      <c r="DP33" s="284" t="s">
        <v>162</v>
      </c>
      <c r="DQ33" s="308">
        <v>11</v>
      </c>
      <c r="DR33" s="308">
        <v>12</v>
      </c>
      <c r="DS33" s="284" t="s">
        <v>162</v>
      </c>
      <c r="DT33" s="308">
        <v>3</v>
      </c>
      <c r="DU33" s="308">
        <v>4</v>
      </c>
      <c r="DV33" s="282" t="s">
        <v>163</v>
      </c>
      <c r="DW33" s="282" t="s">
        <v>264</v>
      </c>
      <c r="DX33" s="284" t="s">
        <v>165</v>
      </c>
      <c r="DY33" s="284" t="s">
        <v>165</v>
      </c>
      <c r="DZ33" s="308">
        <v>2</v>
      </c>
      <c r="EA33" s="284" t="s">
        <v>162</v>
      </c>
      <c r="EB33" s="308">
        <v>24</v>
      </c>
      <c r="EC33" s="283">
        <v>383281000</v>
      </c>
      <c r="ED33" s="283">
        <v>25592000</v>
      </c>
      <c r="EE33" s="283">
        <v>1947000</v>
      </c>
      <c r="EF33" s="283">
        <v>410820000</v>
      </c>
      <c r="EG33" s="283">
        <v>237516000</v>
      </c>
      <c r="EH33" s="283">
        <v>173304000</v>
      </c>
      <c r="EI33" s="283">
        <v>173304000</v>
      </c>
      <c r="EJ33" s="284" t="s">
        <v>409</v>
      </c>
      <c r="EM33" s="413"/>
      <c r="EN33" s="413"/>
      <c r="EO33" s="413"/>
      <c r="EP33" s="413"/>
      <c r="EQ33" s="413"/>
      <c r="ER33" s="413"/>
      <c r="ES33" s="413"/>
      <c r="ET33" s="413"/>
      <c r="EU33" s="413"/>
    </row>
    <row r="34" spans="1:15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488"/>
      <c r="P34" s="489"/>
      <c r="Q34" s="406">
        <v>10.43</v>
      </c>
      <c r="R34" s="331">
        <v>9.75</v>
      </c>
      <c r="S34" s="189" t="e">
        <f>Q34+#REF!+R34</f>
        <v>#REF!</v>
      </c>
      <c r="T34" s="462"/>
      <c r="U34" s="104" t="s">
        <v>155</v>
      </c>
      <c r="V34" s="338"/>
      <c r="W34" s="384">
        <f t="shared" si="17"/>
        <v>7.9858468392354567</v>
      </c>
      <c r="X34" s="331"/>
      <c r="Y34" s="331"/>
      <c r="Z34" s="331" t="s">
        <v>161</v>
      </c>
      <c r="AA34" s="331"/>
      <c r="AB34" s="331"/>
      <c r="AC34" s="331"/>
      <c r="AD34" s="331"/>
      <c r="AE34" s="407">
        <f t="shared" si="18"/>
        <v>5</v>
      </c>
      <c r="AF34" s="407">
        <f>IF(W34&lt;999,20,IF(W34&lt;1499,15,IF(W34&lt;1999,10,IF(W34&lt;3999,5,IF(W34&gt;4000,0)))))</f>
        <v>20</v>
      </c>
      <c r="AG34" s="407">
        <f t="shared" si="19"/>
        <v>15</v>
      </c>
      <c r="AH34" s="407">
        <v>10</v>
      </c>
      <c r="AI34" s="406" t="s">
        <v>162</v>
      </c>
      <c r="AJ34" s="407">
        <f t="shared" si="23"/>
        <v>15</v>
      </c>
      <c r="AK34" s="406" t="s">
        <v>751</v>
      </c>
      <c r="AL34" s="407">
        <f t="shared" si="20"/>
        <v>10</v>
      </c>
      <c r="AM34" s="406" t="s">
        <v>161</v>
      </c>
      <c r="AN34" s="407">
        <f>IF(AO34="Yes",10,0)</f>
        <v>0</v>
      </c>
      <c r="AO34" s="406" t="s">
        <v>162</v>
      </c>
      <c r="AP34" s="407">
        <f t="shared" si="26"/>
        <v>0</v>
      </c>
      <c r="AQ34" s="406" t="s">
        <v>162</v>
      </c>
      <c r="AR34" s="385">
        <v>9.3998067385422761</v>
      </c>
      <c r="AS34" s="385">
        <v>0</v>
      </c>
      <c r="AT34" s="385">
        <v>44.936317592166006</v>
      </c>
      <c r="AU34" s="385">
        <v>0</v>
      </c>
      <c r="AV34" s="385" t="s">
        <v>155</v>
      </c>
      <c r="AW34" s="385" t="s">
        <v>155</v>
      </c>
      <c r="AX34" s="385">
        <v>50</v>
      </c>
      <c r="AY34" s="385">
        <v>0</v>
      </c>
      <c r="AZ34" s="456"/>
      <c r="BA34" s="448"/>
      <c r="BB34" s="456"/>
      <c r="BC34" s="337" t="s">
        <v>214</v>
      </c>
      <c r="BD34" s="386">
        <v>100</v>
      </c>
      <c r="BE34" s="337" t="s">
        <v>156</v>
      </c>
      <c r="BF34" s="386" t="s">
        <v>156</v>
      </c>
      <c r="BG34" s="337" t="s">
        <v>156</v>
      </c>
      <c r="BH34" s="386" t="s">
        <v>156</v>
      </c>
      <c r="BI34" s="386" t="s">
        <v>195</v>
      </c>
      <c r="BJ34" s="386">
        <v>100</v>
      </c>
      <c r="BK34" s="386" t="s">
        <v>156</v>
      </c>
      <c r="BL34" s="386" t="s">
        <v>156</v>
      </c>
      <c r="BM34" s="386" t="s">
        <v>156</v>
      </c>
      <c r="BN34" s="386" t="s">
        <v>156</v>
      </c>
      <c r="BO34" s="386"/>
      <c r="BP34" s="406">
        <f>SUM(AE34+AF34+AG34+AH34+AJ34+AL34+AN34+AP34)</f>
        <v>75</v>
      </c>
      <c r="BQ34" s="386"/>
      <c r="BR34" s="408"/>
      <c r="BS34" s="386"/>
      <c r="BT34" s="407">
        <v>100</v>
      </c>
      <c r="BU34" s="406">
        <f>Q34+BT34*0.25</f>
        <v>35.43</v>
      </c>
      <c r="BV34" s="408"/>
      <c r="BW34" s="386"/>
      <c r="BX34" s="386"/>
      <c r="BY34" s="308"/>
      <c r="BZ34" s="282" t="s">
        <v>243</v>
      </c>
      <c r="CA34" s="308">
        <v>55.7</v>
      </c>
      <c r="CB34" s="282" t="s">
        <v>242</v>
      </c>
      <c r="CC34" s="308">
        <v>44.3</v>
      </c>
      <c r="CD34" s="282" t="s">
        <v>156</v>
      </c>
      <c r="CE34" s="308" t="s">
        <v>156</v>
      </c>
      <c r="CF34" s="282" t="s">
        <v>156</v>
      </c>
      <c r="CG34" s="308" t="s">
        <v>156</v>
      </c>
      <c r="CH34" s="284">
        <v>1</v>
      </c>
      <c r="CI34" s="284" t="s">
        <v>184</v>
      </c>
      <c r="CJ34" s="282" t="s">
        <v>198</v>
      </c>
      <c r="CK34" s="282" t="s">
        <v>216</v>
      </c>
      <c r="CL34" s="282" t="s">
        <v>363</v>
      </c>
      <c r="CM34" s="307">
        <v>11.004277439999999</v>
      </c>
      <c r="CN34" s="307">
        <v>11.004277439999999</v>
      </c>
      <c r="CO34" s="284" t="s">
        <v>174</v>
      </c>
      <c r="CP34" s="284" t="s">
        <v>174</v>
      </c>
      <c r="CQ34" s="308">
        <v>1</v>
      </c>
      <c r="CR34" s="308">
        <v>1</v>
      </c>
      <c r="CS34" s="284" t="s">
        <v>159</v>
      </c>
      <c r="CT34" s="284" t="s">
        <v>159</v>
      </c>
      <c r="CU34" s="308">
        <v>54</v>
      </c>
      <c r="CV34" s="308">
        <v>54</v>
      </c>
      <c r="CW34" s="307">
        <v>0</v>
      </c>
      <c r="CX34" s="307">
        <v>100</v>
      </c>
      <c r="CY34" s="309">
        <v>2201.904411</v>
      </c>
      <c r="CZ34" s="309">
        <v>15508.10743</v>
      </c>
      <c r="DA34" s="307">
        <v>0.14198408290237127</v>
      </c>
      <c r="DB34" s="309">
        <v>2201.904411</v>
      </c>
      <c r="DC34" s="309">
        <v>0</v>
      </c>
      <c r="DD34" s="310">
        <v>0</v>
      </c>
      <c r="DE34" s="310">
        <v>0</v>
      </c>
      <c r="DF34" s="310">
        <v>0</v>
      </c>
      <c r="DG34" s="283">
        <v>0</v>
      </c>
      <c r="DH34" s="307">
        <v>69.443972479999999</v>
      </c>
      <c r="DI34" s="307">
        <v>39.267785250000003</v>
      </c>
      <c r="DJ34" s="307">
        <v>26.110677290000002</v>
      </c>
      <c r="DK34" s="307" t="s">
        <v>156</v>
      </c>
      <c r="DL34" s="307" t="s">
        <v>156</v>
      </c>
      <c r="DM34" s="310" t="s">
        <v>156</v>
      </c>
      <c r="DN34" s="311" t="s">
        <v>156</v>
      </c>
      <c r="DO34" s="284" t="s">
        <v>162</v>
      </c>
      <c r="DP34" s="284" t="s">
        <v>162</v>
      </c>
      <c r="DQ34" s="308">
        <v>10</v>
      </c>
      <c r="DR34" s="308">
        <v>12</v>
      </c>
      <c r="DS34" s="284" t="s">
        <v>162</v>
      </c>
      <c r="DT34" s="308">
        <v>0</v>
      </c>
      <c r="DU34" s="308">
        <v>0</v>
      </c>
      <c r="DV34" s="282" t="s">
        <v>175</v>
      </c>
      <c r="DW34" s="282" t="s">
        <v>156</v>
      </c>
      <c r="DX34" s="284" t="s">
        <v>165</v>
      </c>
      <c r="DY34" s="284" t="s">
        <v>165</v>
      </c>
      <c r="DZ34" s="308">
        <v>1</v>
      </c>
      <c r="EA34" s="284" t="s">
        <v>162</v>
      </c>
      <c r="EB34" s="308">
        <v>34</v>
      </c>
      <c r="EC34" s="283">
        <v>12540000</v>
      </c>
      <c r="ED34" s="283">
        <v>0</v>
      </c>
      <c r="EE34" s="283">
        <v>0</v>
      </c>
      <c r="EF34" s="283">
        <v>12540000</v>
      </c>
      <c r="EG34" s="283" t="s">
        <v>156</v>
      </c>
      <c r="EH34" s="292">
        <v>193500</v>
      </c>
      <c r="EI34" s="283">
        <v>12540000</v>
      </c>
      <c r="EJ34" s="284" t="s">
        <v>156</v>
      </c>
    </row>
    <row r="35" spans="1:151" ht="45" customHeight="1" x14ac:dyDescent="0.2">
      <c r="A35" s="403" t="s">
        <v>100</v>
      </c>
      <c r="B35" s="404" t="s">
        <v>242</v>
      </c>
      <c r="C35" s="404" t="s">
        <v>214</v>
      </c>
      <c r="D35" s="238" t="s">
        <v>757</v>
      </c>
      <c r="E35" s="238" t="s">
        <v>153</v>
      </c>
      <c r="F35" s="403" t="s">
        <v>238</v>
      </c>
      <c r="G35" s="403" t="s">
        <v>239</v>
      </c>
      <c r="H35" s="403" t="s">
        <v>240</v>
      </c>
      <c r="I35" s="403" t="s">
        <v>241</v>
      </c>
      <c r="J35" s="403" t="s">
        <v>173</v>
      </c>
      <c r="K35" s="403" t="s">
        <v>167</v>
      </c>
      <c r="L35" s="405">
        <v>124500000</v>
      </c>
      <c r="M35" s="126">
        <v>12.917806507523943</v>
      </c>
      <c r="N35" s="462"/>
      <c r="O35" s="406">
        <v>15.32</v>
      </c>
      <c r="P35" s="406">
        <v>11.85</v>
      </c>
      <c r="Q35" s="406">
        <v>11.88</v>
      </c>
      <c r="R35" s="331">
        <v>9</v>
      </c>
      <c r="S35" s="189" t="e">
        <f>Q35+#REF!+R35</f>
        <v>#REF!</v>
      </c>
      <c r="T35" s="462"/>
      <c r="U35" s="407">
        <f>IF(AT35&lt;30,0,IF(AT35&lt;50,5,IF(AT35&lt;65,10,IF(AT35&gt;66,15))))</f>
        <v>5</v>
      </c>
      <c r="V35" s="407">
        <f>IF(W35&lt;499,15,IF(W35&lt;999,10,IF(W35&lt;1499,5,IF(W35&gt;1500,0))))</f>
        <v>0</v>
      </c>
      <c r="W35" s="384">
        <f t="shared" si="17"/>
        <v>1995.9908209645782</v>
      </c>
      <c r="X35" s="407">
        <f>IF(DC35&lt;500,0,IF(DC35&lt;1000,5,IF(DC35&gt;1000,10)))</f>
        <v>5</v>
      </c>
      <c r="Y35" s="407">
        <f>IF(Z35="Yes",20,0)</f>
        <v>20</v>
      </c>
      <c r="Z35" s="406" t="s">
        <v>161</v>
      </c>
      <c r="AA35" s="407">
        <f>IF(AB35="Yes",20,0)</f>
        <v>20</v>
      </c>
      <c r="AB35" s="409" t="s">
        <v>161</v>
      </c>
      <c r="AC35" s="407">
        <f>IF(AD35="Yes",20,0)</f>
        <v>20</v>
      </c>
      <c r="AD35" s="409" t="s">
        <v>161</v>
      </c>
      <c r="AE35" s="407">
        <f t="shared" si="18"/>
        <v>5</v>
      </c>
      <c r="AF35" s="407">
        <f>IF(BL33&lt;999,20,IF(BL33&lt;1499,15,IF(BL33&lt;1999,10,IF(BL33&lt;3999,5,IF(BL33&gt;4000,0)))))</f>
        <v>0</v>
      </c>
      <c r="AG35" s="407">
        <f t="shared" si="19"/>
        <v>15</v>
      </c>
      <c r="AH35" s="407">
        <v>10</v>
      </c>
      <c r="AI35" s="406" t="s">
        <v>162</v>
      </c>
      <c r="AJ35" s="407">
        <f t="shared" si="23"/>
        <v>15</v>
      </c>
      <c r="AK35" s="406" t="s">
        <v>751</v>
      </c>
      <c r="AL35" s="407">
        <f t="shared" si="20"/>
        <v>10</v>
      </c>
      <c r="AM35" s="406" t="s">
        <v>161</v>
      </c>
      <c r="AN35" s="407">
        <f>IF(AO35="Yes",10,0)</f>
        <v>0</v>
      </c>
      <c r="AO35" s="406" t="s">
        <v>162</v>
      </c>
      <c r="AP35" s="407">
        <f t="shared" si="26"/>
        <v>0</v>
      </c>
      <c r="AQ35" s="406" t="s">
        <v>162</v>
      </c>
      <c r="AR35" s="385">
        <v>25.899192792202655</v>
      </c>
      <c r="AS35" s="385">
        <v>4.9311622489959836E-2</v>
      </c>
      <c r="AT35" s="385">
        <v>42.817742247555003</v>
      </c>
      <c r="AU35" s="385">
        <v>3.7513246389685184</v>
      </c>
      <c r="AV35" s="385">
        <v>1.0121603056695501</v>
      </c>
      <c r="AW35" s="385">
        <v>40.175551936000005</v>
      </c>
      <c r="AX35" s="385">
        <v>0</v>
      </c>
      <c r="AY35" s="385">
        <v>50</v>
      </c>
      <c r="AZ35" s="455"/>
      <c r="BA35" s="448"/>
      <c r="BB35" s="442"/>
      <c r="BC35" s="337" t="s">
        <v>214</v>
      </c>
      <c r="BD35" s="386">
        <v>100</v>
      </c>
      <c r="BE35" s="337" t="s">
        <v>156</v>
      </c>
      <c r="BF35" s="386" t="s">
        <v>156</v>
      </c>
      <c r="BG35" s="337" t="s">
        <v>156</v>
      </c>
      <c r="BH35" s="386" t="s">
        <v>156</v>
      </c>
      <c r="BI35" s="386" t="s">
        <v>195</v>
      </c>
      <c r="BJ35" s="386">
        <v>100</v>
      </c>
      <c r="BK35" s="386" t="s">
        <v>156</v>
      </c>
      <c r="BL35" s="386" t="s">
        <v>156</v>
      </c>
      <c r="BM35" s="386" t="s">
        <v>156</v>
      </c>
      <c r="BN35" s="386" t="s">
        <v>156</v>
      </c>
      <c r="BO35" s="406">
        <f>SUM(U35+V35+X35+Y35+AA35+AC35)</f>
        <v>70</v>
      </c>
      <c r="BP35" s="406">
        <f>SUM(AE35+AF35+AG35+AH35+AJ35+AL35+AN35+AP35)</f>
        <v>55</v>
      </c>
      <c r="BQ35" s="331"/>
      <c r="BR35" s="406"/>
      <c r="BS35" s="407">
        <v>100</v>
      </c>
      <c r="BT35" s="407"/>
      <c r="BU35" s="406">
        <f>Q35+BT35*0.25</f>
        <v>11.88</v>
      </c>
      <c r="BV35" s="410" t="s">
        <v>809</v>
      </c>
      <c r="BW35" s="406">
        <f>O35+BS35*0.25</f>
        <v>40.32</v>
      </c>
      <c r="BX35" s="406">
        <f>BW35+P35</f>
        <v>52.17</v>
      </c>
      <c r="BY35" s="509"/>
      <c r="BZ35" s="282" t="s">
        <v>242</v>
      </c>
      <c r="CA35" s="308">
        <v>81.819999999999993</v>
      </c>
      <c r="CB35" s="282" t="s">
        <v>243</v>
      </c>
      <c r="CC35" s="308">
        <v>18.18</v>
      </c>
      <c r="CD35" s="282" t="s">
        <v>156</v>
      </c>
      <c r="CE35" s="308" t="s">
        <v>156</v>
      </c>
      <c r="CF35" s="282" t="s">
        <v>156</v>
      </c>
      <c r="CG35" s="308" t="s">
        <v>156</v>
      </c>
      <c r="CH35" s="284">
        <v>1</v>
      </c>
      <c r="CI35" s="284" t="s">
        <v>184</v>
      </c>
      <c r="CJ35" s="282" t="s">
        <v>198</v>
      </c>
      <c r="CK35" s="282" t="s">
        <v>216</v>
      </c>
      <c r="CL35" s="282" t="s">
        <v>244</v>
      </c>
      <c r="CM35" s="307">
        <v>10.2830142</v>
      </c>
      <c r="CN35" s="307">
        <v>10.2830142</v>
      </c>
      <c r="CO35" s="284" t="s">
        <v>174</v>
      </c>
      <c r="CP35" s="284" t="s">
        <v>158</v>
      </c>
      <c r="CQ35" s="308">
        <v>1</v>
      </c>
      <c r="CR35" s="308">
        <v>2</v>
      </c>
      <c r="CS35" s="284" t="s">
        <v>159</v>
      </c>
      <c r="CT35" s="284" t="s">
        <v>160</v>
      </c>
      <c r="CU35" s="308">
        <v>55</v>
      </c>
      <c r="CV35" s="308">
        <v>55</v>
      </c>
      <c r="CW35" s="307">
        <v>12.3687060697064</v>
      </c>
      <c r="CX35" s="307">
        <v>87.631293930293594</v>
      </c>
      <c r="CY35" s="309">
        <v>6065.8319760000004</v>
      </c>
      <c r="CZ35" s="309">
        <v>15505.137360000001</v>
      </c>
      <c r="DA35" s="307">
        <v>0.39121433336337758</v>
      </c>
      <c r="DB35" s="309">
        <v>5315.5670482062969</v>
      </c>
      <c r="DC35" s="309">
        <v>750.26492779370369</v>
      </c>
      <c r="DD35" s="310">
        <v>232553.67338973124</v>
      </c>
      <c r="DE35" s="310">
        <v>32823.753964834919</v>
      </c>
      <c r="DF35" s="310">
        <v>265377.42735456617</v>
      </c>
      <c r="DG35" s="283">
        <v>6139297</v>
      </c>
      <c r="DH35" s="307">
        <v>47.387447479999999</v>
      </c>
      <c r="DI35" s="307">
        <v>46.640021480000001</v>
      </c>
      <c r="DJ35" s="307">
        <v>34.438604390000002</v>
      </c>
      <c r="DK35" s="307" t="s">
        <v>156</v>
      </c>
      <c r="DL35" s="307" t="s">
        <v>156</v>
      </c>
      <c r="DM35" s="310">
        <v>4</v>
      </c>
      <c r="DN35" s="311">
        <v>1.6243206113391E-5</v>
      </c>
      <c r="DO35" s="284" t="s">
        <v>162</v>
      </c>
      <c r="DP35" s="284" t="s">
        <v>162</v>
      </c>
      <c r="DQ35" s="308">
        <v>12</v>
      </c>
      <c r="DR35" s="308">
        <v>12</v>
      </c>
      <c r="DS35" s="284" t="s">
        <v>162</v>
      </c>
      <c r="DT35" s="308">
        <v>0</v>
      </c>
      <c r="DU35" s="308">
        <v>2</v>
      </c>
      <c r="DV35" s="282" t="s">
        <v>175</v>
      </c>
      <c r="DW35" s="282" t="s">
        <v>164</v>
      </c>
      <c r="DX35" s="284" t="s">
        <v>165</v>
      </c>
      <c r="DY35" s="284" t="s">
        <v>176</v>
      </c>
      <c r="DZ35" s="308">
        <v>2</v>
      </c>
      <c r="EA35" s="284" t="s">
        <v>161</v>
      </c>
      <c r="EB35" s="308">
        <v>32</v>
      </c>
      <c r="EC35" s="283">
        <v>82500000</v>
      </c>
      <c r="ED35" s="283">
        <v>40600000</v>
      </c>
      <c r="EE35" s="283">
        <v>1400000</v>
      </c>
      <c r="EF35" s="283">
        <v>124500000</v>
      </c>
      <c r="EG35" s="283" t="s">
        <v>156</v>
      </c>
      <c r="EH35" s="283">
        <v>124500000</v>
      </c>
      <c r="EI35" s="283">
        <v>124500000</v>
      </c>
      <c r="EJ35" s="284" t="s">
        <v>156</v>
      </c>
      <c r="EM35" s="413"/>
      <c r="EN35" s="413"/>
      <c r="EO35" s="413"/>
      <c r="EP35" s="413"/>
      <c r="EQ35" s="413"/>
      <c r="ER35" s="413"/>
      <c r="ES35" s="413"/>
      <c r="ET35" s="413"/>
      <c r="EU35" s="413"/>
    </row>
    <row r="36" spans="1:15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490"/>
      <c r="P36" s="491"/>
      <c r="Q36" s="390">
        <v>15.295680447883793</v>
      </c>
      <c r="R36" s="391">
        <v>9.75</v>
      </c>
      <c r="S36" s="204" t="e">
        <f>Q36+#REF!+R36</f>
        <v>#REF!</v>
      </c>
      <c r="T36" s="439"/>
      <c r="U36" s="205" t="s">
        <v>155</v>
      </c>
      <c r="V36" s="392"/>
      <c r="W36" s="393">
        <f t="shared" si="17"/>
        <v>3163.9556096077831</v>
      </c>
      <c r="X36" s="394"/>
      <c r="Y36" s="394"/>
      <c r="Z36" s="394" t="s">
        <v>161</v>
      </c>
      <c r="AA36" s="394"/>
      <c r="AB36" s="394"/>
      <c r="AC36" s="394"/>
      <c r="AD36" s="394"/>
      <c r="AE36" s="395">
        <f t="shared" si="18"/>
        <v>15</v>
      </c>
      <c r="AF36" s="395">
        <f>IF(W36&lt;999,20,IF(W36&lt;1499,15,IF(W36&lt;1999,10,IF(W36&lt;3999,5,IF(W36&gt;4000,0)))))</f>
        <v>5</v>
      </c>
      <c r="AG36" s="395">
        <f t="shared" si="19"/>
        <v>15</v>
      </c>
      <c r="AH36" s="395">
        <f>IF(AI36="Yes",10,0)</f>
        <v>10</v>
      </c>
      <c r="AI36" s="391" t="s">
        <v>161</v>
      </c>
      <c r="AJ36" s="395">
        <f t="shared" si="23"/>
        <v>15</v>
      </c>
      <c r="AK36" s="391" t="s">
        <v>751</v>
      </c>
      <c r="AL36" s="395">
        <f t="shared" si="20"/>
        <v>10</v>
      </c>
      <c r="AM36" s="391" t="s">
        <v>161</v>
      </c>
      <c r="AN36" s="395">
        <f>IF(AO36="Yes",10,0)</f>
        <v>0</v>
      </c>
      <c r="AO36" s="391" t="s">
        <v>162</v>
      </c>
      <c r="AP36" s="395">
        <f t="shared" si="26"/>
        <v>0</v>
      </c>
      <c r="AQ36" s="391" t="s">
        <v>162</v>
      </c>
      <c r="AR36" s="390"/>
      <c r="AS36" s="390"/>
      <c r="AT36" s="390">
        <v>65</v>
      </c>
      <c r="AU36" s="390"/>
      <c r="AV36" s="390"/>
      <c r="AW36" s="390"/>
      <c r="AX36" s="390"/>
      <c r="AY36" s="390"/>
      <c r="AZ36" s="457"/>
      <c r="BA36" s="448"/>
      <c r="BB36" s="457"/>
      <c r="BC36" s="344" t="s">
        <v>214</v>
      </c>
      <c r="BD36" s="396"/>
      <c r="BE36" s="344"/>
      <c r="BF36" s="396"/>
      <c r="BG36" s="344"/>
      <c r="BH36" s="396"/>
      <c r="BI36" s="396"/>
      <c r="BJ36" s="396"/>
      <c r="BK36" s="396"/>
      <c r="BL36" s="396"/>
      <c r="BM36" s="396"/>
      <c r="BN36" s="396"/>
      <c r="BO36" s="396"/>
      <c r="BP36" s="391">
        <f>SUM(AE36+AF36+AG36+AH36+AJ36+AL36+AN36)</f>
        <v>70</v>
      </c>
      <c r="BQ36" s="396"/>
      <c r="BR36" s="396"/>
      <c r="BS36" s="396"/>
      <c r="BT36" s="396"/>
      <c r="BU36" s="396"/>
      <c r="BV36" s="396"/>
      <c r="BW36" s="396"/>
      <c r="BX36" s="396"/>
      <c r="BY36" s="300"/>
      <c r="BZ36" s="38" t="s">
        <v>733</v>
      </c>
      <c r="CA36" s="300"/>
      <c r="CB36" s="304"/>
      <c r="CC36" s="300"/>
      <c r="CD36" s="304"/>
      <c r="CE36" s="300"/>
      <c r="CF36" s="304"/>
      <c r="CG36" s="300"/>
      <c r="CH36" s="301"/>
      <c r="CI36" s="301"/>
      <c r="CJ36" s="304"/>
      <c r="CK36" s="304"/>
      <c r="CL36" s="304"/>
      <c r="CM36" s="302"/>
      <c r="CN36" s="302">
        <v>1.56</v>
      </c>
      <c r="CO36" s="301"/>
      <c r="CP36" s="301"/>
      <c r="CQ36" s="300"/>
      <c r="CR36" s="300"/>
      <c r="CS36" s="301"/>
      <c r="CT36" s="301"/>
      <c r="CU36" s="300"/>
      <c r="CV36" s="300"/>
      <c r="CW36" s="302"/>
      <c r="CX36" s="302"/>
      <c r="CY36" s="299">
        <f>1012*0.1</f>
        <v>101.2</v>
      </c>
      <c r="CZ36" s="299"/>
      <c r="DA36" s="302"/>
      <c r="DB36" s="299"/>
      <c r="DC36" s="299"/>
      <c r="DD36" s="298"/>
      <c r="DE36" s="298"/>
      <c r="DF36" s="298"/>
      <c r="DG36" s="303"/>
      <c r="DH36" s="302"/>
      <c r="DI36" s="302"/>
      <c r="DJ36" s="302"/>
      <c r="DK36" s="302"/>
      <c r="DL36" s="302"/>
      <c r="DM36" s="298"/>
      <c r="DN36" s="297"/>
      <c r="DO36" s="301"/>
      <c r="DP36" s="301"/>
      <c r="DQ36" s="300"/>
      <c r="DR36" s="300"/>
      <c r="DS36" s="301"/>
      <c r="DT36" s="300"/>
      <c r="DU36" s="300"/>
      <c r="DV36" s="304"/>
      <c r="DW36" s="304"/>
      <c r="DX36" s="301"/>
      <c r="DY36" s="301"/>
      <c r="DZ36" s="300"/>
      <c r="EA36" s="301"/>
      <c r="EB36" s="300"/>
      <c r="EC36" s="52">
        <v>272000</v>
      </c>
      <c r="ED36" s="52">
        <v>0</v>
      </c>
      <c r="EE36" s="303"/>
      <c r="EF36" s="52">
        <v>282000</v>
      </c>
      <c r="EG36" s="51">
        <v>0</v>
      </c>
      <c r="EH36" s="292">
        <v>499500</v>
      </c>
      <c r="EI36" s="303"/>
      <c r="EJ36" s="301"/>
    </row>
    <row r="37" spans="1:151" ht="46.9" hidden="1" customHeight="1" x14ac:dyDescent="0.2">
      <c r="A37" s="345" t="s">
        <v>567</v>
      </c>
      <c r="B37" s="361" t="s">
        <v>251</v>
      </c>
      <c r="C37" s="361" t="s">
        <v>214</v>
      </c>
      <c r="D37" s="152" t="s">
        <v>759</v>
      </c>
      <c r="E37" s="152" t="s">
        <v>179</v>
      </c>
      <c r="F37" s="345"/>
      <c r="G37" s="345" t="s">
        <v>509</v>
      </c>
      <c r="H37" s="345"/>
      <c r="I37" s="345"/>
      <c r="J37" s="345" t="s">
        <v>561</v>
      </c>
      <c r="K37" s="345"/>
      <c r="L37" s="362">
        <v>150300</v>
      </c>
      <c r="M37" s="154"/>
      <c r="N37" s="439"/>
      <c r="O37" s="155"/>
      <c r="P37" s="367"/>
      <c r="Q37" s="364">
        <v>5.76</v>
      </c>
      <c r="R37" s="364">
        <v>13.5</v>
      </c>
      <c r="S37" s="158" t="e">
        <f>Q37+#REF!+R37</f>
        <v>#REF!</v>
      </c>
      <c r="T37" s="439"/>
      <c r="U37" s="159" t="s">
        <v>155</v>
      </c>
      <c r="V37" s="365"/>
      <c r="W37" s="366">
        <f t="shared" si="17"/>
        <v>1061.0615133292763</v>
      </c>
      <c r="X37" s="367"/>
      <c r="Y37" s="367"/>
      <c r="Z37" s="367" t="s">
        <v>161</v>
      </c>
      <c r="AA37" s="365">
        <f>IF(AB37="Yes",10,0)</f>
        <v>0</v>
      </c>
      <c r="AB37" s="367"/>
      <c r="AC37" s="368">
        <f>IF(AD37="Yes",10,0)</f>
        <v>0</v>
      </c>
      <c r="AD37" s="367"/>
      <c r="AE37" s="369">
        <f t="shared" si="18"/>
        <v>0</v>
      </c>
      <c r="AF37" s="369">
        <f>IF(W37&lt;999,20,IF(W37&lt;1499,15,IF(W37&lt;1999,10,IF(W37&lt;3999,5,IF(W37&gt;4000,0)))))</f>
        <v>15</v>
      </c>
      <c r="AG37" s="369">
        <f t="shared" si="19"/>
        <v>15</v>
      </c>
      <c r="AH37" s="369">
        <f>IF(AI37="Yes",10,0)</f>
        <v>10</v>
      </c>
      <c r="AI37" s="364" t="s">
        <v>161</v>
      </c>
      <c r="AJ37" s="369">
        <f t="shared" si="23"/>
        <v>15</v>
      </c>
      <c r="AK37" s="364" t="s">
        <v>751</v>
      </c>
      <c r="AL37" s="369">
        <f t="shared" si="20"/>
        <v>10</v>
      </c>
      <c r="AM37" s="364" t="s">
        <v>161</v>
      </c>
      <c r="AN37" s="369">
        <f>IF(AO37="Yes",5,0)</f>
        <v>5</v>
      </c>
      <c r="AO37" s="364" t="s">
        <v>161</v>
      </c>
      <c r="AP37" s="369">
        <f t="shared" si="26"/>
        <v>0</v>
      </c>
      <c r="AQ37" s="364" t="s">
        <v>162</v>
      </c>
      <c r="AR37" s="370"/>
      <c r="AS37" s="370"/>
      <c r="AT37" s="370"/>
      <c r="AU37" s="370"/>
      <c r="AV37" s="370"/>
      <c r="AW37" s="370"/>
      <c r="AX37" s="370"/>
      <c r="AY37" s="370"/>
      <c r="AZ37" s="451"/>
      <c r="BA37" s="448"/>
      <c r="BB37" s="451"/>
      <c r="BC37" s="345" t="s">
        <v>214</v>
      </c>
      <c r="BD37" s="371"/>
      <c r="BE37" s="345"/>
      <c r="BF37" s="371"/>
      <c r="BG37" s="345"/>
      <c r="BH37" s="371"/>
      <c r="BI37" s="371"/>
      <c r="BJ37" s="371"/>
      <c r="BK37" s="371"/>
      <c r="BL37" s="371"/>
      <c r="BM37" s="371"/>
      <c r="BN37" s="371"/>
      <c r="BO37" s="371"/>
      <c r="BP37" s="364">
        <f t="shared" ref="BP37:BP46" si="27">SUM(AE37+AF37+AG37+AH37+AJ37+AL37+AN37+AP37)</f>
        <v>70</v>
      </c>
      <c r="BQ37" s="371"/>
      <c r="BR37" s="371"/>
      <c r="BS37" s="371"/>
      <c r="BT37" s="371"/>
      <c r="BU37" s="371"/>
      <c r="BV37" s="371"/>
      <c r="BW37" s="371"/>
      <c r="BX37" s="371"/>
      <c r="BY37" s="293"/>
      <c r="BZ37" s="291" t="s">
        <v>251</v>
      </c>
      <c r="CA37" s="293"/>
      <c r="CB37" s="291"/>
      <c r="CC37" s="293"/>
      <c r="CD37" s="291"/>
      <c r="CE37" s="293"/>
      <c r="CF37" s="291"/>
      <c r="CG37" s="293"/>
      <c r="CH37" s="294"/>
      <c r="CI37" s="294"/>
      <c r="CJ37" s="291"/>
      <c r="CK37" s="291"/>
      <c r="CL37" s="291"/>
      <c r="CM37" s="305"/>
      <c r="CN37" s="305">
        <v>0.86</v>
      </c>
      <c r="CO37" s="294"/>
      <c r="CP37" s="294"/>
      <c r="CQ37" s="293"/>
      <c r="CR37" s="293"/>
      <c r="CS37" s="294"/>
      <c r="CT37" s="294"/>
      <c r="CU37" s="293"/>
      <c r="CV37" s="293"/>
      <c r="CW37" s="305"/>
      <c r="CX37" s="305"/>
      <c r="CY37" s="295">
        <v>164.71</v>
      </c>
      <c r="CZ37" s="295"/>
      <c r="DA37" s="305"/>
      <c r="DB37" s="295"/>
      <c r="DC37" s="295"/>
      <c r="DD37" s="306"/>
      <c r="DE37" s="306"/>
      <c r="DF37" s="306"/>
      <c r="DG37" s="292"/>
      <c r="DH37" s="305"/>
      <c r="DI37" s="305"/>
      <c r="DJ37" s="305"/>
      <c r="DK37" s="305"/>
      <c r="DL37" s="305"/>
      <c r="DM37" s="306"/>
      <c r="DN37" s="296"/>
      <c r="DO37" s="294"/>
      <c r="DP37" s="294"/>
      <c r="DQ37" s="293"/>
      <c r="DR37" s="293"/>
      <c r="DS37" s="294"/>
      <c r="DT37" s="293"/>
      <c r="DU37" s="293"/>
      <c r="DV37" s="291"/>
      <c r="DW37" s="291"/>
      <c r="DX37" s="294"/>
      <c r="DY37" s="294"/>
      <c r="DZ37" s="293"/>
      <c r="EA37" s="294"/>
      <c r="EB37" s="293"/>
      <c r="EC37" s="292"/>
      <c r="ED37" s="292"/>
      <c r="EE37" s="292"/>
      <c r="EF37" s="292">
        <v>167000</v>
      </c>
      <c r="EG37" s="292"/>
      <c r="EH37" s="292">
        <v>150300</v>
      </c>
      <c r="EI37" s="292"/>
      <c r="EJ37" s="294"/>
    </row>
    <row r="38" spans="1:151" ht="79.150000000000006" customHeight="1" x14ac:dyDescent="0.2">
      <c r="A38" s="403" t="s">
        <v>130</v>
      </c>
      <c r="B38" s="404" t="s">
        <v>225</v>
      </c>
      <c r="C38" s="404" t="s">
        <v>224</v>
      </c>
      <c r="D38" s="238" t="s">
        <v>757</v>
      </c>
      <c r="E38" s="238" t="s">
        <v>185</v>
      </c>
      <c r="F38" s="403" t="s">
        <v>382</v>
      </c>
      <c r="G38" s="403" t="s">
        <v>383</v>
      </c>
      <c r="H38" s="403" t="s">
        <v>384</v>
      </c>
      <c r="I38" s="403" t="s">
        <v>385</v>
      </c>
      <c r="J38" s="403" t="s">
        <v>368</v>
      </c>
      <c r="K38" s="403" t="s">
        <v>154</v>
      </c>
      <c r="L38" s="405">
        <v>13455000</v>
      </c>
      <c r="M38" s="217"/>
      <c r="N38" s="462"/>
      <c r="O38" s="406">
        <v>16.96</v>
      </c>
      <c r="P38" s="406">
        <v>10</v>
      </c>
      <c r="Q38" s="406">
        <v>13.65</v>
      </c>
      <c r="R38" s="331"/>
      <c r="S38" s="189" t="e">
        <f>Q38+#REF!+R38</f>
        <v>#REF!</v>
      </c>
      <c r="T38" s="462"/>
      <c r="U38" s="407">
        <f>IF(AT38&lt;30,0,IF(AT38&lt;50,5,IF(AT38&lt;65,10,IF(AT38&gt;66,15))))</f>
        <v>5</v>
      </c>
      <c r="V38" s="407">
        <f>IF(W38&lt;499,15,IF(W38&lt;999,10,IF(W38&lt;1499,5,IF(W38&gt;1500,0))))</f>
        <v>10</v>
      </c>
      <c r="W38" s="384">
        <f t="shared" si="17"/>
        <v>807.05092750951746</v>
      </c>
      <c r="X38" s="407">
        <f>IF(DC38&lt;500,0,IF(DC38&lt;1000,5,IF(DC38&gt;1000,10)))</f>
        <v>0</v>
      </c>
      <c r="Y38" s="407">
        <f>IF(Z38="Yes",20,0)</f>
        <v>20</v>
      </c>
      <c r="Z38" s="406" t="s">
        <v>161</v>
      </c>
      <c r="AA38" s="407">
        <f>IF(AB38="Yes",20,0)</f>
        <v>20</v>
      </c>
      <c r="AB38" s="409" t="s">
        <v>161</v>
      </c>
      <c r="AC38" s="407">
        <f>IF(AD38="Yes",10,0)</f>
        <v>10</v>
      </c>
      <c r="AD38" s="409" t="s">
        <v>161</v>
      </c>
      <c r="AE38" s="407">
        <f t="shared" si="18"/>
        <v>5</v>
      </c>
      <c r="AF38" s="407">
        <f>IF(BL36&lt;999,20,IF(BL36&lt;1499,15,IF(BL36&lt;1999,10,IF(BL36&lt;3999,5,IF(BL36&gt;4000,0)))))</f>
        <v>20</v>
      </c>
      <c r="AG38" s="407">
        <f t="shared" si="19"/>
        <v>15</v>
      </c>
      <c r="AH38" s="407">
        <f>IF(AI38="Yes",10,0)</f>
        <v>10</v>
      </c>
      <c r="AI38" s="406" t="s">
        <v>161</v>
      </c>
      <c r="AJ38" s="407">
        <v>15</v>
      </c>
      <c r="AK38" s="406" t="s">
        <v>751</v>
      </c>
      <c r="AL38" s="407">
        <f t="shared" si="20"/>
        <v>10</v>
      </c>
      <c r="AM38" s="406" t="s">
        <v>161</v>
      </c>
      <c r="AN38" s="407">
        <f t="shared" ref="AN38:AN46" si="28">IF(AO38="Yes",10,0)</f>
        <v>0</v>
      </c>
      <c r="AO38" s="406" t="s">
        <v>162</v>
      </c>
      <c r="AP38" s="407">
        <f t="shared" si="26"/>
        <v>0</v>
      </c>
      <c r="AQ38" s="406" t="s">
        <v>162</v>
      </c>
      <c r="AR38" s="385">
        <v>22.757972274033232</v>
      </c>
      <c r="AS38" s="385">
        <v>4.6692109996283913</v>
      </c>
      <c r="AT38" s="385">
        <v>34.092816780692999</v>
      </c>
      <c r="AU38" s="385">
        <v>2.0332975245396128</v>
      </c>
      <c r="AV38" s="385" t="s">
        <v>155</v>
      </c>
      <c r="AW38" s="385">
        <v>11.222159958999999</v>
      </c>
      <c r="AX38" s="385">
        <v>25</v>
      </c>
      <c r="AY38" s="385">
        <v>50</v>
      </c>
      <c r="AZ38" s="455"/>
      <c r="BA38" s="448"/>
      <c r="BB38" s="442"/>
      <c r="BC38" s="337" t="s">
        <v>224</v>
      </c>
      <c r="BD38" s="386">
        <v>100</v>
      </c>
      <c r="BE38" s="337" t="s">
        <v>156</v>
      </c>
      <c r="BF38" s="386" t="s">
        <v>156</v>
      </c>
      <c r="BG38" s="337" t="s">
        <v>156</v>
      </c>
      <c r="BH38" s="386" t="s">
        <v>156</v>
      </c>
      <c r="BI38" s="386" t="s">
        <v>195</v>
      </c>
      <c r="BJ38" s="386">
        <v>100</v>
      </c>
      <c r="BK38" s="386" t="s">
        <v>156</v>
      </c>
      <c r="BL38" s="386" t="s">
        <v>156</v>
      </c>
      <c r="BM38" s="386" t="s">
        <v>156</v>
      </c>
      <c r="BN38" s="386" t="s">
        <v>156</v>
      </c>
      <c r="BO38" s="406">
        <f>SUM(U38+V38+X38+Y38+AA38+AC38)</f>
        <v>65</v>
      </c>
      <c r="BP38" s="406">
        <f t="shared" si="27"/>
        <v>75</v>
      </c>
      <c r="BQ38" s="331"/>
      <c r="BR38" s="406"/>
      <c r="BS38" s="407">
        <v>100</v>
      </c>
      <c r="BT38" s="407">
        <v>100</v>
      </c>
      <c r="BU38" s="406">
        <f t="shared" ref="BU38:BU46" si="29">Q38+BT38*0.25</f>
        <v>38.65</v>
      </c>
      <c r="BV38" s="406"/>
      <c r="BW38" s="406">
        <f>O38+BS38*0.25</f>
        <v>41.96</v>
      </c>
      <c r="BX38" s="406">
        <f>BW38+P38</f>
        <v>51.96</v>
      </c>
      <c r="BY38" s="512"/>
      <c r="BZ38" s="282" t="s">
        <v>225</v>
      </c>
      <c r="CA38" s="308">
        <v>100</v>
      </c>
      <c r="CB38" s="282" t="s">
        <v>156</v>
      </c>
      <c r="CC38" s="308" t="s">
        <v>156</v>
      </c>
      <c r="CD38" s="282" t="s">
        <v>156</v>
      </c>
      <c r="CE38" s="308" t="s">
        <v>156</v>
      </c>
      <c r="CF38" s="282" t="s">
        <v>156</v>
      </c>
      <c r="CG38" s="308" t="s">
        <v>156</v>
      </c>
      <c r="CH38" s="284">
        <v>1</v>
      </c>
      <c r="CI38" s="284" t="s">
        <v>184</v>
      </c>
      <c r="CJ38" s="282" t="s">
        <v>198</v>
      </c>
      <c r="CK38" s="282" t="s">
        <v>228</v>
      </c>
      <c r="CL38" s="282" t="s">
        <v>304</v>
      </c>
      <c r="CM38" s="307">
        <v>3.6</v>
      </c>
      <c r="CN38" s="307">
        <v>2.3084244100000002</v>
      </c>
      <c r="CO38" s="284" t="s">
        <v>157</v>
      </c>
      <c r="CP38" s="284" t="s">
        <v>157</v>
      </c>
      <c r="CQ38" s="308">
        <v>1</v>
      </c>
      <c r="CR38" s="308">
        <v>1</v>
      </c>
      <c r="CS38" s="284" t="s">
        <v>159</v>
      </c>
      <c r="CT38" s="284" t="s">
        <v>159</v>
      </c>
      <c r="CU38" s="308">
        <v>42</v>
      </c>
      <c r="CV38" s="308">
        <v>40</v>
      </c>
      <c r="CW38" s="307">
        <v>5.6307186107274996</v>
      </c>
      <c r="CX38" s="307">
        <v>94.369281389272501</v>
      </c>
      <c r="CY38" s="309">
        <v>7222.1599589999996</v>
      </c>
      <c r="CZ38" s="309">
        <v>21809.21213</v>
      </c>
      <c r="DA38" s="307">
        <v>0.33115180484055384</v>
      </c>
      <c r="DB38" s="309">
        <v>6815.5004540920772</v>
      </c>
      <c r="DC38" s="309">
        <v>406.65950490792255</v>
      </c>
      <c r="DD38" s="310">
        <v>2633056.1127941757</v>
      </c>
      <c r="DE38" s="310">
        <v>157106.18793675935</v>
      </c>
      <c r="DF38" s="310">
        <v>2790162.3007309353</v>
      </c>
      <c r="DG38" s="283">
        <v>62824234</v>
      </c>
      <c r="DH38" s="307">
        <v>27.046175269999999</v>
      </c>
      <c r="DI38" s="307">
        <v>38.234234950000001</v>
      </c>
      <c r="DJ38" s="307">
        <v>37.008268989999998</v>
      </c>
      <c r="DK38" s="307" t="s">
        <v>156</v>
      </c>
      <c r="DL38" s="307" t="s">
        <v>156</v>
      </c>
      <c r="DM38" s="310" t="s">
        <v>156</v>
      </c>
      <c r="DN38" s="311" t="s">
        <v>156</v>
      </c>
      <c r="DO38" s="284" t="s">
        <v>162</v>
      </c>
      <c r="DP38" s="284" t="s">
        <v>162</v>
      </c>
      <c r="DQ38" s="308">
        <v>11</v>
      </c>
      <c r="DR38" s="308">
        <v>12</v>
      </c>
      <c r="DS38" s="284" t="s">
        <v>162</v>
      </c>
      <c r="DT38" s="308">
        <v>0</v>
      </c>
      <c r="DU38" s="308">
        <v>2</v>
      </c>
      <c r="DV38" s="282" t="s">
        <v>163</v>
      </c>
      <c r="DW38" s="282" t="s">
        <v>266</v>
      </c>
      <c r="DX38" s="284" t="s">
        <v>165</v>
      </c>
      <c r="DY38" s="284" t="s">
        <v>165</v>
      </c>
      <c r="DZ38" s="308">
        <v>1</v>
      </c>
      <c r="EA38" s="284" t="s">
        <v>162</v>
      </c>
      <c r="EB38" s="308">
        <v>22</v>
      </c>
      <c r="EC38" s="283">
        <v>10800000</v>
      </c>
      <c r="ED38" s="283">
        <v>2400000</v>
      </c>
      <c r="EE38" s="283">
        <v>255000</v>
      </c>
      <c r="EF38" s="283">
        <v>13455000</v>
      </c>
      <c r="EG38" s="283" t="s">
        <v>156</v>
      </c>
      <c r="EH38" s="283">
        <v>13455000</v>
      </c>
      <c r="EI38" s="283">
        <v>13455000</v>
      </c>
      <c r="EJ38" s="284" t="s">
        <v>156</v>
      </c>
      <c r="EM38" s="413"/>
      <c r="EN38" s="413"/>
      <c r="EO38" s="413"/>
      <c r="EP38" s="413"/>
      <c r="EQ38" s="413"/>
      <c r="ER38" s="413"/>
      <c r="ES38" s="413"/>
      <c r="ET38" s="413"/>
      <c r="EU38" s="413"/>
    </row>
    <row r="39" spans="1:151" ht="81.599999999999994" customHeight="1" x14ac:dyDescent="0.2">
      <c r="A39" s="403" t="s">
        <v>121</v>
      </c>
      <c r="B39" s="404" t="s">
        <v>243</v>
      </c>
      <c r="C39" s="404" t="s">
        <v>214</v>
      </c>
      <c r="D39" s="238" t="s">
        <v>757</v>
      </c>
      <c r="E39" s="238" t="s">
        <v>185</v>
      </c>
      <c r="F39" s="403" t="s">
        <v>156</v>
      </c>
      <c r="G39" s="403" t="s">
        <v>346</v>
      </c>
      <c r="H39" s="403" t="s">
        <v>204</v>
      </c>
      <c r="I39" s="403" t="s">
        <v>347</v>
      </c>
      <c r="J39" s="403" t="s">
        <v>348</v>
      </c>
      <c r="K39" s="403" t="s">
        <v>187</v>
      </c>
      <c r="L39" s="405">
        <v>17898000</v>
      </c>
      <c r="M39" s="217"/>
      <c r="N39" s="462"/>
      <c r="O39" s="406">
        <v>14.28</v>
      </c>
      <c r="P39" s="406">
        <v>10.95</v>
      </c>
      <c r="Q39" s="406">
        <v>11.19</v>
      </c>
      <c r="R39" s="331">
        <v>6.75</v>
      </c>
      <c r="S39" s="189" t="e">
        <f>Q39+#REF!+R39</f>
        <v>#REF!</v>
      </c>
      <c r="T39" s="462"/>
      <c r="U39" s="407">
        <f>IF(AT39&lt;30,0,IF(AT39&lt;50,5,IF(AT39&lt;65,10,IF(AT39&gt;66,15))))</f>
        <v>5</v>
      </c>
      <c r="V39" s="407">
        <f>IF(W39&lt;499,15,IF(W39&lt;999,10,IF(W39&lt;1499,5,IF(W39&gt;1500,0))))</f>
        <v>10</v>
      </c>
      <c r="W39" s="384">
        <f t="shared" si="17"/>
        <v>902.06866756128704</v>
      </c>
      <c r="X39" s="407">
        <f>IF(DC39&lt;500,0,IF(DC39&lt;1000,5,IF(DC39&gt;1000,10)))</f>
        <v>0</v>
      </c>
      <c r="Y39" s="407">
        <f>IF(Z39="Yes",20,0)</f>
        <v>20</v>
      </c>
      <c r="Z39" s="406" t="s">
        <v>161</v>
      </c>
      <c r="AA39" s="407">
        <f>IF(AB39="Yes",20,0)</f>
        <v>0</v>
      </c>
      <c r="AB39" s="409" t="s">
        <v>162</v>
      </c>
      <c r="AC39" s="407">
        <f>IF(AD39="Yes",20,0)</f>
        <v>0</v>
      </c>
      <c r="AD39" s="409" t="s">
        <v>162</v>
      </c>
      <c r="AE39" s="407">
        <f t="shared" si="18"/>
        <v>5</v>
      </c>
      <c r="AF39" s="407">
        <f>IF(BL37&lt;999,20,IF(BL37&lt;1499,15,IF(BL37&lt;1999,10,IF(BL37&lt;3999,5,IF(BL37&gt;4000,0)))))</f>
        <v>20</v>
      </c>
      <c r="AG39" s="407">
        <f t="shared" si="19"/>
        <v>15</v>
      </c>
      <c r="AH39" s="407">
        <v>10</v>
      </c>
      <c r="AI39" s="406" t="s">
        <v>162</v>
      </c>
      <c r="AJ39" s="407">
        <f>IF(AK39="Minimal",15,0)</f>
        <v>15</v>
      </c>
      <c r="AK39" s="406" t="s">
        <v>751</v>
      </c>
      <c r="AL39" s="407">
        <f t="shared" si="20"/>
        <v>10</v>
      </c>
      <c r="AM39" s="406" t="s">
        <v>161</v>
      </c>
      <c r="AN39" s="407">
        <f t="shared" si="28"/>
        <v>0</v>
      </c>
      <c r="AO39" s="406" t="s">
        <v>162</v>
      </c>
      <c r="AP39" s="407">
        <f t="shared" si="26"/>
        <v>0</v>
      </c>
      <c r="AQ39" s="406" t="s">
        <v>162</v>
      </c>
      <c r="AR39" s="385">
        <v>12.434121680232257</v>
      </c>
      <c r="AS39" s="385">
        <v>0</v>
      </c>
      <c r="AT39" s="385">
        <v>49.452596115812995</v>
      </c>
      <c r="AU39" s="385">
        <v>0.63988824624267526</v>
      </c>
      <c r="AV39" s="385" t="s">
        <v>155</v>
      </c>
      <c r="AW39" s="385">
        <v>26.911312477999999</v>
      </c>
      <c r="AX39" s="385">
        <v>50</v>
      </c>
      <c r="AY39" s="385">
        <v>0</v>
      </c>
      <c r="AZ39" s="455"/>
      <c r="BA39" s="448"/>
      <c r="BB39" s="442"/>
      <c r="BC39" s="337" t="s">
        <v>214</v>
      </c>
      <c r="BD39" s="386">
        <v>100</v>
      </c>
      <c r="BE39" s="337" t="s">
        <v>156</v>
      </c>
      <c r="BF39" s="386" t="s">
        <v>156</v>
      </c>
      <c r="BG39" s="337" t="s">
        <v>156</v>
      </c>
      <c r="BH39" s="386" t="s">
        <v>156</v>
      </c>
      <c r="BI39" s="386" t="s">
        <v>195</v>
      </c>
      <c r="BJ39" s="386">
        <v>100</v>
      </c>
      <c r="BK39" s="386" t="s">
        <v>156</v>
      </c>
      <c r="BL39" s="386" t="s">
        <v>156</v>
      </c>
      <c r="BM39" s="386" t="s">
        <v>156</v>
      </c>
      <c r="BN39" s="386" t="s">
        <v>156</v>
      </c>
      <c r="BO39" s="406">
        <f>SUM(U39+V39+X39+Y39+AA39+AC39)</f>
        <v>35</v>
      </c>
      <c r="BP39" s="406">
        <f t="shared" si="27"/>
        <v>75</v>
      </c>
      <c r="BQ39" s="331"/>
      <c r="BR39" s="406"/>
      <c r="BS39" s="407">
        <v>100</v>
      </c>
      <c r="BT39" s="407"/>
      <c r="BU39" s="406">
        <f t="shared" si="29"/>
        <v>11.19</v>
      </c>
      <c r="BV39" s="410" t="s">
        <v>809</v>
      </c>
      <c r="BW39" s="406">
        <f>O39+BS39*0.25</f>
        <v>39.28</v>
      </c>
      <c r="BX39" s="406">
        <f>BW39+P39</f>
        <v>50.230000000000004</v>
      </c>
      <c r="BY39" s="512"/>
      <c r="BZ39" s="282" t="s">
        <v>243</v>
      </c>
      <c r="CA39" s="308">
        <v>100</v>
      </c>
      <c r="CB39" s="282" t="s">
        <v>156</v>
      </c>
      <c r="CC39" s="308" t="s">
        <v>156</v>
      </c>
      <c r="CD39" s="282" t="s">
        <v>156</v>
      </c>
      <c r="CE39" s="308" t="s">
        <v>156</v>
      </c>
      <c r="CF39" s="282" t="s">
        <v>156</v>
      </c>
      <c r="CG39" s="308" t="s">
        <v>156</v>
      </c>
      <c r="CH39" s="284">
        <v>1</v>
      </c>
      <c r="CI39" s="284" t="s">
        <v>184</v>
      </c>
      <c r="CJ39" s="282" t="s">
        <v>198</v>
      </c>
      <c r="CK39" s="282" t="s">
        <v>216</v>
      </c>
      <c r="CL39" s="282" t="s">
        <v>349</v>
      </c>
      <c r="CM39" s="307">
        <v>6.8151604299999997</v>
      </c>
      <c r="CN39" s="307">
        <v>6.8151604299999997</v>
      </c>
      <c r="CO39" s="284" t="s">
        <v>174</v>
      </c>
      <c r="CP39" s="284" t="s">
        <v>174</v>
      </c>
      <c r="CQ39" s="308">
        <v>1</v>
      </c>
      <c r="CR39" s="308">
        <v>1</v>
      </c>
      <c r="CS39" s="284" t="s">
        <v>159</v>
      </c>
      <c r="CT39" s="284" t="s">
        <v>159</v>
      </c>
      <c r="CU39" s="308">
        <v>55</v>
      </c>
      <c r="CV39" s="308">
        <v>55</v>
      </c>
      <c r="CW39" s="307">
        <v>4.3958747202722996</v>
      </c>
      <c r="CX39" s="307">
        <v>95.604125279727697</v>
      </c>
      <c r="CY39" s="309">
        <v>2911.3124779999998</v>
      </c>
      <c r="CZ39" s="309">
        <v>15500</v>
      </c>
      <c r="DA39" s="307">
        <v>0.18782661148387095</v>
      </c>
      <c r="DB39" s="309">
        <v>2783.334828751465</v>
      </c>
      <c r="DC39" s="309">
        <v>127.97764924853506</v>
      </c>
      <c r="DD39" s="310">
        <v>0</v>
      </c>
      <c r="DE39" s="310">
        <v>0</v>
      </c>
      <c r="DF39" s="310">
        <v>0</v>
      </c>
      <c r="DG39" s="283">
        <v>0</v>
      </c>
      <c r="DH39" s="307">
        <v>55.740450629999998</v>
      </c>
      <c r="DI39" s="307">
        <v>49.081060229999999</v>
      </c>
      <c r="DJ39" s="307">
        <v>43.551114750000004</v>
      </c>
      <c r="DK39" s="307" t="s">
        <v>156</v>
      </c>
      <c r="DL39" s="307" t="s">
        <v>156</v>
      </c>
      <c r="DM39" s="310" t="s">
        <v>156</v>
      </c>
      <c r="DN39" s="311" t="s">
        <v>156</v>
      </c>
      <c r="DO39" s="284" t="s">
        <v>162</v>
      </c>
      <c r="DP39" s="284" t="s">
        <v>162</v>
      </c>
      <c r="DQ39" s="308">
        <v>10</v>
      </c>
      <c r="DR39" s="308">
        <v>12</v>
      </c>
      <c r="DS39" s="284" t="s">
        <v>162</v>
      </c>
      <c r="DT39" s="308">
        <v>0</v>
      </c>
      <c r="DU39" s="308">
        <v>0</v>
      </c>
      <c r="DV39" s="282" t="s">
        <v>175</v>
      </c>
      <c r="DW39" s="282" t="s">
        <v>156</v>
      </c>
      <c r="DX39" s="284" t="s">
        <v>165</v>
      </c>
      <c r="DY39" s="284" t="s">
        <v>165</v>
      </c>
      <c r="DZ39" s="308">
        <v>1</v>
      </c>
      <c r="EA39" s="284" t="s">
        <v>162</v>
      </c>
      <c r="EB39" s="308">
        <v>32</v>
      </c>
      <c r="EC39" s="283">
        <v>17898000</v>
      </c>
      <c r="ED39" s="283">
        <v>0</v>
      </c>
      <c r="EE39" s="283">
        <v>0</v>
      </c>
      <c r="EF39" s="283">
        <v>17898000</v>
      </c>
      <c r="EG39" s="283" t="s">
        <v>156</v>
      </c>
      <c r="EH39" s="283">
        <v>17898000</v>
      </c>
      <c r="EI39" s="283">
        <v>17898000</v>
      </c>
      <c r="EJ39" s="284" t="s">
        <v>156</v>
      </c>
      <c r="EM39" s="413"/>
      <c r="EN39" s="413"/>
      <c r="EO39" s="413"/>
      <c r="EP39" s="413"/>
      <c r="EQ39" s="413"/>
      <c r="ER39" s="413"/>
      <c r="ES39" s="413"/>
      <c r="ET39" s="413"/>
      <c r="EU39" s="413"/>
    </row>
    <row r="40" spans="1:15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488"/>
      <c r="P40" s="489"/>
      <c r="Q40" s="406">
        <v>7.4926218010578971</v>
      </c>
      <c r="R40" s="331">
        <v>9.75</v>
      </c>
      <c r="S40" s="189" t="e">
        <f>Q40+#REF!+R40</f>
        <v>#REF!</v>
      </c>
      <c r="T40" s="462"/>
      <c r="U40" s="104" t="s">
        <v>155</v>
      </c>
      <c r="V40" s="338"/>
      <c r="W40" s="384">
        <f t="shared" si="17"/>
        <v>570.59042489894205</v>
      </c>
      <c r="X40" s="331"/>
      <c r="Y40" s="331"/>
      <c r="Z40" s="331" t="s">
        <v>161</v>
      </c>
      <c r="AA40" s="331"/>
      <c r="AB40" s="331"/>
      <c r="AC40" s="331"/>
      <c r="AD40" s="331"/>
      <c r="AE40" s="407">
        <f t="shared" si="18"/>
        <v>10</v>
      </c>
      <c r="AF40" s="407">
        <f>IF(W40&lt;999,20,IF(W40&lt;1499,15,IF(W40&lt;1999,10,IF(W40&lt;3999,5,IF(W40&gt;4000,0)))))</f>
        <v>20</v>
      </c>
      <c r="AG40" s="407">
        <f t="shared" si="19"/>
        <v>15</v>
      </c>
      <c r="AH40" s="407">
        <f>IF(AI40="Yes",10,0)</f>
        <v>0</v>
      </c>
      <c r="AI40" s="406" t="s">
        <v>162</v>
      </c>
      <c r="AJ40" s="407">
        <f>IF(AK40="Minimal",15,0)</f>
        <v>15</v>
      </c>
      <c r="AK40" s="406" t="s">
        <v>751</v>
      </c>
      <c r="AL40" s="407">
        <f t="shared" si="20"/>
        <v>10</v>
      </c>
      <c r="AM40" s="406" t="s">
        <v>161</v>
      </c>
      <c r="AN40" s="407">
        <f t="shared" si="28"/>
        <v>0</v>
      </c>
      <c r="AO40" s="406" t="s">
        <v>162</v>
      </c>
      <c r="AP40" s="407">
        <f t="shared" si="26"/>
        <v>0</v>
      </c>
      <c r="AQ40" s="406" t="s">
        <v>162</v>
      </c>
      <c r="AR40" s="385">
        <v>21.23955152748097</v>
      </c>
      <c r="AS40" s="385">
        <v>0</v>
      </c>
      <c r="AT40" s="385">
        <v>53.686666483098001</v>
      </c>
      <c r="AU40" s="385">
        <v>2.2125776482960196</v>
      </c>
      <c r="AV40" s="385" t="s">
        <v>155</v>
      </c>
      <c r="AW40" s="385" t="s">
        <v>155</v>
      </c>
      <c r="AX40" s="385">
        <v>0</v>
      </c>
      <c r="AY40" s="385">
        <v>0</v>
      </c>
      <c r="AZ40" s="455"/>
      <c r="BA40" s="448"/>
      <c r="BB40" s="455"/>
      <c r="BC40" s="337" t="s">
        <v>214</v>
      </c>
      <c r="BD40" s="386">
        <v>100</v>
      </c>
      <c r="BE40" s="337" t="s">
        <v>156</v>
      </c>
      <c r="BF40" s="386" t="s">
        <v>156</v>
      </c>
      <c r="BG40" s="337" t="s">
        <v>156</v>
      </c>
      <c r="BH40" s="386" t="s">
        <v>156</v>
      </c>
      <c r="BI40" s="386" t="s">
        <v>195</v>
      </c>
      <c r="BJ40" s="386">
        <v>100</v>
      </c>
      <c r="BK40" s="386" t="s">
        <v>156</v>
      </c>
      <c r="BL40" s="386" t="s">
        <v>156</v>
      </c>
      <c r="BM40" s="386" t="s">
        <v>156</v>
      </c>
      <c r="BN40" s="386" t="s">
        <v>156</v>
      </c>
      <c r="BO40" s="386"/>
      <c r="BP40" s="406">
        <f t="shared" si="27"/>
        <v>70</v>
      </c>
      <c r="BQ40" s="386"/>
      <c r="BR40" s="408"/>
      <c r="BS40" s="386"/>
      <c r="BT40" s="407"/>
      <c r="BU40" s="406">
        <f t="shared" si="29"/>
        <v>7.4926218010578971</v>
      </c>
      <c r="BV40" s="410" t="s">
        <v>809</v>
      </c>
      <c r="BW40" s="386"/>
      <c r="BX40" s="386"/>
      <c r="BY40" s="308"/>
      <c r="BZ40" s="282" t="s">
        <v>251</v>
      </c>
      <c r="CA40" s="308">
        <v>100</v>
      </c>
      <c r="CB40" s="282" t="s">
        <v>156</v>
      </c>
      <c r="CC40" s="308" t="s">
        <v>156</v>
      </c>
      <c r="CD40" s="282" t="s">
        <v>156</v>
      </c>
      <c r="CE40" s="308" t="s">
        <v>156</v>
      </c>
      <c r="CF40" s="282" t="s">
        <v>156</v>
      </c>
      <c r="CG40" s="308" t="s">
        <v>156</v>
      </c>
      <c r="CH40" s="284">
        <v>1</v>
      </c>
      <c r="CI40" s="284" t="s">
        <v>184</v>
      </c>
      <c r="CJ40" s="282" t="s">
        <v>198</v>
      </c>
      <c r="CK40" s="282" t="s">
        <v>216</v>
      </c>
      <c r="CL40" s="282" t="s">
        <v>333</v>
      </c>
      <c r="CM40" s="307">
        <v>8.1</v>
      </c>
      <c r="CN40" s="307">
        <v>4.4965362500000001</v>
      </c>
      <c r="CO40" s="284" t="s">
        <v>158</v>
      </c>
      <c r="CP40" s="284" t="s">
        <v>157</v>
      </c>
      <c r="CQ40" s="308">
        <v>2</v>
      </c>
      <c r="CR40" s="308">
        <v>2</v>
      </c>
      <c r="CS40" s="284" t="s">
        <v>160</v>
      </c>
      <c r="CT40" s="284" t="s">
        <v>160</v>
      </c>
      <c r="CU40" s="308">
        <v>53</v>
      </c>
      <c r="CV40" s="308">
        <v>45</v>
      </c>
      <c r="CW40" s="307">
        <v>3.0192359281745</v>
      </c>
      <c r="CX40" s="307">
        <v>96.980764071825504</v>
      </c>
      <c r="CY40" s="309">
        <v>14656.54027</v>
      </c>
      <c r="CZ40" s="309">
        <v>57189.055699999997</v>
      </c>
      <c r="DA40" s="307">
        <v>0.25628225699134949</v>
      </c>
      <c r="DB40" s="309">
        <v>14214.024740340796</v>
      </c>
      <c r="DC40" s="309">
        <v>442.51552965920388</v>
      </c>
      <c r="DD40" s="310">
        <v>0</v>
      </c>
      <c r="DE40" s="310">
        <v>0</v>
      </c>
      <c r="DF40" s="310">
        <v>0</v>
      </c>
      <c r="DG40" s="283">
        <v>0</v>
      </c>
      <c r="DH40" s="307">
        <v>45.39256322</v>
      </c>
      <c r="DI40" s="307">
        <v>70.290980619999999</v>
      </c>
      <c r="DJ40" s="307">
        <v>45.39256322</v>
      </c>
      <c r="DK40" s="307" t="s">
        <v>156</v>
      </c>
      <c r="DL40" s="307" t="s">
        <v>156</v>
      </c>
      <c r="DM40" s="310" t="s">
        <v>156</v>
      </c>
      <c r="DN40" s="311" t="s">
        <v>156</v>
      </c>
      <c r="DO40" s="284" t="s">
        <v>162</v>
      </c>
      <c r="DP40" s="284" t="s">
        <v>162</v>
      </c>
      <c r="DQ40" s="308">
        <v>12</v>
      </c>
      <c r="DR40" s="308">
        <v>12</v>
      </c>
      <c r="DS40" s="284" t="s">
        <v>162</v>
      </c>
      <c r="DT40" s="308">
        <v>4</v>
      </c>
      <c r="DU40" s="308">
        <v>4</v>
      </c>
      <c r="DV40" s="282" t="s">
        <v>163</v>
      </c>
      <c r="DW40" s="282" t="s">
        <v>206</v>
      </c>
      <c r="DX40" s="284" t="s">
        <v>165</v>
      </c>
      <c r="DY40" s="284" t="s">
        <v>176</v>
      </c>
      <c r="DZ40" s="308">
        <v>2</v>
      </c>
      <c r="EA40" s="284" t="s">
        <v>162</v>
      </c>
      <c r="EB40" s="308">
        <v>23</v>
      </c>
      <c r="EC40" s="283">
        <v>32490000</v>
      </c>
      <c r="ED40" s="283">
        <v>4566000</v>
      </c>
      <c r="EE40" s="283">
        <v>548000</v>
      </c>
      <c r="EF40" s="283">
        <v>37604000</v>
      </c>
      <c r="EG40" s="283" t="s">
        <v>156</v>
      </c>
      <c r="EH40" s="283">
        <v>37604000</v>
      </c>
      <c r="EI40" s="283">
        <v>37604000</v>
      </c>
      <c r="EJ40" s="284" t="s">
        <v>156</v>
      </c>
    </row>
    <row r="41" spans="1:151" ht="92.45" customHeight="1" x14ac:dyDescent="0.2">
      <c r="A41" s="403" t="s">
        <v>97</v>
      </c>
      <c r="B41" s="403" t="s">
        <v>225</v>
      </c>
      <c r="C41" s="404" t="s">
        <v>224</v>
      </c>
      <c r="D41" s="238" t="s">
        <v>757</v>
      </c>
      <c r="E41" s="238" t="s">
        <v>153</v>
      </c>
      <c r="F41" s="403" t="s">
        <v>220</v>
      </c>
      <c r="G41" s="403" t="s">
        <v>221</v>
      </c>
      <c r="H41" s="403" t="s">
        <v>222</v>
      </c>
      <c r="I41" s="403" t="s">
        <v>223</v>
      </c>
      <c r="J41" s="403" t="s">
        <v>173</v>
      </c>
      <c r="K41" s="403" t="s">
        <v>167</v>
      </c>
      <c r="L41" s="405">
        <v>72100000</v>
      </c>
      <c r="M41" s="126">
        <v>13.736271562618974</v>
      </c>
      <c r="N41" s="462"/>
      <c r="O41" s="406">
        <v>13.18</v>
      </c>
      <c r="P41" s="406">
        <v>12</v>
      </c>
      <c r="Q41" s="406">
        <v>9.6199999999999992</v>
      </c>
      <c r="R41" s="331"/>
      <c r="S41" s="189" t="e">
        <f>Q41+#REF!+R41</f>
        <v>#REF!</v>
      </c>
      <c r="T41" s="462"/>
      <c r="U41" s="407">
        <f>IF(AT41&lt;30,0,IF(AT41&lt;50,5,IF(AT41&lt;65,10,IF(AT41&gt;66,15))))</f>
        <v>5</v>
      </c>
      <c r="V41" s="407">
        <f>IF(W41&lt;499,15,IF(W41&lt;999,10,IF(W41&lt;1499,5,IF(W41&gt;1500,0))))</f>
        <v>5</v>
      </c>
      <c r="W41" s="384">
        <f t="shared" si="17"/>
        <v>1431.1007695384499</v>
      </c>
      <c r="X41" s="407">
        <f>IF(DC41&lt;500,0,IF(DC41&lt;1000,5,IF(DC41&gt;1000,10)))</f>
        <v>5</v>
      </c>
      <c r="Y41" s="407">
        <f>IF(Z41="Yes",20,0)</f>
        <v>20</v>
      </c>
      <c r="Z41" s="406" t="s">
        <v>161</v>
      </c>
      <c r="AA41" s="407">
        <f>IF(AB41="Yes",20,0)</f>
        <v>20</v>
      </c>
      <c r="AB41" s="409" t="s">
        <v>161</v>
      </c>
      <c r="AC41" s="407">
        <f>IF(AD41="Yes",10,0)</f>
        <v>10</v>
      </c>
      <c r="AD41" s="409" t="s">
        <v>161</v>
      </c>
      <c r="AE41" s="407">
        <f t="shared" si="18"/>
        <v>5</v>
      </c>
      <c r="AF41" s="407">
        <f>IF(BL39&lt;999,20,IF(BL39&lt;1499,15,IF(BL39&lt;1999,10,IF(BL39&lt;3999,5,IF(BL39&gt;4000,0)))))</f>
        <v>0</v>
      </c>
      <c r="AG41" s="407">
        <f t="shared" si="19"/>
        <v>15</v>
      </c>
      <c r="AH41" s="407">
        <f>IF(AI41="Yes",10,0)</f>
        <v>10</v>
      </c>
      <c r="AI41" s="406" t="s">
        <v>161</v>
      </c>
      <c r="AJ41" s="407">
        <v>15</v>
      </c>
      <c r="AK41" s="406" t="s">
        <v>751</v>
      </c>
      <c r="AL41" s="407">
        <f t="shared" si="20"/>
        <v>10</v>
      </c>
      <c r="AM41" s="406" t="s">
        <v>161</v>
      </c>
      <c r="AN41" s="407">
        <f t="shared" si="28"/>
        <v>0</v>
      </c>
      <c r="AO41" s="406" t="s">
        <v>162</v>
      </c>
      <c r="AP41" s="407">
        <f t="shared" si="26"/>
        <v>0</v>
      </c>
      <c r="AQ41" s="406" t="s">
        <v>162</v>
      </c>
      <c r="AR41" s="385">
        <v>21.525655987638711</v>
      </c>
      <c r="AS41" s="385">
        <v>4.5849292649098476E-2</v>
      </c>
      <c r="AT41" s="385">
        <v>49.622986325087993</v>
      </c>
      <c r="AU41" s="385">
        <v>11.243927572853604</v>
      </c>
      <c r="AV41" s="385">
        <v>0.53735831453110849</v>
      </c>
      <c r="AW41" s="385">
        <v>17.119984946000002</v>
      </c>
      <c r="AX41" s="385">
        <v>0</v>
      </c>
      <c r="AY41" s="385">
        <v>25</v>
      </c>
      <c r="AZ41" s="455"/>
      <c r="BA41" s="448"/>
      <c r="BB41" s="442"/>
      <c r="BC41" s="273" t="s">
        <v>224</v>
      </c>
      <c r="BD41" s="386">
        <v>100</v>
      </c>
      <c r="BE41" s="337" t="s">
        <v>156</v>
      </c>
      <c r="BF41" s="386" t="s">
        <v>156</v>
      </c>
      <c r="BG41" s="337" t="s">
        <v>156</v>
      </c>
      <c r="BH41" s="386" t="s">
        <v>156</v>
      </c>
      <c r="BI41" s="386" t="s">
        <v>195</v>
      </c>
      <c r="BJ41" s="386">
        <v>61.75</v>
      </c>
      <c r="BK41" s="386" t="s">
        <v>188</v>
      </c>
      <c r="BL41" s="386">
        <v>38.25</v>
      </c>
      <c r="BM41" s="386" t="s">
        <v>156</v>
      </c>
      <c r="BN41" s="386" t="s">
        <v>156</v>
      </c>
      <c r="BO41" s="406">
        <f>SUM(U41+V41+X41+Y41+AA41+AC41)</f>
        <v>65</v>
      </c>
      <c r="BP41" s="406">
        <f t="shared" si="27"/>
        <v>55</v>
      </c>
      <c r="BQ41" s="331"/>
      <c r="BR41" s="406"/>
      <c r="BS41" s="407">
        <v>100</v>
      </c>
      <c r="BT41" s="407"/>
      <c r="BU41" s="406">
        <f t="shared" si="29"/>
        <v>9.6199999999999992</v>
      </c>
      <c r="BV41" s="410" t="s">
        <v>809</v>
      </c>
      <c r="BW41" s="406">
        <f>O41+BS41*0.25</f>
        <v>38.18</v>
      </c>
      <c r="BX41" s="406">
        <f>BW41+P41</f>
        <v>50.18</v>
      </c>
      <c r="BY41" s="512"/>
      <c r="BZ41" s="282" t="s">
        <v>225</v>
      </c>
      <c r="CA41" s="308">
        <v>61.75</v>
      </c>
      <c r="CB41" s="282" t="s">
        <v>226</v>
      </c>
      <c r="CC41" s="308">
        <v>38.25</v>
      </c>
      <c r="CD41" s="282" t="s">
        <v>156</v>
      </c>
      <c r="CE41" s="308" t="s">
        <v>156</v>
      </c>
      <c r="CF41" s="282" t="s">
        <v>156</v>
      </c>
      <c r="CG41" s="308" t="s">
        <v>156</v>
      </c>
      <c r="CH41" s="284">
        <v>1</v>
      </c>
      <c r="CI41" s="284" t="s">
        <v>184</v>
      </c>
      <c r="CJ41" s="282" t="s">
        <v>227</v>
      </c>
      <c r="CK41" s="282" t="s">
        <v>228</v>
      </c>
      <c r="CL41" s="282" t="s">
        <v>229</v>
      </c>
      <c r="CM41" s="307">
        <v>9.9962002000000005</v>
      </c>
      <c r="CN41" s="307">
        <v>9.9962002000000005</v>
      </c>
      <c r="CO41" s="284" t="s">
        <v>174</v>
      </c>
      <c r="CP41" s="284" t="s">
        <v>158</v>
      </c>
      <c r="CQ41" s="308">
        <v>1</v>
      </c>
      <c r="CR41" s="308">
        <v>2</v>
      </c>
      <c r="CS41" s="284" t="s">
        <v>159</v>
      </c>
      <c r="CT41" s="284" t="s">
        <v>160</v>
      </c>
      <c r="CU41" s="308">
        <v>55</v>
      </c>
      <c r="CV41" s="308">
        <v>55</v>
      </c>
      <c r="CW41" s="307">
        <v>12.3607401176475</v>
      </c>
      <c r="CX41" s="307">
        <v>87.639259882352505</v>
      </c>
      <c r="CY41" s="309">
        <v>5039.9949820000002</v>
      </c>
      <c r="CZ41" s="309">
        <v>15500</v>
      </c>
      <c r="DA41" s="307">
        <v>0.32516096658064519</v>
      </c>
      <c r="DB41" s="309">
        <v>4417.0143003325056</v>
      </c>
      <c r="DC41" s="309">
        <v>622.98068166749499</v>
      </c>
      <c r="DD41" s="310">
        <v>125234.98255004203</v>
      </c>
      <c r="DE41" s="310">
        <v>17663.283270730833</v>
      </c>
      <c r="DF41" s="310">
        <v>142898.26582077285</v>
      </c>
      <c r="DG41" s="283">
        <v>3305734</v>
      </c>
      <c r="DH41" s="307">
        <v>70.895399049999995</v>
      </c>
      <c r="DI41" s="307">
        <v>20.985946729999998</v>
      </c>
      <c r="DJ41" s="307">
        <v>57.002501580000001</v>
      </c>
      <c r="DK41" s="307" t="s">
        <v>156</v>
      </c>
      <c r="DL41" s="307" t="s">
        <v>156</v>
      </c>
      <c r="DM41" s="310">
        <v>2</v>
      </c>
      <c r="DN41" s="311">
        <v>8.7471662906221696E-6</v>
      </c>
      <c r="DO41" s="284" t="s">
        <v>161</v>
      </c>
      <c r="DP41" s="284" t="s">
        <v>162</v>
      </c>
      <c r="DQ41" s="308">
        <v>12</v>
      </c>
      <c r="DR41" s="308">
        <v>12</v>
      </c>
      <c r="DS41" s="284" t="s">
        <v>162</v>
      </c>
      <c r="DT41" s="308">
        <v>1</v>
      </c>
      <c r="DU41" s="308">
        <v>2</v>
      </c>
      <c r="DV41" s="282" t="s">
        <v>175</v>
      </c>
      <c r="DW41" s="282" t="s">
        <v>164</v>
      </c>
      <c r="DX41" s="284" t="s">
        <v>165</v>
      </c>
      <c r="DY41" s="284" t="s">
        <v>176</v>
      </c>
      <c r="DZ41" s="308">
        <v>1</v>
      </c>
      <c r="EA41" s="284" t="s">
        <v>161</v>
      </c>
      <c r="EB41" s="308">
        <v>21</v>
      </c>
      <c r="EC41" s="283">
        <v>51700000</v>
      </c>
      <c r="ED41" s="283">
        <v>16000000</v>
      </c>
      <c r="EE41" s="283">
        <v>4400000</v>
      </c>
      <c r="EF41" s="283">
        <v>72100000</v>
      </c>
      <c r="EG41" s="283" t="s">
        <v>156</v>
      </c>
      <c r="EH41" s="283">
        <v>72100000</v>
      </c>
      <c r="EI41" s="283">
        <v>72100000</v>
      </c>
      <c r="EJ41" s="284" t="s">
        <v>156</v>
      </c>
      <c r="EM41" s="413"/>
      <c r="EN41" s="413"/>
      <c r="EO41" s="413"/>
      <c r="EP41" s="413"/>
      <c r="EQ41" s="413"/>
      <c r="ER41" s="413"/>
      <c r="ES41" s="413"/>
      <c r="ET41" s="413"/>
      <c r="EU41" s="413"/>
    </row>
    <row r="42" spans="1:151" ht="94.9" customHeight="1" x14ac:dyDescent="0.2">
      <c r="A42" s="403" t="s">
        <v>122</v>
      </c>
      <c r="B42" s="404" t="s">
        <v>242</v>
      </c>
      <c r="C42" s="404" t="s">
        <v>214</v>
      </c>
      <c r="D42" s="238" t="s">
        <v>757</v>
      </c>
      <c r="E42" s="238" t="s">
        <v>153</v>
      </c>
      <c r="F42" s="403" t="s">
        <v>156</v>
      </c>
      <c r="G42" s="403" t="s">
        <v>239</v>
      </c>
      <c r="H42" s="403" t="s">
        <v>351</v>
      </c>
      <c r="I42" s="403" t="s">
        <v>352</v>
      </c>
      <c r="J42" s="403" t="s">
        <v>353</v>
      </c>
      <c r="K42" s="403" t="s">
        <v>318</v>
      </c>
      <c r="L42" s="405">
        <v>130843000</v>
      </c>
      <c r="M42" s="126">
        <v>11.16234915458393</v>
      </c>
      <c r="N42" s="462"/>
      <c r="O42" s="406">
        <v>12.45</v>
      </c>
      <c r="P42" s="406">
        <v>12.3</v>
      </c>
      <c r="Q42" s="406">
        <v>9.1300000000000008</v>
      </c>
      <c r="R42" s="331">
        <v>9</v>
      </c>
      <c r="S42" s="189" t="e">
        <f>Q42+#REF!+R42</f>
        <v>#REF!</v>
      </c>
      <c r="T42" s="462"/>
      <c r="U42" s="407">
        <f>IF(AT42&lt;30,0,IF(AT42&lt;50,5,IF(AT42&lt;65,10,IF(AT42&gt;66,15))))</f>
        <v>5</v>
      </c>
      <c r="V42" s="407">
        <f>IF(W42&lt;499,15,IF(W42&lt;999,10,IF(W42&lt;1499,5,IF(W42&gt;1500,0))))</f>
        <v>15</v>
      </c>
      <c r="W42" s="384">
        <f t="shared" si="17"/>
        <v>484.12802715559553</v>
      </c>
      <c r="X42" s="407">
        <f>IF(DC42&lt;500,0,IF(DC42&lt;1000,5,IF(DC42&gt;1000,10)))</f>
        <v>10</v>
      </c>
      <c r="Y42" s="407">
        <f>IF(Z42="Yes",20,0)</f>
        <v>20</v>
      </c>
      <c r="Z42" s="406" t="s">
        <v>161</v>
      </c>
      <c r="AA42" s="407">
        <f>IF(AB42="Yes",20,0)</f>
        <v>20</v>
      </c>
      <c r="AB42" s="409" t="s">
        <v>161</v>
      </c>
      <c r="AC42" s="407">
        <f>IF(AD42="Yes",20,0)</f>
        <v>20</v>
      </c>
      <c r="AD42" s="409" t="s">
        <v>161</v>
      </c>
      <c r="AE42" s="407">
        <f t="shared" si="18"/>
        <v>5</v>
      </c>
      <c r="AF42" s="407">
        <f t="shared" ref="AF42:AF54" si="30">IF(W42&lt;999,20,IF(W42&lt;1499,15,IF(W42&lt;1999,10,IF(W42&lt;3999,5,IF(W42&gt;4000,0)))))</f>
        <v>20</v>
      </c>
      <c r="AG42" s="407">
        <f t="shared" si="19"/>
        <v>15</v>
      </c>
      <c r="AH42" s="407">
        <f>IF(AI42="Yes",10,0)</f>
        <v>0</v>
      </c>
      <c r="AI42" s="406" t="s">
        <v>162</v>
      </c>
      <c r="AJ42" s="407">
        <f t="shared" ref="AJ42:AJ54" si="31">IF(AK42="Minimal",15,0)</f>
        <v>15</v>
      </c>
      <c r="AK42" s="406" t="s">
        <v>751</v>
      </c>
      <c r="AL42" s="407">
        <f t="shared" si="20"/>
        <v>10</v>
      </c>
      <c r="AM42" s="406" t="s">
        <v>161</v>
      </c>
      <c r="AN42" s="407">
        <f t="shared" si="28"/>
        <v>0</v>
      </c>
      <c r="AO42" s="406" t="s">
        <v>162</v>
      </c>
      <c r="AP42" s="407">
        <f t="shared" si="26"/>
        <v>0</v>
      </c>
      <c r="AQ42" s="406" t="s">
        <v>162</v>
      </c>
      <c r="AR42" s="385">
        <v>16.869019924360721</v>
      </c>
      <c r="AS42" s="385">
        <v>0</v>
      </c>
      <c r="AT42" s="385">
        <v>49.446054653357997</v>
      </c>
      <c r="AU42" s="385">
        <v>5.7851885596995665</v>
      </c>
      <c r="AV42" s="385">
        <v>0</v>
      </c>
      <c r="AW42" s="385">
        <v>19.311718553333336</v>
      </c>
      <c r="AX42" s="385">
        <v>0</v>
      </c>
      <c r="AY42" s="385">
        <v>25</v>
      </c>
      <c r="AZ42" s="455"/>
      <c r="BA42" s="448"/>
      <c r="BB42" s="442"/>
      <c r="BC42" s="337" t="s">
        <v>214</v>
      </c>
      <c r="BD42" s="386">
        <v>100</v>
      </c>
      <c r="BE42" s="337" t="s">
        <v>156</v>
      </c>
      <c r="BF42" s="386" t="s">
        <v>156</v>
      </c>
      <c r="BG42" s="337" t="s">
        <v>156</v>
      </c>
      <c r="BH42" s="386" t="s">
        <v>156</v>
      </c>
      <c r="BI42" s="386" t="s">
        <v>195</v>
      </c>
      <c r="BJ42" s="386">
        <v>100</v>
      </c>
      <c r="BK42" s="386" t="s">
        <v>156</v>
      </c>
      <c r="BL42" s="386" t="s">
        <v>156</v>
      </c>
      <c r="BM42" s="386" t="s">
        <v>156</v>
      </c>
      <c r="BN42" s="386" t="s">
        <v>156</v>
      </c>
      <c r="BO42" s="406">
        <f>SUM(U42+V42+X42+Y42+AA42+AC42)</f>
        <v>90</v>
      </c>
      <c r="BP42" s="406">
        <f t="shared" si="27"/>
        <v>65</v>
      </c>
      <c r="BQ42" s="331"/>
      <c r="BR42" s="406"/>
      <c r="BS42" s="407">
        <v>100</v>
      </c>
      <c r="BT42" s="407"/>
      <c r="BU42" s="406">
        <f t="shared" si="29"/>
        <v>9.1300000000000008</v>
      </c>
      <c r="BV42" s="410" t="s">
        <v>809</v>
      </c>
      <c r="BW42" s="406">
        <f>O42+BS42*0.25</f>
        <v>37.450000000000003</v>
      </c>
      <c r="BX42" s="406">
        <f>BW42+P42</f>
        <v>49.75</v>
      </c>
      <c r="BY42" s="509"/>
      <c r="BZ42" s="282" t="s">
        <v>242</v>
      </c>
      <c r="CA42" s="308">
        <v>100</v>
      </c>
      <c r="CB42" s="282" t="s">
        <v>156</v>
      </c>
      <c r="CC42" s="308" t="s">
        <v>156</v>
      </c>
      <c r="CD42" s="282" t="s">
        <v>156</v>
      </c>
      <c r="CE42" s="308" t="s">
        <v>156</v>
      </c>
      <c r="CF42" s="282" t="s">
        <v>156</v>
      </c>
      <c r="CG42" s="308" t="s">
        <v>156</v>
      </c>
      <c r="CH42" s="284">
        <v>1</v>
      </c>
      <c r="CI42" s="284" t="s">
        <v>184</v>
      </c>
      <c r="CJ42" s="282" t="s">
        <v>198</v>
      </c>
      <c r="CK42" s="282" t="s">
        <v>216</v>
      </c>
      <c r="CL42" s="282" t="s">
        <v>354</v>
      </c>
      <c r="CM42" s="307">
        <v>19.349474180000001</v>
      </c>
      <c r="CN42" s="307">
        <v>19.349474180000001</v>
      </c>
      <c r="CO42" s="284" t="s">
        <v>158</v>
      </c>
      <c r="CP42" s="284" t="s">
        <v>158</v>
      </c>
      <c r="CQ42" s="308">
        <v>2</v>
      </c>
      <c r="CR42" s="308">
        <v>2</v>
      </c>
      <c r="CS42" s="284" t="s">
        <v>205</v>
      </c>
      <c r="CT42" s="284" t="s">
        <v>160</v>
      </c>
      <c r="CU42" s="308">
        <v>55</v>
      </c>
      <c r="CV42" s="308">
        <v>55</v>
      </c>
      <c r="CW42" s="307">
        <v>8.2837391423356994</v>
      </c>
      <c r="CX42" s="307">
        <v>91.716260857664295</v>
      </c>
      <c r="CY42" s="309">
        <v>13967.57783</v>
      </c>
      <c r="CZ42" s="309">
        <v>74282.529899999994</v>
      </c>
      <c r="DA42" s="307">
        <v>0.18803314653934533</v>
      </c>
      <c r="DB42" s="309">
        <v>12810.540118060086</v>
      </c>
      <c r="DC42" s="309">
        <v>1157.0377119399134</v>
      </c>
      <c r="DD42" s="310">
        <v>0</v>
      </c>
      <c r="DE42" s="310">
        <v>0</v>
      </c>
      <c r="DF42" s="310">
        <v>0</v>
      </c>
      <c r="DG42" s="283">
        <v>0</v>
      </c>
      <c r="DH42" s="307">
        <v>46.775181750000002</v>
      </c>
      <c r="DI42" s="307">
        <v>60.689393699999997</v>
      </c>
      <c r="DJ42" s="307">
        <v>40.888423809999999</v>
      </c>
      <c r="DK42" s="307" t="s">
        <v>156</v>
      </c>
      <c r="DL42" s="307" t="s">
        <v>156</v>
      </c>
      <c r="DM42" s="310">
        <v>0</v>
      </c>
      <c r="DN42" s="311">
        <v>0</v>
      </c>
      <c r="DO42" s="284" t="s">
        <v>162</v>
      </c>
      <c r="DP42" s="284" t="s">
        <v>162</v>
      </c>
      <c r="DQ42" s="308">
        <v>12</v>
      </c>
      <c r="DR42" s="308">
        <v>12</v>
      </c>
      <c r="DS42" s="284" t="s">
        <v>162</v>
      </c>
      <c r="DT42" s="308">
        <v>3</v>
      </c>
      <c r="DU42" s="308">
        <v>4</v>
      </c>
      <c r="DV42" s="282" t="s">
        <v>186</v>
      </c>
      <c r="DW42" s="282" t="s">
        <v>355</v>
      </c>
      <c r="DX42" s="284" t="s">
        <v>165</v>
      </c>
      <c r="DY42" s="284" t="s">
        <v>165</v>
      </c>
      <c r="DZ42" s="308">
        <v>2</v>
      </c>
      <c r="EA42" s="284" t="s">
        <v>162</v>
      </c>
      <c r="EB42" s="308">
        <v>25</v>
      </c>
      <c r="EC42" s="283">
        <v>125286000</v>
      </c>
      <c r="ED42" s="283">
        <v>4962000</v>
      </c>
      <c r="EE42" s="283">
        <v>595000</v>
      </c>
      <c r="EF42" s="283">
        <v>130843000</v>
      </c>
      <c r="EG42" s="283" t="s">
        <v>156</v>
      </c>
      <c r="EH42" s="283">
        <v>130843000</v>
      </c>
      <c r="EI42" s="283">
        <v>130843000</v>
      </c>
      <c r="EJ42" s="284" t="s">
        <v>156</v>
      </c>
      <c r="EM42" s="413"/>
      <c r="EN42" s="413"/>
      <c r="EO42" s="413"/>
      <c r="EP42" s="413"/>
      <c r="EQ42" s="413"/>
      <c r="ER42" s="413"/>
      <c r="ES42" s="413"/>
      <c r="ET42" s="413"/>
      <c r="EU42" s="413"/>
    </row>
    <row r="43" spans="1:151" ht="102" customHeight="1" x14ac:dyDescent="0.2">
      <c r="A43" s="403" t="s">
        <v>123</v>
      </c>
      <c r="B43" s="404" t="s">
        <v>242</v>
      </c>
      <c r="C43" s="404" t="s">
        <v>214</v>
      </c>
      <c r="D43" s="238" t="s">
        <v>757</v>
      </c>
      <c r="E43" s="238" t="s">
        <v>153</v>
      </c>
      <c r="F43" s="403" t="s">
        <v>156</v>
      </c>
      <c r="G43" s="403" t="s">
        <v>356</v>
      </c>
      <c r="H43" s="403" t="s">
        <v>357</v>
      </c>
      <c r="I43" s="403" t="s">
        <v>204</v>
      </c>
      <c r="J43" s="403" t="s">
        <v>358</v>
      </c>
      <c r="K43" s="403" t="s">
        <v>318</v>
      </c>
      <c r="L43" s="405">
        <v>122633000</v>
      </c>
      <c r="M43" s="126">
        <v>9.259530084621499</v>
      </c>
      <c r="N43" s="462"/>
      <c r="O43" s="406">
        <v>10.46</v>
      </c>
      <c r="P43" s="406">
        <v>12.3</v>
      </c>
      <c r="Q43" s="406">
        <v>7.81</v>
      </c>
      <c r="R43" s="331">
        <v>9</v>
      </c>
      <c r="S43" s="189" t="e">
        <f>Q43+#REF!+R43</f>
        <v>#REF!</v>
      </c>
      <c r="T43" s="462"/>
      <c r="U43" s="407">
        <f>IF(AT43&lt;30,0,IF(AT43&lt;50,5,IF(AT43&lt;65,10,IF(AT43&gt;66,15))))</f>
        <v>5</v>
      </c>
      <c r="V43" s="407">
        <f>IF(W43&lt;499,15,IF(W43&lt;999,10,IF(W43&lt;1499,5,IF(W43&gt;1500,0))))</f>
        <v>10</v>
      </c>
      <c r="W43" s="384">
        <f t="shared" si="17"/>
        <v>512.62152970794932</v>
      </c>
      <c r="X43" s="407">
        <f>IF(DC43&lt;500,0,IF(DC43&lt;1000,5,IF(DC43&gt;1000,10)))</f>
        <v>5</v>
      </c>
      <c r="Y43" s="407">
        <f>IF(Z43="Yes",20,0)</f>
        <v>20</v>
      </c>
      <c r="Z43" s="406" t="s">
        <v>161</v>
      </c>
      <c r="AA43" s="407">
        <f>IF(AB43="Yes",20,0)</f>
        <v>20</v>
      </c>
      <c r="AB43" s="409" t="s">
        <v>161</v>
      </c>
      <c r="AC43" s="407">
        <f>IF(AD43="Yes",20,0)</f>
        <v>20</v>
      </c>
      <c r="AD43" s="409" t="s">
        <v>161</v>
      </c>
      <c r="AE43" s="407">
        <f t="shared" si="18"/>
        <v>5</v>
      </c>
      <c r="AF43" s="407">
        <f t="shared" si="30"/>
        <v>20</v>
      </c>
      <c r="AG43" s="407">
        <f t="shared" si="19"/>
        <v>15</v>
      </c>
      <c r="AH43" s="407">
        <f>IF(AI43="Yes",10,0)</f>
        <v>0</v>
      </c>
      <c r="AI43" s="406" t="s">
        <v>162</v>
      </c>
      <c r="AJ43" s="407">
        <f t="shared" si="31"/>
        <v>15</v>
      </c>
      <c r="AK43" s="406" t="s">
        <v>751</v>
      </c>
      <c r="AL43" s="407">
        <f t="shared" si="20"/>
        <v>10</v>
      </c>
      <c r="AM43" s="406" t="s">
        <v>161</v>
      </c>
      <c r="AN43" s="407">
        <f t="shared" si="28"/>
        <v>0</v>
      </c>
      <c r="AO43" s="406" t="s">
        <v>162</v>
      </c>
      <c r="AP43" s="407">
        <f t="shared" si="26"/>
        <v>0</v>
      </c>
      <c r="AQ43" s="406" t="s">
        <v>162</v>
      </c>
      <c r="AR43" s="385">
        <v>15.564629295984382</v>
      </c>
      <c r="AS43" s="385">
        <v>0</v>
      </c>
      <c r="AT43" s="385">
        <v>37.494202474773004</v>
      </c>
      <c r="AU43" s="385">
        <v>4.2036052417444214</v>
      </c>
      <c r="AV43" s="385">
        <v>0</v>
      </c>
      <c r="AW43" s="385">
        <v>36.707706353333336</v>
      </c>
      <c r="AX43" s="385">
        <v>0</v>
      </c>
      <c r="AY43" s="385">
        <v>25</v>
      </c>
      <c r="AZ43" s="455"/>
      <c r="BA43" s="448"/>
      <c r="BB43" s="442"/>
      <c r="BC43" s="337" t="s">
        <v>214</v>
      </c>
      <c r="BD43" s="386">
        <v>100</v>
      </c>
      <c r="BE43" s="337" t="s">
        <v>156</v>
      </c>
      <c r="BF43" s="386" t="s">
        <v>156</v>
      </c>
      <c r="BG43" s="337" t="s">
        <v>156</v>
      </c>
      <c r="BH43" s="386" t="s">
        <v>156</v>
      </c>
      <c r="BI43" s="386" t="s">
        <v>195</v>
      </c>
      <c r="BJ43" s="386">
        <v>100</v>
      </c>
      <c r="BK43" s="386" t="s">
        <v>156</v>
      </c>
      <c r="BL43" s="386" t="s">
        <v>156</v>
      </c>
      <c r="BM43" s="386" t="s">
        <v>156</v>
      </c>
      <c r="BN43" s="386" t="s">
        <v>156</v>
      </c>
      <c r="BO43" s="406">
        <f>SUM(U43+V43+X43+Y43+AA43+AC43)</f>
        <v>80</v>
      </c>
      <c r="BP43" s="406">
        <f t="shared" si="27"/>
        <v>65</v>
      </c>
      <c r="BQ43" s="331"/>
      <c r="BR43" s="406"/>
      <c r="BS43" s="407">
        <v>100</v>
      </c>
      <c r="BT43" s="407"/>
      <c r="BU43" s="406">
        <f t="shared" si="29"/>
        <v>7.81</v>
      </c>
      <c r="BV43" s="410" t="s">
        <v>809</v>
      </c>
      <c r="BW43" s="406">
        <f>O43+BS43*0.25</f>
        <v>35.46</v>
      </c>
      <c r="BX43" s="406">
        <f>BW43+P43</f>
        <v>47.760000000000005</v>
      </c>
      <c r="BY43" s="512"/>
      <c r="BZ43" s="282" t="s">
        <v>242</v>
      </c>
      <c r="CA43" s="308">
        <v>100</v>
      </c>
      <c r="CB43" s="282" t="s">
        <v>156</v>
      </c>
      <c r="CC43" s="308" t="s">
        <v>156</v>
      </c>
      <c r="CD43" s="282" t="s">
        <v>156</v>
      </c>
      <c r="CE43" s="308" t="s">
        <v>156</v>
      </c>
      <c r="CF43" s="282" t="s">
        <v>156</v>
      </c>
      <c r="CG43" s="308" t="s">
        <v>156</v>
      </c>
      <c r="CH43" s="284">
        <v>1</v>
      </c>
      <c r="CI43" s="284" t="s">
        <v>184</v>
      </c>
      <c r="CJ43" s="282" t="s">
        <v>198</v>
      </c>
      <c r="CK43" s="282" t="s">
        <v>216</v>
      </c>
      <c r="CL43" s="282" t="s">
        <v>354</v>
      </c>
      <c r="CM43" s="307">
        <v>18.31536071</v>
      </c>
      <c r="CN43" s="307">
        <v>18.31536071</v>
      </c>
      <c r="CO43" s="284" t="s">
        <v>158</v>
      </c>
      <c r="CP43" s="284" t="s">
        <v>158</v>
      </c>
      <c r="CQ43" s="308">
        <v>2</v>
      </c>
      <c r="CR43" s="308">
        <v>2</v>
      </c>
      <c r="CS43" s="284" t="s">
        <v>205</v>
      </c>
      <c r="CT43" s="284" t="s">
        <v>160</v>
      </c>
      <c r="CU43" s="308">
        <v>55</v>
      </c>
      <c r="CV43" s="308">
        <v>55</v>
      </c>
      <c r="CW43" s="307">
        <v>6.4366054177367005</v>
      </c>
      <c r="CX43" s="307">
        <v>93.5633945822633</v>
      </c>
      <c r="CY43" s="309">
        <v>13061.55953</v>
      </c>
      <c r="CZ43" s="309">
        <v>75792.37487</v>
      </c>
      <c r="DA43" s="307">
        <v>0.17233342473307303</v>
      </c>
      <c r="DB43" s="309">
        <v>12220.838481651117</v>
      </c>
      <c r="DC43" s="309">
        <v>840.72104834888432</v>
      </c>
      <c r="DD43" s="310">
        <v>0</v>
      </c>
      <c r="DE43" s="310">
        <v>0</v>
      </c>
      <c r="DF43" s="310">
        <v>0</v>
      </c>
      <c r="DG43" s="283">
        <v>0</v>
      </c>
      <c r="DH43" s="307">
        <v>39.915379160000001</v>
      </c>
      <c r="DI43" s="307">
        <v>42.339522950000003</v>
      </c>
      <c r="DJ43" s="307">
        <v>30.238954700000001</v>
      </c>
      <c r="DK43" s="307" t="s">
        <v>156</v>
      </c>
      <c r="DL43" s="307" t="s">
        <v>156</v>
      </c>
      <c r="DM43" s="310">
        <v>0</v>
      </c>
      <c r="DN43" s="311">
        <v>0</v>
      </c>
      <c r="DO43" s="284" t="s">
        <v>162</v>
      </c>
      <c r="DP43" s="284" t="s">
        <v>162</v>
      </c>
      <c r="DQ43" s="308">
        <v>12</v>
      </c>
      <c r="DR43" s="308">
        <v>12</v>
      </c>
      <c r="DS43" s="284" t="s">
        <v>162</v>
      </c>
      <c r="DT43" s="308">
        <v>3</v>
      </c>
      <c r="DU43" s="308">
        <v>4</v>
      </c>
      <c r="DV43" s="282" t="s">
        <v>186</v>
      </c>
      <c r="DW43" s="282" t="s">
        <v>355</v>
      </c>
      <c r="DX43" s="284" t="s">
        <v>165</v>
      </c>
      <c r="DY43" s="284" t="s">
        <v>165</v>
      </c>
      <c r="DZ43" s="308">
        <v>2</v>
      </c>
      <c r="EA43" s="284" t="s">
        <v>162</v>
      </c>
      <c r="EB43" s="308">
        <v>34</v>
      </c>
      <c r="EC43" s="283">
        <v>120156000</v>
      </c>
      <c r="ED43" s="283">
        <v>2212000</v>
      </c>
      <c r="EE43" s="283">
        <v>265000</v>
      </c>
      <c r="EF43" s="283">
        <v>122633000</v>
      </c>
      <c r="EG43" s="283" t="s">
        <v>156</v>
      </c>
      <c r="EH43" s="283">
        <v>122633000</v>
      </c>
      <c r="EI43" s="283">
        <v>122633000</v>
      </c>
      <c r="EJ43" s="284" t="s">
        <v>156</v>
      </c>
      <c r="EM43" s="413"/>
      <c r="EN43" s="413"/>
      <c r="EO43" s="413"/>
      <c r="EP43" s="413"/>
      <c r="EQ43" s="413"/>
      <c r="ER43" s="413"/>
      <c r="ES43" s="413"/>
      <c r="ET43" s="413"/>
      <c r="EU43" s="413"/>
    </row>
    <row r="44" spans="1:151" ht="46.9"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406">
        <v>12.49</v>
      </c>
      <c r="P44" s="406">
        <v>3.6</v>
      </c>
      <c r="Q44" s="406">
        <v>9.16</v>
      </c>
      <c r="R44" s="331">
        <v>5.25</v>
      </c>
      <c r="S44" s="189" t="e">
        <f>Q44+#REF!+R44</f>
        <v>#REF!</v>
      </c>
      <c r="T44" s="462"/>
      <c r="U44" s="407">
        <f>IF(AT44&lt;30,0,IF(AT44&lt;50,5,IF(AT44&lt;65,10,IF(AT44&gt;66,15))))</f>
        <v>10</v>
      </c>
      <c r="V44" s="407">
        <f>IF(W44&lt;499,15,IF(W44&lt;999,10,IF(W44&lt;1499,5,IF(W44&gt;1500,0))))</f>
        <v>0</v>
      </c>
      <c r="W44" s="384">
        <f t="shared" si="17"/>
        <v>1700.8127716901893</v>
      </c>
      <c r="X44" s="407">
        <f>IF(DC44&lt;500,0,IF(DC44&lt;1000,5,IF(DC44&gt;1000,10)))</f>
        <v>5</v>
      </c>
      <c r="Y44" s="407">
        <f>IF(Z44="Yes",20,0)</f>
        <v>20</v>
      </c>
      <c r="Z44" s="406" t="s">
        <v>161</v>
      </c>
      <c r="AA44" s="407">
        <f>IF(AB44="Yes",20,0)</f>
        <v>20</v>
      </c>
      <c r="AB44" s="409" t="s">
        <v>161</v>
      </c>
      <c r="AC44" s="407">
        <f>IF(AD44="Yes",20,0)</f>
        <v>20</v>
      </c>
      <c r="AD44" s="409" t="s">
        <v>161</v>
      </c>
      <c r="AE44" s="407">
        <f t="shared" si="18"/>
        <v>10</v>
      </c>
      <c r="AF44" s="407">
        <f t="shared" si="30"/>
        <v>10</v>
      </c>
      <c r="AG44" s="407">
        <f t="shared" si="19"/>
        <v>15</v>
      </c>
      <c r="AH44" s="407">
        <v>10</v>
      </c>
      <c r="AI44" s="406" t="s">
        <v>162</v>
      </c>
      <c r="AJ44" s="407">
        <f t="shared" si="31"/>
        <v>15</v>
      </c>
      <c r="AK44" s="406" t="s">
        <v>751</v>
      </c>
      <c r="AL44" s="407">
        <f t="shared" si="20"/>
        <v>10</v>
      </c>
      <c r="AM44" s="406" t="s">
        <v>161</v>
      </c>
      <c r="AN44" s="407">
        <f t="shared" si="28"/>
        <v>0</v>
      </c>
      <c r="AO44" s="406" t="s">
        <v>162</v>
      </c>
      <c r="AP44" s="407">
        <f t="shared" si="26"/>
        <v>0</v>
      </c>
      <c r="AQ44" s="406" t="s">
        <v>162</v>
      </c>
      <c r="AR44" s="385">
        <v>15.80258064516129</v>
      </c>
      <c r="AS44" s="385">
        <v>1.9666755725190839E-2</v>
      </c>
      <c r="AT44" s="385">
        <v>50.766884000546995</v>
      </c>
      <c r="AU44" s="385">
        <v>9.1677418804838702</v>
      </c>
      <c r="AV44" s="385">
        <v>5.8055295488545502E-2</v>
      </c>
      <c r="AW44" s="385">
        <v>45.1</v>
      </c>
      <c r="AX44" s="385">
        <v>25</v>
      </c>
      <c r="AY44" s="385">
        <v>0</v>
      </c>
      <c r="AZ44" s="455"/>
      <c r="BA44" s="448"/>
      <c r="BB44" s="442"/>
      <c r="BC44" s="337" t="s">
        <v>214</v>
      </c>
      <c r="BD44" s="386">
        <v>100</v>
      </c>
      <c r="BE44" s="337" t="s">
        <v>156</v>
      </c>
      <c r="BF44" s="386" t="s">
        <v>156</v>
      </c>
      <c r="BG44" s="337" t="s">
        <v>156</v>
      </c>
      <c r="BH44" s="386" t="s">
        <v>156</v>
      </c>
      <c r="BI44" s="386" t="s">
        <v>195</v>
      </c>
      <c r="BJ44" s="386">
        <v>100</v>
      </c>
      <c r="BK44" s="386" t="s">
        <v>156</v>
      </c>
      <c r="BL44" s="386" t="s">
        <v>156</v>
      </c>
      <c r="BM44" s="386" t="s">
        <v>156</v>
      </c>
      <c r="BN44" s="386" t="s">
        <v>156</v>
      </c>
      <c r="BO44" s="406">
        <f>SUM(U44+V44+X44+Y44+AA44+AC44)</f>
        <v>75</v>
      </c>
      <c r="BP44" s="406">
        <f t="shared" si="27"/>
        <v>70</v>
      </c>
      <c r="BQ44" s="331"/>
      <c r="BR44" s="406"/>
      <c r="BS44" s="407">
        <v>100</v>
      </c>
      <c r="BT44" s="407"/>
      <c r="BU44" s="406">
        <f t="shared" si="29"/>
        <v>9.16</v>
      </c>
      <c r="BV44" s="410" t="s">
        <v>809</v>
      </c>
      <c r="BW44" s="406">
        <f>O44+BS44*0.25</f>
        <v>37.49</v>
      </c>
      <c r="BX44" s="406">
        <f>BW44+P44</f>
        <v>41.09</v>
      </c>
      <c r="BY44" s="509"/>
      <c r="BZ44" s="282" t="s">
        <v>215</v>
      </c>
      <c r="CA44" s="308">
        <v>100</v>
      </c>
      <c r="CB44" s="282" t="s">
        <v>156</v>
      </c>
      <c r="CC44" s="308" t="s">
        <v>156</v>
      </c>
      <c r="CD44" s="282" t="s">
        <v>156</v>
      </c>
      <c r="CE44" s="308" t="s">
        <v>156</v>
      </c>
      <c r="CF44" s="282" t="s">
        <v>156</v>
      </c>
      <c r="CG44" s="308" t="s">
        <v>156</v>
      </c>
      <c r="CH44" s="284">
        <v>1</v>
      </c>
      <c r="CI44" s="284" t="s">
        <v>184</v>
      </c>
      <c r="CJ44" s="282" t="s">
        <v>198</v>
      </c>
      <c r="CK44" s="282" t="s">
        <v>216</v>
      </c>
      <c r="CL44" s="282" t="s">
        <v>217</v>
      </c>
      <c r="CM44" s="307">
        <v>4.1633513100000004</v>
      </c>
      <c r="CN44" s="307">
        <v>4.1633513100000004</v>
      </c>
      <c r="CO44" s="284" t="s">
        <v>174</v>
      </c>
      <c r="CP44" s="284" t="s">
        <v>158</v>
      </c>
      <c r="CQ44" s="308">
        <v>1</v>
      </c>
      <c r="CR44" s="308">
        <v>2</v>
      </c>
      <c r="CS44" s="284" t="s">
        <v>159</v>
      </c>
      <c r="CT44" s="284" t="s">
        <v>160</v>
      </c>
      <c r="CU44" s="308">
        <v>55</v>
      </c>
      <c r="CV44" s="308">
        <v>55</v>
      </c>
      <c r="CW44" s="307">
        <v>17.297297</v>
      </c>
      <c r="CX44" s="307">
        <v>82.702703</v>
      </c>
      <c r="CY44" s="309">
        <v>3700</v>
      </c>
      <c r="CZ44" s="309">
        <v>15500</v>
      </c>
      <c r="DA44" s="307">
        <v>0.23870967741935484</v>
      </c>
      <c r="DB44" s="309">
        <v>3060.0000110000001</v>
      </c>
      <c r="DC44" s="309">
        <v>639.99998900000003</v>
      </c>
      <c r="DD44" s="310">
        <v>18067.430804417563</v>
      </c>
      <c r="DE44" s="310">
        <v>3778.8089786008504</v>
      </c>
      <c r="DF44" s="310">
        <v>21846.239783018413</v>
      </c>
      <c r="DG44" s="283">
        <v>515269</v>
      </c>
      <c r="DH44" s="307">
        <v>59.821943230000002</v>
      </c>
      <c r="DI44" s="307">
        <v>36.671154739999999</v>
      </c>
      <c r="DJ44" s="307">
        <v>55.822785619999998</v>
      </c>
      <c r="DK44" s="307" t="s">
        <v>156</v>
      </c>
      <c r="DL44" s="307" t="s">
        <v>156</v>
      </c>
      <c r="DM44" s="310">
        <v>0</v>
      </c>
      <c r="DN44" s="311">
        <v>1.16110590977091E-6</v>
      </c>
      <c r="DO44" s="284" t="s">
        <v>161</v>
      </c>
      <c r="DP44" s="284" t="s">
        <v>162</v>
      </c>
      <c r="DQ44" s="308">
        <v>11</v>
      </c>
      <c r="DR44" s="308">
        <v>12</v>
      </c>
      <c r="DS44" s="284" t="s">
        <v>162</v>
      </c>
      <c r="DT44" s="308">
        <v>2</v>
      </c>
      <c r="DU44" s="308">
        <v>0</v>
      </c>
      <c r="DV44" s="282" t="s">
        <v>175</v>
      </c>
      <c r="DW44" s="282" t="s">
        <v>164</v>
      </c>
      <c r="DX44" s="284" t="s">
        <v>165</v>
      </c>
      <c r="DY44" s="284" t="s">
        <v>176</v>
      </c>
      <c r="DZ44" s="308">
        <v>1</v>
      </c>
      <c r="EA44" s="284" t="s">
        <v>161</v>
      </c>
      <c r="EB44" s="308">
        <v>37</v>
      </c>
      <c r="EC44" s="283">
        <v>23200000</v>
      </c>
      <c r="ED44" s="283">
        <v>1800000</v>
      </c>
      <c r="EE44" s="283">
        <v>1200000</v>
      </c>
      <c r="EF44" s="283">
        <v>26200000</v>
      </c>
      <c r="EG44" s="283" t="s">
        <v>156</v>
      </c>
      <c r="EH44" s="283">
        <v>26200000</v>
      </c>
      <c r="EI44" s="283">
        <v>26200000</v>
      </c>
      <c r="EJ44" s="284" t="s">
        <v>156</v>
      </c>
      <c r="EM44" s="413"/>
      <c r="EN44" s="413"/>
      <c r="EO44" s="413"/>
      <c r="EP44" s="413"/>
      <c r="EQ44" s="413"/>
      <c r="ER44" s="413"/>
      <c r="ES44" s="413"/>
      <c r="ET44" s="413"/>
      <c r="EU44" s="413"/>
    </row>
    <row r="45" spans="1:15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488"/>
      <c r="P45" s="489"/>
      <c r="Q45" s="406">
        <v>8.27</v>
      </c>
      <c r="R45" s="331">
        <v>5.25</v>
      </c>
      <c r="S45" s="189" t="e">
        <f>Q45+#REF!+R45</f>
        <v>#REF!</v>
      </c>
      <c r="T45" s="462"/>
      <c r="U45" s="104" t="s">
        <v>155</v>
      </c>
      <c r="V45" s="338"/>
      <c r="W45" s="384">
        <f t="shared" si="17"/>
        <v>548.01863437169857</v>
      </c>
      <c r="X45" s="331"/>
      <c r="Y45" s="331"/>
      <c r="Z45" s="331" t="s">
        <v>161</v>
      </c>
      <c r="AA45" s="331"/>
      <c r="AB45" s="331"/>
      <c r="AC45" s="331"/>
      <c r="AD45" s="331"/>
      <c r="AE45" s="407">
        <f t="shared" si="18"/>
        <v>0</v>
      </c>
      <c r="AF45" s="407">
        <f t="shared" si="30"/>
        <v>20</v>
      </c>
      <c r="AG45" s="407">
        <f t="shared" si="19"/>
        <v>15</v>
      </c>
      <c r="AH45" s="407">
        <v>10</v>
      </c>
      <c r="AI45" s="406" t="s">
        <v>162</v>
      </c>
      <c r="AJ45" s="407">
        <f t="shared" si="31"/>
        <v>15</v>
      </c>
      <c r="AK45" s="406" t="s">
        <v>751</v>
      </c>
      <c r="AL45" s="407">
        <f t="shared" si="20"/>
        <v>10</v>
      </c>
      <c r="AM45" s="406" t="s">
        <v>161</v>
      </c>
      <c r="AN45" s="407">
        <f t="shared" si="28"/>
        <v>0</v>
      </c>
      <c r="AO45" s="406" t="s">
        <v>162</v>
      </c>
      <c r="AP45" s="407">
        <f t="shared" si="26"/>
        <v>0</v>
      </c>
      <c r="AQ45" s="406" t="s">
        <v>162</v>
      </c>
      <c r="AR45" s="385">
        <v>7.6877419354838707</v>
      </c>
      <c r="AS45" s="385">
        <v>0</v>
      </c>
      <c r="AT45" s="385">
        <v>0</v>
      </c>
      <c r="AU45" s="385">
        <v>0</v>
      </c>
      <c r="AV45" s="385" t="s">
        <v>155</v>
      </c>
      <c r="AW45" s="385" t="s">
        <v>155</v>
      </c>
      <c r="AX45" s="385">
        <v>75</v>
      </c>
      <c r="AY45" s="385">
        <v>0</v>
      </c>
      <c r="AZ45" s="455"/>
      <c r="BA45" s="448"/>
      <c r="BB45" s="455"/>
      <c r="BC45" s="337" t="s">
        <v>214</v>
      </c>
      <c r="BD45" s="386">
        <v>100</v>
      </c>
      <c r="BE45" s="337" t="s">
        <v>156</v>
      </c>
      <c r="BF45" s="386" t="s">
        <v>156</v>
      </c>
      <c r="BG45" s="337" t="s">
        <v>156</v>
      </c>
      <c r="BH45" s="386" t="s">
        <v>156</v>
      </c>
      <c r="BI45" s="386" t="s">
        <v>195</v>
      </c>
      <c r="BJ45" s="386">
        <v>100</v>
      </c>
      <c r="BK45" s="386" t="s">
        <v>156</v>
      </c>
      <c r="BL45" s="386" t="s">
        <v>156</v>
      </c>
      <c r="BM45" s="386" t="s">
        <v>156</v>
      </c>
      <c r="BN45" s="386" t="s">
        <v>156</v>
      </c>
      <c r="BO45" s="386"/>
      <c r="BP45" s="406">
        <f t="shared" si="27"/>
        <v>70</v>
      </c>
      <c r="BQ45" s="386"/>
      <c r="BR45" s="408"/>
      <c r="BS45" s="386"/>
      <c r="BT45" s="407">
        <v>100</v>
      </c>
      <c r="BU45" s="406">
        <f t="shared" si="29"/>
        <v>33.269999999999996</v>
      </c>
      <c r="BV45" s="408"/>
      <c r="BW45" s="386"/>
      <c r="BX45" s="386"/>
      <c r="BY45" s="308"/>
      <c r="BZ45" s="282" t="s">
        <v>295</v>
      </c>
      <c r="CA45" s="308">
        <v>100</v>
      </c>
      <c r="CB45" s="282" t="s">
        <v>156</v>
      </c>
      <c r="CC45" s="308" t="s">
        <v>156</v>
      </c>
      <c r="CD45" s="282" t="s">
        <v>156</v>
      </c>
      <c r="CE45" s="308" t="s">
        <v>156</v>
      </c>
      <c r="CF45" s="282" t="s">
        <v>156</v>
      </c>
      <c r="CG45" s="308" t="s">
        <v>156</v>
      </c>
      <c r="CH45" s="284">
        <v>1</v>
      </c>
      <c r="CI45" s="284" t="s">
        <v>184</v>
      </c>
      <c r="CJ45" s="282" t="s">
        <v>198</v>
      </c>
      <c r="CK45" s="282" t="s">
        <v>216</v>
      </c>
      <c r="CL45" s="282" t="s">
        <v>296</v>
      </c>
      <c r="CM45" s="307">
        <v>0.74409473000000004</v>
      </c>
      <c r="CN45" s="307">
        <v>0.74409473000000004</v>
      </c>
      <c r="CO45" s="284" t="s">
        <v>174</v>
      </c>
      <c r="CP45" s="284" t="s">
        <v>174</v>
      </c>
      <c r="CQ45" s="308">
        <v>1</v>
      </c>
      <c r="CR45" s="308">
        <v>1</v>
      </c>
      <c r="CS45" s="284" t="s">
        <v>159</v>
      </c>
      <c r="CT45" s="284" t="s">
        <v>159</v>
      </c>
      <c r="CU45" s="308">
        <v>55</v>
      </c>
      <c r="CV45" s="308">
        <v>55</v>
      </c>
      <c r="CW45" s="307">
        <v>0</v>
      </c>
      <c r="CX45" s="307">
        <v>100</v>
      </c>
      <c r="CY45" s="309">
        <v>1800</v>
      </c>
      <c r="CZ45" s="309">
        <v>15500</v>
      </c>
      <c r="DA45" s="307">
        <v>0.11612903225806452</v>
      </c>
      <c r="DB45" s="309">
        <v>1800</v>
      </c>
      <c r="DC45" s="309">
        <v>0</v>
      </c>
      <c r="DD45" s="310">
        <v>0</v>
      </c>
      <c r="DE45" s="310">
        <v>0</v>
      </c>
      <c r="DF45" s="310">
        <v>0</v>
      </c>
      <c r="DG45" s="283">
        <v>0</v>
      </c>
      <c r="DH45" s="307">
        <v>0</v>
      </c>
      <c r="DI45" s="307">
        <v>0</v>
      </c>
      <c r="DJ45" s="307">
        <v>0</v>
      </c>
      <c r="DK45" s="307" t="s">
        <v>156</v>
      </c>
      <c r="DL45" s="307" t="s">
        <v>156</v>
      </c>
      <c r="DM45" s="310" t="s">
        <v>156</v>
      </c>
      <c r="DN45" s="311" t="s">
        <v>156</v>
      </c>
      <c r="DO45" s="284" t="s">
        <v>162</v>
      </c>
      <c r="DP45" s="284" t="s">
        <v>162</v>
      </c>
      <c r="DQ45" s="308">
        <v>9</v>
      </c>
      <c r="DR45" s="308">
        <v>12</v>
      </c>
      <c r="DS45" s="284" t="s">
        <v>162</v>
      </c>
      <c r="DT45" s="308">
        <v>0</v>
      </c>
      <c r="DU45" s="308">
        <v>0</v>
      </c>
      <c r="DV45" s="282" t="s">
        <v>175</v>
      </c>
      <c r="DW45" s="282" t="s">
        <v>305</v>
      </c>
      <c r="DX45" s="284" t="s">
        <v>165</v>
      </c>
      <c r="DY45" s="284" t="s">
        <v>165</v>
      </c>
      <c r="DZ45" s="308">
        <v>2</v>
      </c>
      <c r="EA45" s="284" t="s">
        <v>162</v>
      </c>
      <c r="EB45" s="308">
        <v>30</v>
      </c>
      <c r="EC45" s="283">
        <v>734000</v>
      </c>
      <c r="ED45" s="283">
        <v>0</v>
      </c>
      <c r="EE45" s="283">
        <v>0</v>
      </c>
      <c r="EF45" s="283">
        <v>734000</v>
      </c>
      <c r="EG45" s="283" t="s">
        <v>156</v>
      </c>
      <c r="EH45" s="283">
        <v>734000</v>
      </c>
      <c r="EI45" s="283">
        <v>734000</v>
      </c>
      <c r="EJ45" s="284" t="s">
        <v>156</v>
      </c>
    </row>
    <row r="46" spans="1:151" ht="45"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406">
        <v>10.977776395583573</v>
      </c>
      <c r="P46" s="406">
        <v>3.15</v>
      </c>
      <c r="Q46" s="406">
        <v>7.3178708035073292</v>
      </c>
      <c r="R46" s="331">
        <v>5.25</v>
      </c>
      <c r="S46" s="189" t="e">
        <f>Q46+#REF!+R46</f>
        <v>#REF!</v>
      </c>
      <c r="T46" s="462"/>
      <c r="U46" s="407">
        <f>IF(AT46&lt;30,0,IF(AT46&lt;50,5,IF(AT46&lt;65,10,IF(AT46&gt;66,15))))</f>
        <v>10</v>
      </c>
      <c r="V46" s="407">
        <f>IF(W46&lt;499,15,IF(W46&lt;999,10,IF(W46&lt;1499,5,IF(W46&gt;1500,0))))</f>
        <v>0</v>
      </c>
      <c r="W46" s="384">
        <f t="shared" si="17"/>
        <v>1720.1381017321557</v>
      </c>
      <c r="X46" s="407">
        <f>IF(DC46&lt;500,0,IF(DC46&lt;1000,5,IF(DC46&gt;1000,10)))</f>
        <v>5</v>
      </c>
      <c r="Y46" s="407">
        <f>IF(Z46="Yes",20,0)</f>
        <v>20</v>
      </c>
      <c r="Z46" s="406" t="s">
        <v>161</v>
      </c>
      <c r="AA46" s="407">
        <f>IF(AB46="Yes",20,0)</f>
        <v>20</v>
      </c>
      <c r="AB46" s="409" t="s">
        <v>161</v>
      </c>
      <c r="AC46" s="407">
        <f>IF(AD46="Yes",20,0)</f>
        <v>20</v>
      </c>
      <c r="AD46" s="409" t="s">
        <v>161</v>
      </c>
      <c r="AE46" s="407">
        <f t="shared" si="18"/>
        <v>10</v>
      </c>
      <c r="AF46" s="407">
        <f t="shared" si="30"/>
        <v>10</v>
      </c>
      <c r="AG46" s="407">
        <f t="shared" si="19"/>
        <v>15</v>
      </c>
      <c r="AH46" s="407">
        <v>10</v>
      </c>
      <c r="AI46" s="406" t="s">
        <v>162</v>
      </c>
      <c r="AJ46" s="407">
        <f t="shared" si="31"/>
        <v>15</v>
      </c>
      <c r="AK46" s="406" t="s">
        <v>751</v>
      </c>
      <c r="AL46" s="407">
        <f t="shared" si="20"/>
        <v>10</v>
      </c>
      <c r="AM46" s="406" t="s">
        <v>161</v>
      </c>
      <c r="AN46" s="407">
        <f t="shared" si="28"/>
        <v>0</v>
      </c>
      <c r="AO46" s="406" t="s">
        <v>162</v>
      </c>
      <c r="AP46" s="407">
        <f t="shared" si="26"/>
        <v>0</v>
      </c>
      <c r="AQ46" s="406" t="s">
        <v>162</v>
      </c>
      <c r="AR46" s="385">
        <v>16.327877726309676</v>
      </c>
      <c r="AS46" s="385">
        <v>1.9403806451612902E-2</v>
      </c>
      <c r="AT46" s="385">
        <v>56.831426502311999</v>
      </c>
      <c r="AU46" s="385">
        <v>9.3663279759304228</v>
      </c>
      <c r="AV46" s="385">
        <v>6.9301056105317504E-2</v>
      </c>
      <c r="AW46" s="385">
        <v>45.468977557000002</v>
      </c>
      <c r="AX46" s="385">
        <v>0</v>
      </c>
      <c r="AY46" s="385">
        <v>0</v>
      </c>
      <c r="AZ46" s="455"/>
      <c r="BA46" s="448"/>
      <c r="BB46" s="442"/>
      <c r="BC46" s="337" t="s">
        <v>214</v>
      </c>
      <c r="BD46" s="386">
        <v>100</v>
      </c>
      <c r="BE46" s="337" t="s">
        <v>156</v>
      </c>
      <c r="BF46" s="386" t="s">
        <v>156</v>
      </c>
      <c r="BG46" s="337" t="s">
        <v>156</v>
      </c>
      <c r="BH46" s="386" t="s">
        <v>156</v>
      </c>
      <c r="BI46" s="386" t="s">
        <v>195</v>
      </c>
      <c r="BJ46" s="386">
        <v>100</v>
      </c>
      <c r="BK46" s="386" t="s">
        <v>156</v>
      </c>
      <c r="BL46" s="386" t="s">
        <v>156</v>
      </c>
      <c r="BM46" s="386" t="s">
        <v>156</v>
      </c>
      <c r="BN46" s="386" t="s">
        <v>156</v>
      </c>
      <c r="BO46" s="406">
        <f>SUM(U46+V46+X46+Y46+AA46+AC46)</f>
        <v>75</v>
      </c>
      <c r="BP46" s="406">
        <f t="shared" si="27"/>
        <v>70</v>
      </c>
      <c r="BQ46" s="331"/>
      <c r="BR46" s="406"/>
      <c r="BS46" s="407">
        <v>100</v>
      </c>
      <c r="BT46" s="407"/>
      <c r="BU46" s="406">
        <f t="shared" si="29"/>
        <v>7.3178708035073292</v>
      </c>
      <c r="BV46" s="410" t="s">
        <v>809</v>
      </c>
      <c r="BW46" s="406">
        <f>O46+BS46*0.25</f>
        <v>35.977776395583575</v>
      </c>
      <c r="BX46" s="406">
        <f>BW46+P46</f>
        <v>39.127776395583574</v>
      </c>
      <c r="BY46" s="509"/>
      <c r="BZ46" s="282" t="s">
        <v>215</v>
      </c>
      <c r="CA46" s="308">
        <v>100</v>
      </c>
      <c r="CB46" s="282" t="s">
        <v>156</v>
      </c>
      <c r="CC46" s="308" t="s">
        <v>156</v>
      </c>
      <c r="CD46" s="282" t="s">
        <v>156</v>
      </c>
      <c r="CE46" s="308" t="s">
        <v>156</v>
      </c>
      <c r="CF46" s="282" t="s">
        <v>156</v>
      </c>
      <c r="CG46" s="308" t="s">
        <v>156</v>
      </c>
      <c r="CH46" s="284">
        <v>1</v>
      </c>
      <c r="CI46" s="284" t="s">
        <v>184</v>
      </c>
      <c r="CJ46" s="282" t="s">
        <v>198</v>
      </c>
      <c r="CK46" s="282" t="s">
        <v>216</v>
      </c>
      <c r="CL46" s="282" t="s">
        <v>217</v>
      </c>
      <c r="CM46" s="307">
        <v>4.71405809</v>
      </c>
      <c r="CN46" s="307">
        <v>4.71405809</v>
      </c>
      <c r="CO46" s="284" t="s">
        <v>174</v>
      </c>
      <c r="CP46" s="284" t="s">
        <v>158</v>
      </c>
      <c r="CQ46" s="308">
        <v>1</v>
      </c>
      <c r="CR46" s="308">
        <v>2</v>
      </c>
      <c r="CS46" s="284" t="s">
        <v>159</v>
      </c>
      <c r="CT46" s="284" t="s">
        <v>160</v>
      </c>
      <c r="CU46" s="308">
        <v>55</v>
      </c>
      <c r="CV46" s="308">
        <v>55</v>
      </c>
      <c r="CW46" s="307">
        <v>16.741916150222998</v>
      </c>
      <c r="CX46" s="307">
        <v>83.258083849776995</v>
      </c>
      <c r="CY46" s="309">
        <v>3822.9925189999999</v>
      </c>
      <c r="CZ46" s="309">
        <v>15500</v>
      </c>
      <c r="DA46" s="307">
        <v>0.24664467864516129</v>
      </c>
      <c r="DB46" s="309">
        <v>3182.9503170397215</v>
      </c>
      <c r="DC46" s="309">
        <v>640.04220196027802</v>
      </c>
      <c r="DD46" s="310">
        <v>21279.268908809252</v>
      </c>
      <c r="DE46" s="310">
        <v>4278.9326794035505</v>
      </c>
      <c r="DF46" s="310">
        <v>25558.201588212803</v>
      </c>
      <c r="DG46" s="283">
        <v>601518</v>
      </c>
      <c r="DH46" s="307">
        <v>71.452794549999993</v>
      </c>
      <c r="DI46" s="307">
        <v>31.798630360000001</v>
      </c>
      <c r="DJ46" s="307">
        <v>67.25990573</v>
      </c>
      <c r="DK46" s="307" t="s">
        <v>156</v>
      </c>
      <c r="DL46" s="307" t="s">
        <v>156</v>
      </c>
      <c r="DM46" s="310">
        <v>0</v>
      </c>
      <c r="DN46" s="311">
        <v>1.38602112210635E-6</v>
      </c>
      <c r="DO46" s="284" t="s">
        <v>161</v>
      </c>
      <c r="DP46" s="284" t="s">
        <v>162</v>
      </c>
      <c r="DQ46" s="308">
        <v>12</v>
      </c>
      <c r="DR46" s="308">
        <v>12</v>
      </c>
      <c r="DS46" s="284" t="s">
        <v>162</v>
      </c>
      <c r="DT46" s="308">
        <v>0</v>
      </c>
      <c r="DU46" s="308">
        <v>0</v>
      </c>
      <c r="DV46" s="282" t="s">
        <v>175</v>
      </c>
      <c r="DW46" s="282" t="s">
        <v>164</v>
      </c>
      <c r="DX46" s="284" t="s">
        <v>165</v>
      </c>
      <c r="DY46" s="284" t="s">
        <v>176</v>
      </c>
      <c r="DZ46" s="308">
        <v>1</v>
      </c>
      <c r="EA46" s="284" t="s">
        <v>161</v>
      </c>
      <c r="EB46" s="308">
        <v>37</v>
      </c>
      <c r="EC46" s="283">
        <v>23800000</v>
      </c>
      <c r="ED46" s="283">
        <v>6000000</v>
      </c>
      <c r="EE46" s="283">
        <v>1200000</v>
      </c>
      <c r="EF46" s="283">
        <v>31000000</v>
      </c>
      <c r="EG46" s="283" t="s">
        <v>156</v>
      </c>
      <c r="EH46" s="283">
        <v>31000000</v>
      </c>
      <c r="EI46" s="283">
        <v>31000000</v>
      </c>
      <c r="EJ46" s="284" t="s">
        <v>156</v>
      </c>
      <c r="EM46" s="413"/>
      <c r="EN46" s="413"/>
      <c r="EO46" s="413"/>
      <c r="EP46" s="413"/>
      <c r="EQ46" s="413"/>
      <c r="ER46" s="413"/>
      <c r="ES46" s="413"/>
      <c r="ET46" s="413"/>
      <c r="EU46" s="413"/>
    </row>
    <row r="47" spans="1:15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492"/>
      <c r="P47" s="493"/>
      <c r="Q47" s="354">
        <v>25.9</v>
      </c>
      <c r="R47" s="141">
        <v>6</v>
      </c>
      <c r="S47" s="142" t="e">
        <f>Q47+#REF!+R47</f>
        <v>#REF!</v>
      </c>
      <c r="T47" s="439"/>
      <c r="U47" s="143"/>
      <c r="V47" s="355"/>
      <c r="W47" s="356">
        <f t="shared" si="17"/>
        <v>0.4157119961235074</v>
      </c>
      <c r="X47" s="357"/>
      <c r="Y47" s="357"/>
      <c r="Z47" s="357" t="s">
        <v>161</v>
      </c>
      <c r="AA47" s="357"/>
      <c r="AB47" s="357"/>
      <c r="AC47" s="357"/>
      <c r="AD47" s="357"/>
      <c r="AE47" s="358">
        <f t="shared" si="18"/>
        <v>5</v>
      </c>
      <c r="AF47" s="358">
        <f t="shared" si="30"/>
        <v>20</v>
      </c>
      <c r="AG47" s="358">
        <f t="shared" si="19"/>
        <v>15</v>
      </c>
      <c r="AH47" s="358">
        <f t="shared" ref="AH47:AH63" si="32">IF(AI47="Yes",10,0)</f>
        <v>0</v>
      </c>
      <c r="AI47" s="354" t="s">
        <v>162</v>
      </c>
      <c r="AJ47" s="358">
        <f t="shared" si="31"/>
        <v>15</v>
      </c>
      <c r="AK47" s="354" t="s">
        <v>751</v>
      </c>
      <c r="AL47" s="358">
        <f t="shared" si="20"/>
        <v>10</v>
      </c>
      <c r="AM47" s="354" t="s">
        <v>161</v>
      </c>
      <c r="AN47" s="358">
        <f>IF(AO47="Yes",5,0)</f>
        <v>0</v>
      </c>
      <c r="AO47" s="354" t="s">
        <v>162</v>
      </c>
      <c r="AP47" s="358">
        <f>IF(AQ47="Yes",5,0)</f>
        <v>0</v>
      </c>
      <c r="AQ47" s="354" t="s">
        <v>162</v>
      </c>
      <c r="AR47" s="359"/>
      <c r="AS47" s="359"/>
      <c r="AT47" s="359">
        <v>39.43</v>
      </c>
      <c r="AU47" s="359"/>
      <c r="AV47" s="359"/>
      <c r="AW47" s="359"/>
      <c r="AX47" s="359"/>
      <c r="AY47" s="359"/>
      <c r="AZ47" s="450"/>
      <c r="BA47" s="448"/>
      <c r="BB47" s="450"/>
      <c r="BC47" s="346" t="s">
        <v>214</v>
      </c>
      <c r="BD47" s="360"/>
      <c r="BE47" s="346"/>
      <c r="BF47" s="360"/>
      <c r="BG47" s="346"/>
      <c r="BH47" s="360"/>
      <c r="BI47" s="360"/>
      <c r="BJ47" s="360"/>
      <c r="BK47" s="360"/>
      <c r="BL47" s="360"/>
      <c r="BM47" s="360"/>
      <c r="BN47" s="360"/>
      <c r="BO47" s="360"/>
      <c r="BP47" s="354">
        <f>SUM(AE47+AF47+AG47+AH47++AJ47+AL47+AN47+AP47)</f>
        <v>65</v>
      </c>
      <c r="BQ47" s="360"/>
      <c r="BR47" s="360"/>
      <c r="BS47" s="360"/>
      <c r="BT47" s="360"/>
      <c r="BU47" s="360"/>
      <c r="BV47" s="360"/>
      <c r="BW47" s="360"/>
      <c r="BX47" s="360"/>
      <c r="BY47" s="318"/>
      <c r="BZ47" s="288" t="s">
        <v>472</v>
      </c>
      <c r="CA47" s="318"/>
      <c r="CB47" s="288"/>
      <c r="CC47" s="318"/>
      <c r="CD47" s="288"/>
      <c r="CE47" s="318"/>
      <c r="CF47" s="288"/>
      <c r="CG47" s="318"/>
      <c r="CH47" s="290"/>
      <c r="CI47" s="290"/>
      <c r="CJ47" s="288"/>
      <c r="CK47" s="288"/>
      <c r="CL47" s="288"/>
      <c r="CM47" s="317"/>
      <c r="CN47" s="317">
        <f>9.5*2</f>
        <v>19</v>
      </c>
      <c r="CO47" s="290"/>
      <c r="CP47" s="290"/>
      <c r="CQ47" s="318"/>
      <c r="CR47" s="318"/>
      <c r="CS47" s="290"/>
      <c r="CT47" s="290"/>
      <c r="CU47" s="318"/>
      <c r="CV47" s="318"/>
      <c r="CW47" s="317"/>
      <c r="CX47" s="317"/>
      <c r="CY47" s="330">
        <v>60391</v>
      </c>
      <c r="CZ47" s="319"/>
      <c r="DA47" s="317"/>
      <c r="DB47" s="319"/>
      <c r="DC47" s="319"/>
      <c r="DD47" s="320"/>
      <c r="DE47" s="320"/>
      <c r="DF47" s="320"/>
      <c r="DG47" s="289"/>
      <c r="DH47" s="317"/>
      <c r="DI47" s="317"/>
      <c r="DJ47" s="317"/>
      <c r="DK47" s="317"/>
      <c r="DL47" s="317"/>
      <c r="DM47" s="320"/>
      <c r="DN47" s="321"/>
      <c r="DO47" s="290"/>
      <c r="DP47" s="290"/>
      <c r="DQ47" s="318"/>
      <c r="DR47" s="318"/>
      <c r="DS47" s="290"/>
      <c r="DT47" s="318"/>
      <c r="DU47" s="318"/>
      <c r="DV47" s="288"/>
      <c r="DW47" s="288"/>
      <c r="DX47" s="290"/>
      <c r="DY47" s="290"/>
      <c r="DZ47" s="318"/>
      <c r="EA47" s="290"/>
      <c r="EB47" s="318"/>
      <c r="EC47" s="289"/>
      <c r="ED47" s="289"/>
      <c r="EE47" s="289"/>
      <c r="EF47" s="289">
        <v>1725000</v>
      </c>
      <c r="EG47" s="289"/>
      <c r="EH47" s="292">
        <v>477000</v>
      </c>
      <c r="EI47" s="289"/>
      <c r="EJ47" s="290"/>
    </row>
    <row r="48" spans="1:15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4">
        <v>23.4</v>
      </c>
      <c r="R48" s="141">
        <v>6</v>
      </c>
      <c r="S48" s="142" t="e">
        <f>Q48+#REF!+R48</f>
        <v>#REF!</v>
      </c>
      <c r="T48" s="439"/>
      <c r="U48" s="143"/>
      <c r="V48" s="355"/>
      <c r="W48" s="356">
        <f t="shared" si="17"/>
        <v>0.20079673775022244</v>
      </c>
      <c r="X48" s="357"/>
      <c r="Y48" s="357"/>
      <c r="Z48" s="357" t="s">
        <v>161</v>
      </c>
      <c r="AA48" s="357"/>
      <c r="AB48" s="357"/>
      <c r="AC48" s="357"/>
      <c r="AD48" s="357"/>
      <c r="AE48" s="358">
        <f t="shared" si="18"/>
        <v>5</v>
      </c>
      <c r="AF48" s="358">
        <f t="shared" si="30"/>
        <v>20</v>
      </c>
      <c r="AG48" s="358">
        <f t="shared" si="19"/>
        <v>15</v>
      </c>
      <c r="AH48" s="358">
        <f t="shared" si="32"/>
        <v>0</v>
      </c>
      <c r="AI48" s="354" t="s">
        <v>162</v>
      </c>
      <c r="AJ48" s="358">
        <f t="shared" si="31"/>
        <v>15</v>
      </c>
      <c r="AK48" s="354" t="s">
        <v>751</v>
      </c>
      <c r="AL48" s="358">
        <f t="shared" si="20"/>
        <v>10</v>
      </c>
      <c r="AM48" s="354" t="s">
        <v>161</v>
      </c>
      <c r="AN48" s="358">
        <f>IF(AO48="Yes",5,0)</f>
        <v>0</v>
      </c>
      <c r="AO48" s="354" t="s">
        <v>162</v>
      </c>
      <c r="AP48" s="358">
        <f>IF(AQ48="Yes",5,0)</f>
        <v>0</v>
      </c>
      <c r="AQ48" s="354" t="s">
        <v>162</v>
      </c>
      <c r="AR48" s="359"/>
      <c r="AS48" s="359"/>
      <c r="AT48" s="359">
        <v>39.43</v>
      </c>
      <c r="AU48" s="359"/>
      <c r="AV48" s="359"/>
      <c r="AW48" s="359"/>
      <c r="AX48" s="359"/>
      <c r="AY48" s="359"/>
      <c r="AZ48" s="450"/>
      <c r="BA48" s="448"/>
      <c r="BB48" s="450"/>
      <c r="BC48" s="346" t="s">
        <v>214</v>
      </c>
      <c r="BD48" s="360"/>
      <c r="BE48" s="346"/>
      <c r="BF48" s="360"/>
      <c r="BG48" s="346"/>
      <c r="BH48" s="360"/>
      <c r="BI48" s="360"/>
      <c r="BJ48" s="360"/>
      <c r="BK48" s="360"/>
      <c r="BL48" s="360"/>
      <c r="BM48" s="360"/>
      <c r="BN48" s="360"/>
      <c r="BO48" s="360"/>
      <c r="BP48" s="354">
        <f>SUM(AE48+AF48+AG48+AH48++AJ48+AL48+AN48+AP48)</f>
        <v>65</v>
      </c>
      <c r="BQ48" s="360"/>
      <c r="BR48" s="360"/>
      <c r="BS48" s="360"/>
      <c r="BT48" s="360"/>
      <c r="BU48" s="360"/>
      <c r="BV48" s="360"/>
      <c r="BW48" s="360"/>
      <c r="BX48" s="360"/>
      <c r="BY48" s="318"/>
      <c r="BZ48" s="288"/>
      <c r="CA48" s="318"/>
      <c r="CB48" s="288"/>
      <c r="CC48" s="318"/>
      <c r="CD48" s="288"/>
      <c r="CE48" s="318"/>
      <c r="CF48" s="288"/>
      <c r="CG48" s="318"/>
      <c r="CH48" s="290"/>
      <c r="CI48" s="290"/>
      <c r="CJ48" s="288"/>
      <c r="CK48" s="288"/>
      <c r="CL48" s="288"/>
      <c r="CM48" s="317"/>
      <c r="CN48" s="317">
        <f>9.5*2</f>
        <v>19</v>
      </c>
      <c r="CO48" s="290"/>
      <c r="CP48" s="290"/>
      <c r="CQ48" s="318"/>
      <c r="CR48" s="318"/>
      <c r="CS48" s="290"/>
      <c r="CT48" s="290"/>
      <c r="CU48" s="318"/>
      <c r="CV48" s="318"/>
      <c r="CW48" s="317"/>
      <c r="CX48" s="317"/>
      <c r="CY48" s="330">
        <v>60391</v>
      </c>
      <c r="CZ48" s="319"/>
      <c r="DA48" s="317"/>
      <c r="DB48" s="319"/>
      <c r="DC48" s="319"/>
      <c r="DD48" s="320"/>
      <c r="DE48" s="320"/>
      <c r="DF48" s="320"/>
      <c r="DG48" s="289"/>
      <c r="DH48" s="317"/>
      <c r="DI48" s="317"/>
      <c r="DJ48" s="317"/>
      <c r="DK48" s="317"/>
      <c r="DL48" s="317"/>
      <c r="DM48" s="320"/>
      <c r="DN48" s="321"/>
      <c r="DO48" s="290"/>
      <c r="DP48" s="290"/>
      <c r="DQ48" s="318"/>
      <c r="DR48" s="318"/>
      <c r="DS48" s="290"/>
      <c r="DT48" s="318"/>
      <c r="DU48" s="318"/>
      <c r="DV48" s="288"/>
      <c r="DW48" s="288"/>
      <c r="DX48" s="290"/>
      <c r="DY48" s="290"/>
      <c r="DZ48" s="318"/>
      <c r="EA48" s="290"/>
      <c r="EB48" s="318"/>
      <c r="EC48" s="289"/>
      <c r="ED48" s="289"/>
      <c r="EE48" s="289"/>
      <c r="EF48" s="289">
        <v>1725000</v>
      </c>
      <c r="EG48" s="289"/>
      <c r="EH48" s="292">
        <v>230400</v>
      </c>
      <c r="EI48" s="289"/>
      <c r="EJ48" s="290"/>
    </row>
    <row r="49" spans="1:15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4">
        <v>19.3</v>
      </c>
      <c r="R49" s="141">
        <v>6</v>
      </c>
      <c r="S49" s="142" t="e">
        <f>Q49+#REF!+R49</f>
        <v>#REF!</v>
      </c>
      <c r="T49" s="439"/>
      <c r="U49" s="143"/>
      <c r="V49" s="355"/>
      <c r="W49" s="356">
        <f t="shared" ref="W49:W80" si="33">(EH49/CY49)/CN49</f>
        <v>1.0039836887511122</v>
      </c>
      <c r="X49" s="357"/>
      <c r="Y49" s="357"/>
      <c r="Z49" s="357" t="s">
        <v>161</v>
      </c>
      <c r="AA49" s="357"/>
      <c r="AB49" s="357"/>
      <c r="AC49" s="357"/>
      <c r="AD49" s="357"/>
      <c r="AE49" s="358">
        <f t="shared" ref="AE49:AE80" si="34">IF(AT49&lt;30,0,IF(AT49&lt;50,5,IF(AT49&lt;65,10,IF(AT49&lt;79,15,IF(AT49&gt;80,20)))))</f>
        <v>5</v>
      </c>
      <c r="AF49" s="358">
        <f t="shared" si="30"/>
        <v>20</v>
      </c>
      <c r="AG49" s="358">
        <f t="shared" ref="AG49:AG80" si="35">IF(Z49="Yes",15,0)</f>
        <v>15</v>
      </c>
      <c r="AH49" s="358">
        <f t="shared" si="32"/>
        <v>0</v>
      </c>
      <c r="AI49" s="354" t="s">
        <v>162</v>
      </c>
      <c r="AJ49" s="358">
        <f t="shared" si="31"/>
        <v>15</v>
      </c>
      <c r="AK49" s="354" t="s">
        <v>751</v>
      </c>
      <c r="AL49" s="358">
        <f t="shared" si="20"/>
        <v>10</v>
      </c>
      <c r="AM49" s="354" t="s">
        <v>161</v>
      </c>
      <c r="AN49" s="358">
        <f>IF(AO49="Yes",5,0)</f>
        <v>0</v>
      </c>
      <c r="AO49" s="354" t="s">
        <v>162</v>
      </c>
      <c r="AP49" s="358">
        <f>IF(AQ49="Yes",5,0)</f>
        <v>0</v>
      </c>
      <c r="AQ49" s="354" t="s">
        <v>162</v>
      </c>
      <c r="AR49" s="359"/>
      <c r="AS49" s="359"/>
      <c r="AT49" s="359">
        <v>39.43</v>
      </c>
      <c r="AU49" s="359"/>
      <c r="AV49" s="359"/>
      <c r="AW49" s="359"/>
      <c r="AX49" s="359"/>
      <c r="AY49" s="359"/>
      <c r="AZ49" s="450"/>
      <c r="BA49" s="448"/>
      <c r="BB49" s="450"/>
      <c r="BC49" s="346" t="s">
        <v>214</v>
      </c>
      <c r="BD49" s="360"/>
      <c r="BE49" s="346"/>
      <c r="BF49" s="360"/>
      <c r="BG49" s="346"/>
      <c r="BH49" s="360"/>
      <c r="BI49" s="360"/>
      <c r="BJ49" s="360"/>
      <c r="BK49" s="360"/>
      <c r="BL49" s="360"/>
      <c r="BM49" s="360"/>
      <c r="BN49" s="360"/>
      <c r="BO49" s="360"/>
      <c r="BP49" s="354">
        <f>SUM(AE49+AF49+AG49+AH49++AJ49+AL49+AN49+AP49)</f>
        <v>65</v>
      </c>
      <c r="BQ49" s="360"/>
      <c r="BR49" s="360"/>
      <c r="BS49" s="360"/>
      <c r="BT49" s="360"/>
      <c r="BU49" s="360"/>
      <c r="BV49" s="360"/>
      <c r="BW49" s="360"/>
      <c r="BX49" s="360"/>
      <c r="BY49" s="318"/>
      <c r="BZ49" s="288" t="s">
        <v>472</v>
      </c>
      <c r="CA49" s="318"/>
      <c r="CB49" s="288"/>
      <c r="CC49" s="318"/>
      <c r="CD49" s="288"/>
      <c r="CE49" s="318"/>
      <c r="CF49" s="288"/>
      <c r="CG49" s="318"/>
      <c r="CH49" s="290"/>
      <c r="CI49" s="290"/>
      <c r="CJ49" s="288"/>
      <c r="CK49" s="288"/>
      <c r="CL49" s="288"/>
      <c r="CM49" s="317"/>
      <c r="CN49" s="317">
        <f>9.5*2</f>
        <v>19</v>
      </c>
      <c r="CO49" s="290"/>
      <c r="CP49" s="290"/>
      <c r="CQ49" s="318"/>
      <c r="CR49" s="318"/>
      <c r="CS49" s="290"/>
      <c r="CT49" s="290"/>
      <c r="CU49" s="318"/>
      <c r="CV49" s="318"/>
      <c r="CW49" s="317"/>
      <c r="CX49" s="317"/>
      <c r="CY49" s="330">
        <v>60391</v>
      </c>
      <c r="CZ49" s="319"/>
      <c r="DA49" s="317"/>
      <c r="DB49" s="319"/>
      <c r="DC49" s="319"/>
      <c r="DD49" s="320"/>
      <c r="DE49" s="320"/>
      <c r="DF49" s="320"/>
      <c r="DG49" s="289"/>
      <c r="DH49" s="317"/>
      <c r="DI49" s="317"/>
      <c r="DJ49" s="317"/>
      <c r="DK49" s="317"/>
      <c r="DL49" s="317"/>
      <c r="DM49" s="320"/>
      <c r="DN49" s="321"/>
      <c r="DO49" s="290"/>
      <c r="DP49" s="290"/>
      <c r="DQ49" s="318"/>
      <c r="DR49" s="318"/>
      <c r="DS49" s="290"/>
      <c r="DT49" s="318"/>
      <c r="DU49" s="318"/>
      <c r="DV49" s="288"/>
      <c r="DW49" s="288"/>
      <c r="DX49" s="290"/>
      <c r="DY49" s="290"/>
      <c r="DZ49" s="318"/>
      <c r="EA49" s="290"/>
      <c r="EB49" s="318"/>
      <c r="EC49" s="289"/>
      <c r="ED49" s="289"/>
      <c r="EE49" s="289"/>
      <c r="EF49" s="289">
        <v>5000000</v>
      </c>
      <c r="EG49" s="289"/>
      <c r="EH49" s="292">
        <v>1152000</v>
      </c>
      <c r="EI49" s="289"/>
      <c r="EJ49" s="290"/>
    </row>
    <row r="50" spans="1:15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90">
        <v>18.504548236546277</v>
      </c>
      <c r="R50" s="391">
        <v>9.75</v>
      </c>
      <c r="S50" s="204" t="e">
        <f>Q50+#REF!+R50</f>
        <v>#REF!</v>
      </c>
      <c r="T50" s="439"/>
      <c r="U50" s="205" t="s">
        <v>155</v>
      </c>
      <c r="V50" s="392"/>
      <c r="W50" s="393">
        <f t="shared" si="33"/>
        <v>7756.7101699088889</v>
      </c>
      <c r="X50" s="394"/>
      <c r="Y50" s="394"/>
      <c r="Z50" s="394" t="s">
        <v>161</v>
      </c>
      <c r="AA50" s="394"/>
      <c r="AB50" s="394"/>
      <c r="AC50" s="394"/>
      <c r="AD50" s="394"/>
      <c r="AE50" s="395">
        <f t="shared" si="34"/>
        <v>15</v>
      </c>
      <c r="AF50" s="395">
        <f t="shared" si="30"/>
        <v>0</v>
      </c>
      <c r="AG50" s="395">
        <f t="shared" si="35"/>
        <v>15</v>
      </c>
      <c r="AH50" s="395">
        <f t="shared" si="32"/>
        <v>10</v>
      </c>
      <c r="AI50" s="391" t="s">
        <v>161</v>
      </c>
      <c r="AJ50" s="395">
        <f t="shared" si="31"/>
        <v>15</v>
      </c>
      <c r="AK50" s="391" t="s">
        <v>751</v>
      </c>
      <c r="AL50" s="395">
        <f t="shared" si="20"/>
        <v>10</v>
      </c>
      <c r="AM50" s="391" t="s">
        <v>161</v>
      </c>
      <c r="AN50" s="395">
        <f>IF(AO50="Yes",10,0)</f>
        <v>0</v>
      </c>
      <c r="AO50" s="391" t="s">
        <v>162</v>
      </c>
      <c r="AP50" s="395">
        <f>IF(AQ50="Yes",10,0)</f>
        <v>0</v>
      </c>
      <c r="AQ50" s="391" t="s">
        <v>162</v>
      </c>
      <c r="AR50" s="390"/>
      <c r="AS50" s="390"/>
      <c r="AT50" s="390">
        <v>75</v>
      </c>
      <c r="AU50" s="390"/>
      <c r="AV50" s="390"/>
      <c r="AW50" s="390"/>
      <c r="AX50" s="390"/>
      <c r="AY50" s="390"/>
      <c r="AZ50" s="457"/>
      <c r="BA50" s="448"/>
      <c r="BB50" s="457"/>
      <c r="BC50" s="344" t="s">
        <v>214</v>
      </c>
      <c r="BD50" s="396"/>
      <c r="BE50" s="344"/>
      <c r="BF50" s="396"/>
      <c r="BG50" s="344"/>
      <c r="BH50" s="396"/>
      <c r="BI50" s="396"/>
      <c r="BJ50" s="396"/>
      <c r="BK50" s="396"/>
      <c r="BL50" s="396"/>
      <c r="BM50" s="396"/>
      <c r="BN50" s="396"/>
      <c r="BO50" s="396"/>
      <c r="BP50" s="391">
        <f>SUM(AE50+AF50+AG50+AH50+AJ50+AL50+AN50)</f>
        <v>65</v>
      </c>
      <c r="BQ50" s="396"/>
      <c r="BR50" s="396"/>
      <c r="BS50" s="396"/>
      <c r="BT50" s="396"/>
      <c r="BU50" s="396"/>
      <c r="BV50" s="396"/>
      <c r="BW50" s="396"/>
      <c r="BX50" s="396"/>
      <c r="BY50" s="300"/>
      <c r="BZ50" s="38" t="s">
        <v>733</v>
      </c>
      <c r="CA50" s="300"/>
      <c r="CB50" s="304"/>
      <c r="CC50" s="300"/>
      <c r="CD50" s="304"/>
      <c r="CE50" s="300"/>
      <c r="CF50" s="304"/>
      <c r="CG50" s="300"/>
      <c r="CH50" s="301"/>
      <c r="CI50" s="301"/>
      <c r="CJ50" s="304"/>
      <c r="CK50" s="304"/>
      <c r="CL50" s="304"/>
      <c r="CM50" s="302"/>
      <c r="CN50" s="302">
        <v>0.31</v>
      </c>
      <c r="CO50" s="301"/>
      <c r="CP50" s="301"/>
      <c r="CQ50" s="300"/>
      <c r="CR50" s="300"/>
      <c r="CS50" s="301"/>
      <c r="CT50" s="301"/>
      <c r="CU50" s="300"/>
      <c r="CV50" s="300"/>
      <c r="CW50" s="302"/>
      <c r="CX50" s="302"/>
      <c r="CY50" s="299">
        <f>786*0.1</f>
        <v>78.600000000000009</v>
      </c>
      <c r="CZ50" s="299"/>
      <c r="DA50" s="302"/>
      <c r="DB50" s="299"/>
      <c r="DC50" s="299"/>
      <c r="DD50" s="298"/>
      <c r="DE50" s="298"/>
      <c r="DF50" s="298"/>
      <c r="DG50" s="303"/>
      <c r="DH50" s="302"/>
      <c r="DI50" s="302"/>
      <c r="DJ50" s="302"/>
      <c r="DK50" s="302"/>
      <c r="DL50" s="302"/>
      <c r="DM50" s="298"/>
      <c r="DN50" s="297"/>
      <c r="DO50" s="301"/>
      <c r="DP50" s="301"/>
      <c r="DQ50" s="300"/>
      <c r="DR50" s="300"/>
      <c r="DS50" s="301"/>
      <c r="DT50" s="300"/>
      <c r="DU50" s="300"/>
      <c r="DV50" s="304"/>
      <c r="DW50" s="304"/>
      <c r="DX50" s="301"/>
      <c r="DY50" s="301"/>
      <c r="DZ50" s="300"/>
      <c r="EA50" s="301"/>
      <c r="EB50" s="300"/>
      <c r="EC50" s="52">
        <v>310000</v>
      </c>
      <c r="ED50" s="52">
        <v>0</v>
      </c>
      <c r="EE50" s="303"/>
      <c r="EF50" s="52">
        <v>356500</v>
      </c>
      <c r="EG50" s="51">
        <v>0</v>
      </c>
      <c r="EH50" s="292">
        <v>189000</v>
      </c>
      <c r="EI50" s="303"/>
      <c r="EJ50" s="301"/>
    </row>
    <row r="51" spans="1:15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4">
        <v>18.2</v>
      </c>
      <c r="R51" s="141">
        <v>3</v>
      </c>
      <c r="S51" s="142" t="e">
        <f>Q51+#REF!+R51</f>
        <v>#REF!</v>
      </c>
      <c r="T51" s="439"/>
      <c r="U51" s="143"/>
      <c r="V51" s="355"/>
      <c r="W51" s="356">
        <f t="shared" si="33"/>
        <v>0.28609613318122518</v>
      </c>
      <c r="X51" s="357"/>
      <c r="Y51" s="357"/>
      <c r="Z51" s="357" t="s">
        <v>161</v>
      </c>
      <c r="AA51" s="357"/>
      <c r="AB51" s="357"/>
      <c r="AC51" s="357"/>
      <c r="AD51" s="357"/>
      <c r="AE51" s="397">
        <f t="shared" si="34"/>
        <v>5</v>
      </c>
      <c r="AF51" s="397">
        <f t="shared" si="30"/>
        <v>20</v>
      </c>
      <c r="AG51" s="397">
        <f t="shared" si="35"/>
        <v>15</v>
      </c>
      <c r="AH51" s="397">
        <f t="shared" si="32"/>
        <v>0</v>
      </c>
      <c r="AI51" s="398" t="s">
        <v>162</v>
      </c>
      <c r="AJ51" s="358">
        <f t="shared" si="31"/>
        <v>15</v>
      </c>
      <c r="AK51" s="354" t="s">
        <v>751</v>
      </c>
      <c r="AL51" s="358">
        <f t="shared" si="20"/>
        <v>10</v>
      </c>
      <c r="AM51" s="398" t="s">
        <v>161</v>
      </c>
      <c r="AN51" s="358">
        <f>IF(AO51="Yes",5,0)</f>
        <v>0</v>
      </c>
      <c r="AO51" s="354" t="s">
        <v>162</v>
      </c>
      <c r="AP51" s="358">
        <f>IF(AQ51="Yes",5,0)</f>
        <v>0</v>
      </c>
      <c r="AQ51" s="354" t="s">
        <v>162</v>
      </c>
      <c r="AR51" s="399"/>
      <c r="AS51" s="399"/>
      <c r="AT51" s="399">
        <v>39.43</v>
      </c>
      <c r="AU51" s="399"/>
      <c r="AV51" s="399"/>
      <c r="AW51" s="399"/>
      <c r="AX51" s="399"/>
      <c r="AY51" s="399"/>
      <c r="AZ51" s="450"/>
      <c r="BA51" s="448"/>
      <c r="BB51" s="450"/>
      <c r="BC51" s="350" t="s">
        <v>214</v>
      </c>
      <c r="BD51" s="360"/>
      <c r="BE51" s="346"/>
      <c r="BF51" s="360"/>
      <c r="BG51" s="346"/>
      <c r="BH51" s="360"/>
      <c r="BI51" s="360"/>
      <c r="BJ51" s="360"/>
      <c r="BK51" s="360"/>
      <c r="BL51" s="360"/>
      <c r="BM51" s="360"/>
      <c r="BN51" s="360"/>
      <c r="BO51" s="360"/>
      <c r="BP51" s="354">
        <f>SUM(AE51+AF51+AG51+AH51++AJ51+AL51+AN51+AP51)</f>
        <v>65</v>
      </c>
      <c r="BQ51" s="360"/>
      <c r="BR51" s="360"/>
      <c r="BS51" s="360"/>
      <c r="BT51" s="360"/>
      <c r="BU51" s="360"/>
      <c r="BV51" s="360"/>
      <c r="BW51" s="360"/>
      <c r="BX51" s="360"/>
      <c r="BY51" s="318"/>
      <c r="BZ51" s="288"/>
      <c r="CA51" s="318"/>
      <c r="CB51" s="288"/>
      <c r="CC51" s="318"/>
      <c r="CD51" s="288"/>
      <c r="CE51" s="318"/>
      <c r="CF51" s="288"/>
      <c r="CG51" s="318"/>
      <c r="CH51" s="290"/>
      <c r="CI51" s="290"/>
      <c r="CJ51" s="288"/>
      <c r="CK51" s="288"/>
      <c r="CL51" s="288"/>
      <c r="CM51" s="317"/>
      <c r="CN51" s="317">
        <f>9.5*2</f>
        <v>19</v>
      </c>
      <c r="CO51" s="290"/>
      <c r="CP51" s="290"/>
      <c r="CQ51" s="318"/>
      <c r="CR51" s="318"/>
      <c r="CS51" s="290"/>
      <c r="CT51" s="290"/>
      <c r="CU51" s="318"/>
      <c r="CV51" s="318"/>
      <c r="CW51" s="317"/>
      <c r="CX51" s="317"/>
      <c r="CY51" s="330">
        <v>60391</v>
      </c>
      <c r="CZ51" s="319"/>
      <c r="DA51" s="317"/>
      <c r="DB51" s="319"/>
      <c r="DC51" s="319"/>
      <c r="DD51" s="320"/>
      <c r="DE51" s="320"/>
      <c r="DF51" s="320"/>
      <c r="DG51" s="289"/>
      <c r="DH51" s="317"/>
      <c r="DI51" s="317"/>
      <c r="DJ51" s="317"/>
      <c r="DK51" s="317"/>
      <c r="DL51" s="317"/>
      <c r="DM51" s="320"/>
      <c r="DN51" s="321"/>
      <c r="DO51" s="290"/>
      <c r="DP51" s="290"/>
      <c r="DQ51" s="318"/>
      <c r="DR51" s="318"/>
      <c r="DS51" s="290"/>
      <c r="DT51" s="318"/>
      <c r="DU51" s="318"/>
      <c r="DV51" s="288"/>
      <c r="DW51" s="288"/>
      <c r="DX51" s="290"/>
      <c r="DY51" s="290"/>
      <c r="DZ51" s="318"/>
      <c r="EA51" s="290"/>
      <c r="EB51" s="318"/>
      <c r="EC51" s="289"/>
      <c r="ED51" s="289"/>
      <c r="EE51" s="289"/>
      <c r="EF51" s="289">
        <v>200000</v>
      </c>
      <c r="EG51" s="289"/>
      <c r="EH51" s="292">
        <v>328275</v>
      </c>
      <c r="EI51" s="289"/>
      <c r="EJ51" s="290"/>
    </row>
    <row r="52" spans="1:15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90">
        <v>15.642500000000002</v>
      </c>
      <c r="R52" s="391">
        <v>6.75</v>
      </c>
      <c r="S52" s="204" t="e">
        <f>Q52+#REF!+R52</f>
        <v>#REF!</v>
      </c>
      <c r="T52" s="439"/>
      <c r="U52" s="205" t="s">
        <v>155</v>
      </c>
      <c r="V52" s="392"/>
      <c r="W52" s="393">
        <f t="shared" si="33"/>
        <v>1461.0389610389611</v>
      </c>
      <c r="X52" s="394"/>
      <c r="Y52" s="394"/>
      <c r="Z52" s="394" t="s">
        <v>161</v>
      </c>
      <c r="AA52" s="394"/>
      <c r="AB52" s="394"/>
      <c r="AC52" s="394"/>
      <c r="AD52" s="394"/>
      <c r="AE52" s="395">
        <f t="shared" si="34"/>
        <v>0</v>
      </c>
      <c r="AF52" s="395">
        <f t="shared" si="30"/>
        <v>15</v>
      </c>
      <c r="AG52" s="395">
        <f t="shared" si="35"/>
        <v>15</v>
      </c>
      <c r="AH52" s="395">
        <f t="shared" si="32"/>
        <v>10</v>
      </c>
      <c r="AI52" s="391" t="s">
        <v>161</v>
      </c>
      <c r="AJ52" s="395">
        <f t="shared" si="31"/>
        <v>15</v>
      </c>
      <c r="AK52" s="391" t="s">
        <v>751</v>
      </c>
      <c r="AL52" s="395">
        <f t="shared" si="20"/>
        <v>10</v>
      </c>
      <c r="AM52" s="391" t="s">
        <v>161</v>
      </c>
      <c r="AN52" s="395">
        <f>IF(AO52="Yes",10,0)</f>
        <v>0</v>
      </c>
      <c r="AO52" s="391" t="s">
        <v>162</v>
      </c>
      <c r="AP52" s="395">
        <f>IF(AQ52="Yes",10,0)</f>
        <v>0</v>
      </c>
      <c r="AQ52" s="391" t="s">
        <v>162</v>
      </c>
      <c r="AR52" s="390"/>
      <c r="AS52" s="390"/>
      <c r="AT52" s="390">
        <v>12.5</v>
      </c>
      <c r="AU52" s="390"/>
      <c r="AV52" s="390"/>
      <c r="AW52" s="390"/>
      <c r="AX52" s="390"/>
      <c r="AY52" s="390"/>
      <c r="AZ52" s="457"/>
      <c r="BA52" s="448"/>
      <c r="BB52" s="457"/>
      <c r="BC52" s="344" t="s">
        <v>214</v>
      </c>
      <c r="BD52" s="396"/>
      <c r="BE52" s="344"/>
      <c r="BF52" s="396"/>
      <c r="BG52" s="344"/>
      <c r="BH52" s="396"/>
      <c r="BI52" s="396"/>
      <c r="BJ52" s="396"/>
      <c r="BK52" s="396"/>
      <c r="BL52" s="396"/>
      <c r="BM52" s="396"/>
      <c r="BN52" s="396"/>
      <c r="BO52" s="396"/>
      <c r="BP52" s="391">
        <f>SUM(AE52+AF52+AG52+AH52+AJ52+AL52+AN52)</f>
        <v>65</v>
      </c>
      <c r="BQ52" s="396"/>
      <c r="BR52" s="396"/>
      <c r="BS52" s="396"/>
      <c r="BT52" s="396"/>
      <c r="BU52" s="396"/>
      <c r="BV52" s="396"/>
      <c r="BW52" s="396"/>
      <c r="BX52" s="396"/>
      <c r="BY52" s="300"/>
      <c r="BZ52" s="38" t="s">
        <v>733</v>
      </c>
      <c r="CA52" s="300"/>
      <c r="CB52" s="304"/>
      <c r="CC52" s="300"/>
      <c r="CD52" s="304"/>
      <c r="CE52" s="300"/>
      <c r="CF52" s="304"/>
      <c r="CG52" s="300"/>
      <c r="CH52" s="301"/>
      <c r="CI52" s="301"/>
      <c r="CJ52" s="304"/>
      <c r="CK52" s="304"/>
      <c r="CL52" s="304"/>
      <c r="CM52" s="302"/>
      <c r="CN52" s="302">
        <v>0.3</v>
      </c>
      <c r="CO52" s="301"/>
      <c r="CP52" s="301"/>
      <c r="CQ52" s="300"/>
      <c r="CR52" s="300"/>
      <c r="CS52" s="301"/>
      <c r="CT52" s="301"/>
      <c r="CU52" s="300"/>
      <c r="CV52" s="300"/>
      <c r="CW52" s="302"/>
      <c r="CX52" s="302"/>
      <c r="CY52" s="299">
        <v>308</v>
      </c>
      <c r="CZ52" s="299"/>
      <c r="DA52" s="302"/>
      <c r="DB52" s="299"/>
      <c r="DC52" s="299"/>
      <c r="DD52" s="298"/>
      <c r="DE52" s="298"/>
      <c r="DF52" s="298"/>
      <c r="DG52" s="303"/>
      <c r="DH52" s="302"/>
      <c r="DI52" s="302"/>
      <c r="DJ52" s="302"/>
      <c r="DK52" s="302"/>
      <c r="DL52" s="302"/>
      <c r="DM52" s="298"/>
      <c r="DN52" s="297"/>
      <c r="DO52" s="301"/>
      <c r="DP52" s="301"/>
      <c r="DQ52" s="300"/>
      <c r="DR52" s="300"/>
      <c r="DS52" s="301"/>
      <c r="DT52" s="300"/>
      <c r="DU52" s="300"/>
      <c r="DV52" s="304"/>
      <c r="DW52" s="304"/>
      <c r="DX52" s="301"/>
      <c r="DY52" s="301"/>
      <c r="DZ52" s="300"/>
      <c r="EA52" s="301"/>
      <c r="EB52" s="300"/>
      <c r="EC52" s="52">
        <v>90000</v>
      </c>
      <c r="ED52" s="52">
        <v>0</v>
      </c>
      <c r="EE52" s="303"/>
      <c r="EF52" s="52">
        <v>100000</v>
      </c>
      <c r="EG52" s="51">
        <v>0</v>
      </c>
      <c r="EH52" s="292">
        <v>135000</v>
      </c>
      <c r="EI52" s="303"/>
      <c r="EJ52" s="301"/>
    </row>
    <row r="53" spans="1:15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4">
        <v>13.7</v>
      </c>
      <c r="R53" s="354">
        <v>3</v>
      </c>
      <c r="S53" s="142" t="e">
        <f>Q53+#REF!+R53</f>
        <v>#REF!</v>
      </c>
      <c r="T53" s="439"/>
      <c r="U53" s="143"/>
      <c r="V53" s="355"/>
      <c r="W53" s="356">
        <f t="shared" si="33"/>
        <v>1.7255969650409739</v>
      </c>
      <c r="X53" s="357"/>
      <c r="Y53" s="357"/>
      <c r="Z53" s="357" t="s">
        <v>161</v>
      </c>
      <c r="AA53" s="357"/>
      <c r="AB53" s="357"/>
      <c r="AC53" s="357"/>
      <c r="AD53" s="357"/>
      <c r="AE53" s="358">
        <f t="shared" si="34"/>
        <v>5</v>
      </c>
      <c r="AF53" s="358">
        <f t="shared" si="30"/>
        <v>20</v>
      </c>
      <c r="AG53" s="358">
        <f t="shared" si="35"/>
        <v>15</v>
      </c>
      <c r="AH53" s="397">
        <f t="shared" si="32"/>
        <v>0</v>
      </c>
      <c r="AI53" s="398" t="s">
        <v>162</v>
      </c>
      <c r="AJ53" s="358">
        <f t="shared" si="31"/>
        <v>15</v>
      </c>
      <c r="AK53" s="354" t="s">
        <v>751</v>
      </c>
      <c r="AL53" s="358">
        <f t="shared" si="20"/>
        <v>10</v>
      </c>
      <c r="AM53" s="354" t="s">
        <v>161</v>
      </c>
      <c r="AN53" s="358">
        <f>IF(AO53="Yes",5,0)</f>
        <v>0</v>
      </c>
      <c r="AO53" s="354" t="s">
        <v>162</v>
      </c>
      <c r="AP53" s="358">
        <f>IF(AQ53="Yes",5,0)</f>
        <v>0</v>
      </c>
      <c r="AQ53" s="354" t="s">
        <v>162</v>
      </c>
      <c r="AR53" s="359"/>
      <c r="AS53" s="359"/>
      <c r="AT53" s="359">
        <v>39.43</v>
      </c>
      <c r="AU53" s="359"/>
      <c r="AV53" s="359"/>
      <c r="AW53" s="359"/>
      <c r="AX53" s="359"/>
      <c r="AY53" s="359"/>
      <c r="AZ53" s="450"/>
      <c r="BA53" s="448"/>
      <c r="BB53" s="450"/>
      <c r="BC53" s="346" t="s">
        <v>214</v>
      </c>
      <c r="BD53" s="360"/>
      <c r="BE53" s="346"/>
      <c r="BF53" s="360"/>
      <c r="BG53" s="346"/>
      <c r="BH53" s="360"/>
      <c r="BI53" s="360"/>
      <c r="BJ53" s="360"/>
      <c r="BK53" s="360"/>
      <c r="BL53" s="360"/>
      <c r="BM53" s="360"/>
      <c r="BN53" s="360"/>
      <c r="BO53" s="360"/>
      <c r="BP53" s="354">
        <f>SUM(AE53+AF53+AG53+AH53++AJ53+AL53+AN53+AP53)</f>
        <v>65</v>
      </c>
      <c r="BQ53" s="360"/>
      <c r="BR53" s="360"/>
      <c r="BS53" s="360"/>
      <c r="BT53" s="360"/>
      <c r="BU53" s="360"/>
      <c r="BV53" s="360"/>
      <c r="BW53" s="360"/>
      <c r="BX53" s="360"/>
      <c r="BY53" s="318"/>
      <c r="BZ53" s="288" t="s">
        <v>472</v>
      </c>
      <c r="CA53" s="318"/>
      <c r="CB53" s="288"/>
      <c r="CC53" s="318"/>
      <c r="CD53" s="288"/>
      <c r="CE53" s="318"/>
      <c r="CF53" s="288"/>
      <c r="CG53" s="318"/>
      <c r="CH53" s="290"/>
      <c r="CI53" s="290"/>
      <c r="CJ53" s="288"/>
      <c r="CK53" s="288"/>
      <c r="CL53" s="288"/>
      <c r="CM53" s="317"/>
      <c r="CN53" s="317">
        <f>9.5*2</f>
        <v>19</v>
      </c>
      <c r="CO53" s="290"/>
      <c r="CP53" s="290"/>
      <c r="CQ53" s="318"/>
      <c r="CR53" s="318"/>
      <c r="CS53" s="290"/>
      <c r="CT53" s="290"/>
      <c r="CU53" s="318"/>
      <c r="CV53" s="318"/>
      <c r="CW53" s="317"/>
      <c r="CX53" s="317"/>
      <c r="CY53" s="330">
        <v>60391</v>
      </c>
      <c r="CZ53" s="319"/>
      <c r="DA53" s="317"/>
      <c r="DB53" s="319"/>
      <c r="DC53" s="319"/>
      <c r="DD53" s="320"/>
      <c r="DE53" s="320"/>
      <c r="DF53" s="320"/>
      <c r="DG53" s="289"/>
      <c r="DH53" s="317"/>
      <c r="DI53" s="317"/>
      <c r="DJ53" s="317"/>
      <c r="DK53" s="317"/>
      <c r="DL53" s="317"/>
      <c r="DM53" s="320"/>
      <c r="DN53" s="321"/>
      <c r="DO53" s="290"/>
      <c r="DP53" s="290"/>
      <c r="DQ53" s="318"/>
      <c r="DR53" s="318"/>
      <c r="DS53" s="290"/>
      <c r="DT53" s="318"/>
      <c r="DU53" s="318"/>
      <c r="DV53" s="288"/>
      <c r="DW53" s="288"/>
      <c r="DX53" s="290"/>
      <c r="DY53" s="290"/>
      <c r="DZ53" s="318"/>
      <c r="EA53" s="290"/>
      <c r="EB53" s="318"/>
      <c r="EC53" s="289"/>
      <c r="ED53" s="289"/>
      <c r="EE53" s="289"/>
      <c r="EF53" s="289">
        <v>185000</v>
      </c>
      <c r="EG53" s="289"/>
      <c r="EH53" s="292">
        <v>1980000</v>
      </c>
      <c r="EI53" s="289"/>
      <c r="EJ53" s="290"/>
    </row>
    <row r="54" spans="1:15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4">
        <v>13.7</v>
      </c>
      <c r="R54" s="354">
        <v>3</v>
      </c>
      <c r="S54" s="142" t="e">
        <f>Q54+#REF!+R54</f>
        <v>#REF!</v>
      </c>
      <c r="T54" s="439"/>
      <c r="U54" s="143"/>
      <c r="V54" s="355"/>
      <c r="W54" s="356">
        <f t="shared" si="33"/>
        <v>0.5804280700592368</v>
      </c>
      <c r="X54" s="357"/>
      <c r="Y54" s="357"/>
      <c r="Z54" s="357" t="s">
        <v>161</v>
      </c>
      <c r="AA54" s="357"/>
      <c r="AB54" s="357"/>
      <c r="AC54" s="357"/>
      <c r="AD54" s="357"/>
      <c r="AE54" s="358">
        <f t="shared" si="34"/>
        <v>5</v>
      </c>
      <c r="AF54" s="358">
        <f t="shared" si="30"/>
        <v>20</v>
      </c>
      <c r="AG54" s="358">
        <f t="shared" si="35"/>
        <v>15</v>
      </c>
      <c r="AH54" s="397">
        <f t="shared" si="32"/>
        <v>0</v>
      </c>
      <c r="AI54" s="398" t="s">
        <v>162</v>
      </c>
      <c r="AJ54" s="358">
        <f t="shared" si="31"/>
        <v>15</v>
      </c>
      <c r="AK54" s="354" t="s">
        <v>751</v>
      </c>
      <c r="AL54" s="358">
        <f t="shared" si="20"/>
        <v>10</v>
      </c>
      <c r="AM54" s="354" t="s">
        <v>161</v>
      </c>
      <c r="AN54" s="358">
        <f>IF(AO54="Yes",5,0)</f>
        <v>0</v>
      </c>
      <c r="AO54" s="354" t="s">
        <v>162</v>
      </c>
      <c r="AP54" s="358">
        <f>IF(AQ54="Yes",5,0)</f>
        <v>0</v>
      </c>
      <c r="AQ54" s="354" t="s">
        <v>162</v>
      </c>
      <c r="AR54" s="359"/>
      <c r="AS54" s="359"/>
      <c r="AT54" s="359">
        <v>39.43</v>
      </c>
      <c r="AU54" s="359"/>
      <c r="AV54" s="359"/>
      <c r="AW54" s="359"/>
      <c r="AX54" s="359"/>
      <c r="AY54" s="359"/>
      <c r="AZ54" s="450"/>
      <c r="BA54" s="448"/>
      <c r="BB54" s="450"/>
      <c r="BC54" s="346" t="s">
        <v>214</v>
      </c>
      <c r="BD54" s="360"/>
      <c r="BE54" s="346"/>
      <c r="BF54" s="360"/>
      <c r="BG54" s="346"/>
      <c r="BH54" s="360"/>
      <c r="BI54" s="360"/>
      <c r="BJ54" s="360"/>
      <c r="BK54" s="360"/>
      <c r="BL54" s="360"/>
      <c r="BM54" s="360"/>
      <c r="BN54" s="360"/>
      <c r="BO54" s="360"/>
      <c r="BP54" s="354">
        <f>SUM(AE54+AF54+AG54+AH54++AJ54+AL54+AN54+AP54)</f>
        <v>65</v>
      </c>
      <c r="BQ54" s="360"/>
      <c r="BR54" s="360"/>
      <c r="BS54" s="360"/>
      <c r="BT54" s="360"/>
      <c r="BU54" s="360"/>
      <c r="BV54" s="360"/>
      <c r="BW54" s="360"/>
      <c r="BX54" s="360"/>
      <c r="BY54" s="318"/>
      <c r="BZ54" s="288" t="s">
        <v>472</v>
      </c>
      <c r="CA54" s="318"/>
      <c r="CB54" s="288"/>
      <c r="CC54" s="318"/>
      <c r="CD54" s="288"/>
      <c r="CE54" s="318"/>
      <c r="CF54" s="288"/>
      <c r="CG54" s="318"/>
      <c r="CH54" s="290"/>
      <c r="CI54" s="290"/>
      <c r="CJ54" s="288"/>
      <c r="CK54" s="288"/>
      <c r="CL54" s="288"/>
      <c r="CM54" s="317"/>
      <c r="CN54" s="317">
        <f>9.5*2</f>
        <v>19</v>
      </c>
      <c r="CO54" s="290"/>
      <c r="CP54" s="290"/>
      <c r="CQ54" s="318"/>
      <c r="CR54" s="318"/>
      <c r="CS54" s="290"/>
      <c r="CT54" s="290"/>
      <c r="CU54" s="318"/>
      <c r="CV54" s="318"/>
      <c r="CW54" s="317"/>
      <c r="CX54" s="317"/>
      <c r="CY54" s="330">
        <v>60391</v>
      </c>
      <c r="CZ54" s="319"/>
      <c r="DA54" s="317"/>
      <c r="DB54" s="319"/>
      <c r="DC54" s="319"/>
      <c r="DD54" s="320"/>
      <c r="DE54" s="320"/>
      <c r="DF54" s="320"/>
      <c r="DG54" s="289"/>
      <c r="DH54" s="317"/>
      <c r="DI54" s="317"/>
      <c r="DJ54" s="317"/>
      <c r="DK54" s="317"/>
      <c r="DL54" s="317"/>
      <c r="DM54" s="320"/>
      <c r="DN54" s="321"/>
      <c r="DO54" s="290"/>
      <c r="DP54" s="290"/>
      <c r="DQ54" s="318"/>
      <c r="DR54" s="318"/>
      <c r="DS54" s="290"/>
      <c r="DT54" s="318"/>
      <c r="DU54" s="318"/>
      <c r="DV54" s="288"/>
      <c r="DW54" s="288"/>
      <c r="DX54" s="290"/>
      <c r="DY54" s="290"/>
      <c r="DZ54" s="318"/>
      <c r="EA54" s="290"/>
      <c r="EB54" s="318"/>
      <c r="EC54" s="289"/>
      <c r="ED54" s="289"/>
      <c r="EE54" s="289"/>
      <c r="EF54" s="289">
        <v>185000</v>
      </c>
      <c r="EG54" s="289"/>
      <c r="EH54" s="292">
        <v>666000</v>
      </c>
      <c r="EI54" s="289"/>
      <c r="EJ54" s="290"/>
    </row>
    <row r="55" spans="1:151" ht="104.45" customHeight="1" x14ac:dyDescent="0.2">
      <c r="A55" s="403" t="s">
        <v>135</v>
      </c>
      <c r="B55" s="404" t="s">
        <v>197</v>
      </c>
      <c r="C55" s="404" t="s">
        <v>194</v>
      </c>
      <c r="D55" s="238" t="s">
        <v>757</v>
      </c>
      <c r="E55" s="238" t="s">
        <v>153</v>
      </c>
      <c r="F55" s="403" t="s">
        <v>401</v>
      </c>
      <c r="G55" s="403" t="s">
        <v>268</v>
      </c>
      <c r="H55" s="403" t="s">
        <v>402</v>
      </c>
      <c r="I55" s="403" t="s">
        <v>156</v>
      </c>
      <c r="J55" s="403" t="s">
        <v>403</v>
      </c>
      <c r="K55" s="403" t="s">
        <v>291</v>
      </c>
      <c r="L55" s="405">
        <v>9460000</v>
      </c>
      <c r="M55" s="126">
        <v>15.194668034134692</v>
      </c>
      <c r="N55" s="462"/>
      <c r="O55" s="406">
        <v>13.574471535535771</v>
      </c>
      <c r="P55" s="406"/>
      <c r="Q55" s="406">
        <v>8.9410226938807895</v>
      </c>
      <c r="R55" s="331"/>
      <c r="S55" s="189" t="e">
        <f>Q55+#REF!+R55</f>
        <v>#REF!</v>
      </c>
      <c r="T55" s="462"/>
      <c r="U55" s="407">
        <f>IF(AT55&lt;30,0,IF(AT55&lt;50,5,IF(AT55&lt;65,10,IF(AT55&gt;66,15))))</f>
        <v>15</v>
      </c>
      <c r="V55" s="407">
        <f>IF(W55&lt;499,15,IF(W55&lt;999,10,IF(W55&lt;1499,5,IF(W55&gt;1500,0))))</f>
        <v>10</v>
      </c>
      <c r="W55" s="384">
        <f t="shared" si="33"/>
        <v>566.46164208284017</v>
      </c>
      <c r="X55" s="407">
        <f>IF(DC55&lt;500,0,IF(DC55&lt;1000,5,IF(DC55&gt;1000,10)))</f>
        <v>10</v>
      </c>
      <c r="Y55" s="407">
        <f>IF(Z55="Yes",20,0)</f>
        <v>20</v>
      </c>
      <c r="Z55" s="406" t="s">
        <v>161</v>
      </c>
      <c r="AA55" s="407">
        <f>IF(AB55="Yes",20,0)</f>
        <v>20</v>
      </c>
      <c r="AB55" s="409" t="s">
        <v>161</v>
      </c>
      <c r="AC55" s="407">
        <f>IF(AD55="Yes",20,0)</f>
        <v>20</v>
      </c>
      <c r="AD55" s="409" t="s">
        <v>161</v>
      </c>
      <c r="AE55" s="407">
        <f t="shared" si="34"/>
        <v>15</v>
      </c>
      <c r="AF55" s="407">
        <f>IF(BL53&lt;999,20,IF(BL53&lt;1499,15,IF(BL53&lt;1999,10,IF(BL53&lt;3999,5,IF(BL53&gt;4000,0)))))</f>
        <v>20</v>
      </c>
      <c r="AG55" s="407">
        <f t="shared" si="35"/>
        <v>15</v>
      </c>
      <c r="AH55" s="407">
        <f t="shared" si="32"/>
        <v>10</v>
      </c>
      <c r="AI55" s="406" t="s">
        <v>161</v>
      </c>
      <c r="AJ55" s="407">
        <v>15</v>
      </c>
      <c r="AK55" s="406" t="s">
        <v>751</v>
      </c>
      <c r="AL55" s="407">
        <f t="shared" si="20"/>
        <v>10</v>
      </c>
      <c r="AM55" s="406" t="s">
        <v>161</v>
      </c>
      <c r="AN55" s="407">
        <f>IF(AO55="Yes",10,0)</f>
        <v>0</v>
      </c>
      <c r="AO55" s="406" t="s">
        <v>162</v>
      </c>
      <c r="AP55" s="407">
        <f t="shared" ref="AP55:AP86" si="36">IF(AQ55="Yes",10,0)</f>
        <v>0</v>
      </c>
      <c r="AQ55" s="406" t="s">
        <v>162</v>
      </c>
      <c r="AR55" s="385">
        <v>19.501477044516125</v>
      </c>
      <c r="AS55" s="385">
        <v>3.2587498942917548</v>
      </c>
      <c r="AT55" s="385">
        <v>66.650000000000006</v>
      </c>
      <c r="AU55" s="385">
        <v>6.2469894638882204</v>
      </c>
      <c r="AV55" s="385">
        <v>4.5220205971468346</v>
      </c>
      <c r="AW55" s="385">
        <v>25.050239849999997</v>
      </c>
      <c r="AX55" s="385">
        <v>0</v>
      </c>
      <c r="AY55" s="385">
        <v>0</v>
      </c>
      <c r="AZ55" s="455"/>
      <c r="BA55" s="448"/>
      <c r="BB55" s="442"/>
      <c r="BC55" s="337" t="s">
        <v>194</v>
      </c>
      <c r="BD55" s="386">
        <v>100</v>
      </c>
      <c r="BE55" s="337" t="s">
        <v>156</v>
      </c>
      <c r="BF55" s="386" t="s">
        <v>156</v>
      </c>
      <c r="BG55" s="337" t="s">
        <v>156</v>
      </c>
      <c r="BH55" s="386" t="s">
        <v>156</v>
      </c>
      <c r="BI55" s="386" t="s">
        <v>195</v>
      </c>
      <c r="BJ55" s="386">
        <v>100</v>
      </c>
      <c r="BK55" s="386" t="s">
        <v>156</v>
      </c>
      <c r="BL55" s="386" t="s">
        <v>156</v>
      </c>
      <c r="BM55" s="386" t="s">
        <v>156</v>
      </c>
      <c r="BN55" s="386" t="s">
        <v>156</v>
      </c>
      <c r="BO55" s="406">
        <f>SUM(U55+V55+X55+Y55+AA55+AC55)</f>
        <v>95</v>
      </c>
      <c r="BP55" s="406">
        <f t="shared" ref="BP55:BP66" si="37">SUM(AE55+AF55+AG55+AH55+AJ55+AL55+AN55+AP55)</f>
        <v>85</v>
      </c>
      <c r="BQ55" s="331"/>
      <c r="BR55" s="406"/>
      <c r="BS55" s="407">
        <v>100</v>
      </c>
      <c r="BT55" s="407">
        <v>100</v>
      </c>
      <c r="BU55" s="406">
        <f>Q55+BT55*0.25</f>
        <v>33.94102269388079</v>
      </c>
      <c r="BV55" s="406"/>
      <c r="BW55" s="406">
        <f>O55+BS55*0.25</f>
        <v>38.574471535535771</v>
      </c>
      <c r="BX55" s="406">
        <f>BW55+P55</f>
        <v>38.574471535535771</v>
      </c>
      <c r="BY55" s="509"/>
      <c r="BZ55" s="282" t="s">
        <v>197</v>
      </c>
      <c r="CA55" s="308">
        <v>100</v>
      </c>
      <c r="CB55" s="282" t="s">
        <v>156</v>
      </c>
      <c r="CC55" s="308" t="s">
        <v>156</v>
      </c>
      <c r="CD55" s="282" t="s">
        <v>156</v>
      </c>
      <c r="CE55" s="308" t="s">
        <v>156</v>
      </c>
      <c r="CF55" s="282" t="s">
        <v>156</v>
      </c>
      <c r="CG55" s="308" t="s">
        <v>156</v>
      </c>
      <c r="CH55" s="284">
        <v>1</v>
      </c>
      <c r="CI55" s="284" t="s">
        <v>184</v>
      </c>
      <c r="CJ55" s="282" t="s">
        <v>198</v>
      </c>
      <c r="CK55" s="282" t="s">
        <v>199</v>
      </c>
      <c r="CL55" s="282" t="s">
        <v>404</v>
      </c>
      <c r="CM55" s="307">
        <v>2</v>
      </c>
      <c r="CN55" s="307">
        <v>2</v>
      </c>
      <c r="CO55" s="284" t="s">
        <v>174</v>
      </c>
      <c r="CP55" s="284" t="s">
        <v>158</v>
      </c>
      <c r="CQ55" s="308">
        <v>1</v>
      </c>
      <c r="CR55" s="308">
        <v>1</v>
      </c>
      <c r="CS55" s="284" t="s">
        <v>159</v>
      </c>
      <c r="CT55" s="284" t="s">
        <v>160</v>
      </c>
      <c r="CU55" s="308">
        <v>49.999892227322199</v>
      </c>
      <c r="CV55" s="308">
        <v>55</v>
      </c>
      <c r="CW55" s="307">
        <v>14.962705749633502</v>
      </c>
      <c r="CX55" s="307">
        <v>85.0372942503665</v>
      </c>
      <c r="CY55" s="309">
        <v>8350.0799499999994</v>
      </c>
      <c r="CZ55" s="309">
        <v>31000</v>
      </c>
      <c r="DA55" s="307">
        <v>0.26935741774193545</v>
      </c>
      <c r="DB55" s="309">
        <v>7100.6820572223551</v>
      </c>
      <c r="DC55" s="309">
        <v>1249.3978927776441</v>
      </c>
      <c r="DD55" s="310">
        <v>1121641.911162334</v>
      </c>
      <c r="DE55" s="310">
        <v>197358.08883766588</v>
      </c>
      <c r="DF55" s="310">
        <v>1319000</v>
      </c>
      <c r="DG55" s="283">
        <v>30827774</v>
      </c>
      <c r="DH55" s="307" t="s">
        <v>156</v>
      </c>
      <c r="DI55" s="307" t="s">
        <v>156</v>
      </c>
      <c r="DJ55" s="307" t="s">
        <v>156</v>
      </c>
      <c r="DK55" s="307">
        <v>33.299999999999997</v>
      </c>
      <c r="DL55" s="307">
        <v>100</v>
      </c>
      <c r="DM55" s="310">
        <v>21</v>
      </c>
      <c r="DN55" s="311">
        <v>6.9440411942936698E-5</v>
      </c>
      <c r="DO55" s="284" t="s">
        <v>162</v>
      </c>
      <c r="DP55" s="284" t="s">
        <v>162</v>
      </c>
      <c r="DQ55" s="308">
        <v>12</v>
      </c>
      <c r="DR55" s="308">
        <v>12</v>
      </c>
      <c r="DS55" s="284" t="s">
        <v>162</v>
      </c>
      <c r="DT55" s="308">
        <v>2</v>
      </c>
      <c r="DU55" s="308">
        <v>2</v>
      </c>
      <c r="DV55" s="282" t="s">
        <v>175</v>
      </c>
      <c r="DW55" s="282" t="s">
        <v>156</v>
      </c>
      <c r="DX55" s="284" t="s">
        <v>165</v>
      </c>
      <c r="DY55" s="284" t="s">
        <v>170</v>
      </c>
      <c r="DZ55" s="308">
        <v>1</v>
      </c>
      <c r="EA55" s="284" t="s">
        <v>161</v>
      </c>
      <c r="EB55" s="308">
        <v>19.565219056081599</v>
      </c>
      <c r="EC55" s="283">
        <v>8900000</v>
      </c>
      <c r="ED55" s="283">
        <v>500000</v>
      </c>
      <c r="EE55" s="283">
        <v>60000</v>
      </c>
      <c r="EF55" s="283">
        <v>9460000</v>
      </c>
      <c r="EG55" s="283" t="s">
        <v>156</v>
      </c>
      <c r="EH55" s="283">
        <v>9460000</v>
      </c>
      <c r="EI55" s="283">
        <v>9460000</v>
      </c>
      <c r="EJ55" s="284" t="s">
        <v>156</v>
      </c>
      <c r="EM55" s="413"/>
      <c r="EN55" s="413"/>
      <c r="EO55" s="413"/>
      <c r="EP55" s="413"/>
      <c r="EQ55" s="413"/>
      <c r="ER55" s="413"/>
      <c r="ES55" s="413"/>
      <c r="ET55" s="413"/>
      <c r="EU55" s="413"/>
    </row>
    <row r="56" spans="1:151" ht="206.45" customHeight="1" x14ac:dyDescent="0.2">
      <c r="A56" s="403" t="s">
        <v>143</v>
      </c>
      <c r="B56" s="404" t="s">
        <v>258</v>
      </c>
      <c r="C56" s="404" t="s">
        <v>194</v>
      </c>
      <c r="D56" s="238" t="s">
        <v>757</v>
      </c>
      <c r="E56" s="238" t="s">
        <v>185</v>
      </c>
      <c r="F56" s="403" t="s">
        <v>156</v>
      </c>
      <c r="G56" s="403" t="s">
        <v>430</v>
      </c>
      <c r="H56" s="403" t="s">
        <v>219</v>
      </c>
      <c r="I56" s="403" t="s">
        <v>431</v>
      </c>
      <c r="J56" s="403" t="s">
        <v>432</v>
      </c>
      <c r="K56" s="403" t="s">
        <v>187</v>
      </c>
      <c r="L56" s="405">
        <v>8587000</v>
      </c>
      <c r="M56" s="217"/>
      <c r="N56" s="462"/>
      <c r="O56" s="406">
        <v>12.09</v>
      </c>
      <c r="P56" s="406"/>
      <c r="Q56" s="406">
        <v>8.89</v>
      </c>
      <c r="R56" s="331"/>
      <c r="S56" s="189" t="e">
        <f>Q56+#REF!+R56</f>
        <v>#REF!</v>
      </c>
      <c r="T56" s="462"/>
      <c r="U56" s="407">
        <f>IF(AT56&lt;30,0,IF(AT56&lt;50,5,IF(AT56&lt;65,10,IF(AT56&gt;66,15))))</f>
        <v>5</v>
      </c>
      <c r="V56" s="407">
        <f>IF(W56&lt;499,15,IF(W56&lt;999,10,IF(W56&lt;1499,5,IF(W56&gt;1500,0))))</f>
        <v>15</v>
      </c>
      <c r="W56" s="384">
        <f t="shared" si="33"/>
        <v>226.17036161740458</v>
      </c>
      <c r="X56" s="407">
        <f>IF(DC56&lt;500,0,IF(DC56&lt;1000,5,IF(DC56&gt;1000,10)))</f>
        <v>0</v>
      </c>
      <c r="Y56" s="407">
        <f>IF(Z56="Yes",20,0)</f>
        <v>20</v>
      </c>
      <c r="Z56" s="406" t="s">
        <v>161</v>
      </c>
      <c r="AA56" s="407">
        <f>IF(AB56="Yes",20,0)</f>
        <v>20</v>
      </c>
      <c r="AB56" s="409" t="s">
        <v>161</v>
      </c>
      <c r="AC56" s="407">
        <f t="shared" ref="AC56:AC61" si="38">IF(AD56="Yes",10,0)</f>
        <v>10</v>
      </c>
      <c r="AD56" s="409" t="s">
        <v>161</v>
      </c>
      <c r="AE56" s="407">
        <f t="shared" si="34"/>
        <v>5</v>
      </c>
      <c r="AF56" s="407">
        <f>IF(BL54&lt;999,20,IF(BL54&lt;1499,15,IF(BL54&lt;1999,10,IF(BL54&lt;3999,5,IF(BL54&gt;4000,0)))))</f>
        <v>20</v>
      </c>
      <c r="AG56" s="407">
        <f t="shared" si="35"/>
        <v>15</v>
      </c>
      <c r="AH56" s="407">
        <f t="shared" si="32"/>
        <v>10</v>
      </c>
      <c r="AI56" s="406" t="s">
        <v>161</v>
      </c>
      <c r="AJ56" s="407">
        <v>15</v>
      </c>
      <c r="AK56" s="406" t="s">
        <v>751</v>
      </c>
      <c r="AL56" s="407">
        <f t="shared" si="20"/>
        <v>10</v>
      </c>
      <c r="AM56" s="406" t="s">
        <v>161</v>
      </c>
      <c r="AN56" s="407">
        <f>IF(AO56="Yes",10,0)</f>
        <v>0</v>
      </c>
      <c r="AO56" s="406" t="s">
        <v>162</v>
      </c>
      <c r="AP56" s="407">
        <f t="shared" si="36"/>
        <v>0</v>
      </c>
      <c r="AQ56" s="406" t="s">
        <v>162</v>
      </c>
      <c r="AR56" s="385">
        <v>15.582930485979688</v>
      </c>
      <c r="AS56" s="385">
        <v>0</v>
      </c>
      <c r="AT56" s="385">
        <v>48.359228950130998</v>
      </c>
      <c r="AU56" s="385">
        <v>1.1083439460534406</v>
      </c>
      <c r="AV56" s="385" t="s">
        <v>155</v>
      </c>
      <c r="AW56" s="385">
        <v>17.64857133735174</v>
      </c>
      <c r="AX56" s="385">
        <v>25</v>
      </c>
      <c r="AY56" s="385">
        <v>0</v>
      </c>
      <c r="AZ56" s="455"/>
      <c r="BA56" s="448"/>
      <c r="BB56" s="442"/>
      <c r="BC56" s="337" t="s">
        <v>194</v>
      </c>
      <c r="BD56" s="386">
        <v>100</v>
      </c>
      <c r="BE56" s="337" t="s">
        <v>156</v>
      </c>
      <c r="BF56" s="386" t="s">
        <v>156</v>
      </c>
      <c r="BG56" s="337" t="s">
        <v>156</v>
      </c>
      <c r="BH56" s="386" t="s">
        <v>156</v>
      </c>
      <c r="BI56" s="386" t="s">
        <v>195</v>
      </c>
      <c r="BJ56" s="386">
        <v>100</v>
      </c>
      <c r="BK56" s="386" t="s">
        <v>156</v>
      </c>
      <c r="BL56" s="386" t="s">
        <v>156</v>
      </c>
      <c r="BM56" s="386" t="s">
        <v>156</v>
      </c>
      <c r="BN56" s="386" t="s">
        <v>156</v>
      </c>
      <c r="BO56" s="406">
        <f>SUM(U56+V56+X56+Y56+AA56+AC56)</f>
        <v>70</v>
      </c>
      <c r="BP56" s="406">
        <f t="shared" si="37"/>
        <v>75</v>
      </c>
      <c r="BQ56" s="331"/>
      <c r="BR56" s="406"/>
      <c r="BS56" s="407">
        <v>100</v>
      </c>
      <c r="BT56" s="407">
        <v>100</v>
      </c>
      <c r="BU56" s="406">
        <f>Q56+BT56*0.25</f>
        <v>33.89</v>
      </c>
      <c r="BV56" s="406"/>
      <c r="BW56" s="406">
        <f>O56+BS56*0.25</f>
        <v>37.090000000000003</v>
      </c>
      <c r="BX56" s="406">
        <f>BW56+P56</f>
        <v>37.090000000000003</v>
      </c>
      <c r="BY56" s="509"/>
      <c r="BZ56" s="282" t="s">
        <v>258</v>
      </c>
      <c r="CA56" s="308">
        <v>100</v>
      </c>
      <c r="CB56" s="282" t="s">
        <v>156</v>
      </c>
      <c r="CC56" s="308" t="s">
        <v>156</v>
      </c>
      <c r="CD56" s="282" t="s">
        <v>156</v>
      </c>
      <c r="CE56" s="308" t="s">
        <v>156</v>
      </c>
      <c r="CF56" s="282" t="s">
        <v>156</v>
      </c>
      <c r="CG56" s="308" t="s">
        <v>156</v>
      </c>
      <c r="CH56" s="284">
        <v>1</v>
      </c>
      <c r="CI56" s="284" t="s">
        <v>184</v>
      </c>
      <c r="CJ56" s="282" t="s">
        <v>198</v>
      </c>
      <c r="CK56" s="282" t="s">
        <v>199</v>
      </c>
      <c r="CL56" s="282" t="s">
        <v>259</v>
      </c>
      <c r="CM56" s="307">
        <v>10.4059785999999</v>
      </c>
      <c r="CN56" s="307">
        <v>10.4059785999999</v>
      </c>
      <c r="CO56" s="284" t="s">
        <v>174</v>
      </c>
      <c r="CP56" s="284" t="s">
        <v>174</v>
      </c>
      <c r="CQ56" s="308">
        <v>1</v>
      </c>
      <c r="CR56" s="308">
        <v>1</v>
      </c>
      <c r="CS56" s="284" t="s">
        <v>159</v>
      </c>
      <c r="CT56" s="284" t="s">
        <v>159</v>
      </c>
      <c r="CU56" s="308">
        <v>55</v>
      </c>
      <c r="CV56" s="308">
        <v>55</v>
      </c>
      <c r="CW56" s="307">
        <v>6.0754955492136</v>
      </c>
      <c r="CX56" s="307">
        <v>93.924504450786401</v>
      </c>
      <c r="CY56" s="309">
        <v>3648.5713373517401</v>
      </c>
      <c r="CZ56" s="309">
        <v>15500</v>
      </c>
      <c r="DA56" s="307">
        <v>0.23539169918398323</v>
      </c>
      <c r="DB56" s="309">
        <v>3426.9025481410522</v>
      </c>
      <c r="DC56" s="309">
        <v>221.66878921068809</v>
      </c>
      <c r="DD56" s="310">
        <v>0</v>
      </c>
      <c r="DE56" s="310">
        <v>0</v>
      </c>
      <c r="DF56" s="310">
        <v>0</v>
      </c>
      <c r="DG56" s="283">
        <v>0</v>
      </c>
      <c r="DH56" s="307">
        <v>52.554759300000001</v>
      </c>
      <c r="DI56" s="307">
        <v>46.363860670000001</v>
      </c>
      <c r="DJ56" s="307">
        <v>46.173576099999998</v>
      </c>
      <c r="DK56" s="307" t="s">
        <v>156</v>
      </c>
      <c r="DL56" s="307" t="s">
        <v>156</v>
      </c>
      <c r="DM56" s="310" t="s">
        <v>156</v>
      </c>
      <c r="DN56" s="311" t="s">
        <v>156</v>
      </c>
      <c r="DO56" s="284" t="s">
        <v>162</v>
      </c>
      <c r="DP56" s="284" t="s">
        <v>162</v>
      </c>
      <c r="DQ56" s="308">
        <v>11</v>
      </c>
      <c r="DR56" s="308">
        <v>12</v>
      </c>
      <c r="DS56" s="284" t="s">
        <v>162</v>
      </c>
      <c r="DT56" s="308">
        <v>2</v>
      </c>
      <c r="DU56" s="308">
        <v>0</v>
      </c>
      <c r="DV56" s="282" t="s">
        <v>175</v>
      </c>
      <c r="DW56" s="282" t="s">
        <v>305</v>
      </c>
      <c r="DX56" s="284" t="s">
        <v>165</v>
      </c>
      <c r="DY56" s="284" t="s">
        <v>165</v>
      </c>
      <c r="DZ56" s="308">
        <v>1</v>
      </c>
      <c r="EA56" s="284" t="s">
        <v>162</v>
      </c>
      <c r="EB56" s="308">
        <v>27</v>
      </c>
      <c r="EC56" s="283">
        <v>8587000</v>
      </c>
      <c r="ED56" s="283">
        <v>0</v>
      </c>
      <c r="EE56" s="283">
        <v>0</v>
      </c>
      <c r="EF56" s="283">
        <v>8587000</v>
      </c>
      <c r="EG56" s="283" t="s">
        <v>156</v>
      </c>
      <c r="EH56" s="283">
        <v>8587000</v>
      </c>
      <c r="EI56" s="283">
        <v>8587000</v>
      </c>
      <c r="EJ56" s="284" t="s">
        <v>156</v>
      </c>
      <c r="EM56" s="413"/>
      <c r="EN56" s="413"/>
      <c r="EO56" s="413"/>
      <c r="EP56" s="413"/>
      <c r="EQ56" s="413"/>
      <c r="ER56" s="413"/>
      <c r="ES56" s="413"/>
      <c r="ET56" s="413"/>
      <c r="EU56" s="413"/>
    </row>
    <row r="57" spans="1:151" ht="60" customHeight="1" x14ac:dyDescent="0.2">
      <c r="A57" s="403" t="s">
        <v>132</v>
      </c>
      <c r="B57" s="404" t="s">
        <v>258</v>
      </c>
      <c r="C57" s="404" t="s">
        <v>194</v>
      </c>
      <c r="D57" s="238" t="s">
        <v>757</v>
      </c>
      <c r="E57" s="238" t="s">
        <v>153</v>
      </c>
      <c r="F57" s="403" t="s">
        <v>391</v>
      </c>
      <c r="G57" s="403" t="s">
        <v>387</v>
      </c>
      <c r="H57" s="403" t="s">
        <v>392</v>
      </c>
      <c r="I57" s="403" t="s">
        <v>388</v>
      </c>
      <c r="J57" s="403" t="s">
        <v>173</v>
      </c>
      <c r="K57" s="403" t="s">
        <v>167</v>
      </c>
      <c r="L57" s="405">
        <v>61600000</v>
      </c>
      <c r="M57" s="126">
        <v>10.75557238499411</v>
      </c>
      <c r="N57" s="462"/>
      <c r="O57" s="406">
        <v>10.87</v>
      </c>
      <c r="P57" s="406"/>
      <c r="Q57" s="406">
        <v>8.0399999999999991</v>
      </c>
      <c r="R57" s="331"/>
      <c r="S57" s="189" t="e">
        <f>Q57+#REF!+R57</f>
        <v>#REF!</v>
      </c>
      <c r="T57" s="462"/>
      <c r="U57" s="407">
        <f>IF(AT57&lt;30,0,IF(AT57&lt;50,5,IF(AT57&lt;65,10,IF(AT57&gt;66,15))))</f>
        <v>5</v>
      </c>
      <c r="V57" s="407">
        <f>IF(W57&lt;499,15,IF(W57&lt;999,10,IF(W57&lt;1499,5,IF(W57&gt;1500,0))))</f>
        <v>0</v>
      </c>
      <c r="W57" s="384">
        <f t="shared" si="33"/>
        <v>2091.14740608183</v>
      </c>
      <c r="X57" s="407">
        <f>IF(DC57&lt;500,0,IF(DC57&lt;1000,5,IF(DC57&gt;1000,10)))</f>
        <v>5</v>
      </c>
      <c r="Y57" s="407">
        <f>IF(Z57="Yes",20,0)</f>
        <v>20</v>
      </c>
      <c r="Z57" s="406" t="s">
        <v>161</v>
      </c>
      <c r="AA57" s="407">
        <f>IF(AB57="Yes",20,0)</f>
        <v>20</v>
      </c>
      <c r="AB57" s="409" t="s">
        <v>161</v>
      </c>
      <c r="AC57" s="407">
        <f t="shared" si="38"/>
        <v>10</v>
      </c>
      <c r="AD57" s="409" t="s">
        <v>161</v>
      </c>
      <c r="AE57" s="407">
        <f t="shared" si="34"/>
        <v>5</v>
      </c>
      <c r="AF57" s="407">
        <f>IF(BL55&lt;999,20,IF(BL55&lt;1499,15,IF(BL55&lt;1999,10,IF(BL55&lt;3999,5,IF(BL55&gt;4000,0)))))</f>
        <v>0</v>
      </c>
      <c r="AG57" s="407">
        <f t="shared" si="35"/>
        <v>15</v>
      </c>
      <c r="AH57" s="407">
        <f t="shared" si="32"/>
        <v>10</v>
      </c>
      <c r="AI57" s="406" t="s">
        <v>161</v>
      </c>
      <c r="AJ57" s="407">
        <v>15</v>
      </c>
      <c r="AK57" s="406" t="s">
        <v>751</v>
      </c>
      <c r="AL57" s="407">
        <f t="shared" si="20"/>
        <v>10</v>
      </c>
      <c r="AM57" s="406" t="s">
        <v>161</v>
      </c>
      <c r="AN57" s="407">
        <f>IF(AO57="Yes",10,0)</f>
        <v>0</v>
      </c>
      <c r="AO57" s="406" t="s">
        <v>162</v>
      </c>
      <c r="AP57" s="407">
        <f t="shared" si="36"/>
        <v>0</v>
      </c>
      <c r="AQ57" s="406" t="s">
        <v>162</v>
      </c>
      <c r="AR57" s="385">
        <v>16.653337707758549</v>
      </c>
      <c r="AS57" s="385">
        <v>1.1873089610389611</v>
      </c>
      <c r="AT57" s="385">
        <v>37.553088508914001</v>
      </c>
      <c r="AU57" s="385">
        <v>2.7725679898764266</v>
      </c>
      <c r="AV57" s="385">
        <v>10.935559354881701</v>
      </c>
      <c r="AW57" s="385">
        <v>15.814667089</v>
      </c>
      <c r="AX57" s="385">
        <v>25</v>
      </c>
      <c r="AY57" s="385">
        <v>0</v>
      </c>
      <c r="AZ57" s="455"/>
      <c r="BA57" s="448"/>
      <c r="BB57" s="442"/>
      <c r="BC57" s="337" t="s">
        <v>194</v>
      </c>
      <c r="BD57" s="386">
        <v>100</v>
      </c>
      <c r="BE57" s="337" t="s">
        <v>156</v>
      </c>
      <c r="BF57" s="386" t="s">
        <v>156</v>
      </c>
      <c r="BG57" s="337" t="s">
        <v>156</v>
      </c>
      <c r="BH57" s="386" t="s">
        <v>156</v>
      </c>
      <c r="BI57" s="386" t="s">
        <v>195</v>
      </c>
      <c r="BJ57" s="386">
        <v>100</v>
      </c>
      <c r="BK57" s="386" t="s">
        <v>156</v>
      </c>
      <c r="BL57" s="386" t="s">
        <v>156</v>
      </c>
      <c r="BM57" s="386" t="s">
        <v>156</v>
      </c>
      <c r="BN57" s="386" t="s">
        <v>156</v>
      </c>
      <c r="BO57" s="406">
        <f>SUM(U57+V57+X57+Y57+AA57+AC57)</f>
        <v>60</v>
      </c>
      <c r="BP57" s="406">
        <f t="shared" si="37"/>
        <v>55</v>
      </c>
      <c r="BQ57" s="331"/>
      <c r="BR57" s="406"/>
      <c r="BS57" s="407">
        <v>100</v>
      </c>
      <c r="BT57" s="407"/>
      <c r="BU57" s="406">
        <f>Q57+BT57*0.25</f>
        <v>8.0399999999999991</v>
      </c>
      <c r="BV57" s="410" t="s">
        <v>809</v>
      </c>
      <c r="BW57" s="406">
        <f>O57+BS57*0.25</f>
        <v>35.869999999999997</v>
      </c>
      <c r="BX57" s="406">
        <f>BW57+P57</f>
        <v>35.869999999999997</v>
      </c>
      <c r="BY57" s="512"/>
      <c r="BZ57" s="282" t="s">
        <v>258</v>
      </c>
      <c r="CA57" s="308">
        <v>100</v>
      </c>
      <c r="CB57" s="282" t="s">
        <v>156</v>
      </c>
      <c r="CC57" s="308" t="s">
        <v>156</v>
      </c>
      <c r="CD57" s="282" t="s">
        <v>156</v>
      </c>
      <c r="CE57" s="308" t="s">
        <v>156</v>
      </c>
      <c r="CF57" s="282" t="s">
        <v>156</v>
      </c>
      <c r="CG57" s="308" t="s">
        <v>156</v>
      </c>
      <c r="CH57" s="284">
        <v>1</v>
      </c>
      <c r="CI57" s="284" t="s">
        <v>184</v>
      </c>
      <c r="CJ57" s="282" t="s">
        <v>198</v>
      </c>
      <c r="CK57" s="282" t="s">
        <v>199</v>
      </c>
      <c r="CL57" s="282" t="s">
        <v>259</v>
      </c>
      <c r="CM57" s="307">
        <v>7.4799006700000001</v>
      </c>
      <c r="CN57" s="307">
        <v>7.4799006700000001</v>
      </c>
      <c r="CO57" s="284" t="s">
        <v>157</v>
      </c>
      <c r="CP57" s="284" t="s">
        <v>158</v>
      </c>
      <c r="CQ57" s="308">
        <v>1</v>
      </c>
      <c r="CR57" s="308">
        <v>2</v>
      </c>
      <c r="CS57" s="284" t="s">
        <v>159</v>
      </c>
      <c r="CT57" s="284" t="s">
        <v>160</v>
      </c>
      <c r="CU57" s="308">
        <v>50</v>
      </c>
      <c r="CV57" s="308">
        <v>50</v>
      </c>
      <c r="CW57" s="307">
        <v>14.080301894199701</v>
      </c>
      <c r="CX57" s="307">
        <v>85.919698105800293</v>
      </c>
      <c r="CY57" s="309">
        <v>3938.2223629999999</v>
      </c>
      <c r="CZ57" s="309">
        <v>15671.3475</v>
      </c>
      <c r="DA57" s="307">
        <v>0.25130081270930915</v>
      </c>
      <c r="DB57" s="309">
        <v>3383.7087650247145</v>
      </c>
      <c r="DC57" s="309">
        <v>554.51359797528528</v>
      </c>
      <c r="DD57" s="310">
        <v>2698025.2618860388</v>
      </c>
      <c r="DE57" s="310">
        <v>442145.52707987302</v>
      </c>
      <c r="DF57" s="310">
        <v>3140170.7889659116</v>
      </c>
      <c r="DG57" s="283">
        <v>73138232</v>
      </c>
      <c r="DH57" s="307">
        <v>40.937157169999999</v>
      </c>
      <c r="DI57" s="307">
        <v>38.616381390000001</v>
      </c>
      <c r="DJ57" s="307">
        <v>33.11699402</v>
      </c>
      <c r="DK57" s="307" t="s">
        <v>156</v>
      </c>
      <c r="DL57" s="307" t="s">
        <v>156</v>
      </c>
      <c r="DM57" s="310">
        <v>50</v>
      </c>
      <c r="DN57" s="311">
        <v>1.6871118709763401E-4</v>
      </c>
      <c r="DO57" s="284" t="s">
        <v>162</v>
      </c>
      <c r="DP57" s="284" t="s">
        <v>162</v>
      </c>
      <c r="DQ57" s="308">
        <v>11</v>
      </c>
      <c r="DR57" s="308">
        <v>12</v>
      </c>
      <c r="DS57" s="284" t="s">
        <v>162</v>
      </c>
      <c r="DT57" s="308">
        <v>1</v>
      </c>
      <c r="DU57" s="308">
        <v>0</v>
      </c>
      <c r="DV57" s="282" t="s">
        <v>175</v>
      </c>
      <c r="DW57" s="282" t="s">
        <v>164</v>
      </c>
      <c r="DX57" s="284" t="s">
        <v>165</v>
      </c>
      <c r="DY57" s="284" t="s">
        <v>176</v>
      </c>
      <c r="DZ57" s="308">
        <v>1</v>
      </c>
      <c r="EA57" s="284" t="s">
        <v>161</v>
      </c>
      <c r="EB57" s="308">
        <v>22</v>
      </c>
      <c r="EC57" s="283">
        <v>54000000</v>
      </c>
      <c r="ED57" s="283">
        <v>7600000</v>
      </c>
      <c r="EE57" s="283">
        <v>0</v>
      </c>
      <c r="EF57" s="283">
        <v>61600000</v>
      </c>
      <c r="EG57" s="283" t="s">
        <v>156</v>
      </c>
      <c r="EH57" s="283">
        <v>61600000</v>
      </c>
      <c r="EI57" s="283">
        <v>61600000</v>
      </c>
      <c r="EJ57" s="284" t="s">
        <v>156</v>
      </c>
      <c r="EM57" s="413"/>
      <c r="EN57" s="413"/>
      <c r="EO57" s="413"/>
      <c r="EP57" s="413"/>
      <c r="EQ57" s="413"/>
      <c r="ER57" s="413"/>
      <c r="ES57" s="413"/>
      <c r="ET57" s="413"/>
      <c r="EU57" s="413"/>
    </row>
    <row r="58" spans="1:151" ht="45" hidden="1" x14ac:dyDescent="0.2">
      <c r="A58" s="345" t="s">
        <v>540</v>
      </c>
      <c r="B58" s="361" t="s">
        <v>251</v>
      </c>
      <c r="C58" s="361" t="s">
        <v>214</v>
      </c>
      <c r="D58" s="152" t="s">
        <v>759</v>
      </c>
      <c r="E58" s="152" t="s">
        <v>179</v>
      </c>
      <c r="F58" s="345"/>
      <c r="G58" s="345" t="s">
        <v>509</v>
      </c>
      <c r="H58" s="345"/>
      <c r="I58" s="345"/>
      <c r="J58" s="345" t="s">
        <v>541</v>
      </c>
      <c r="K58" s="345"/>
      <c r="L58" s="362">
        <v>1800000</v>
      </c>
      <c r="M58" s="154"/>
      <c r="N58" s="439"/>
      <c r="O58" s="494"/>
      <c r="P58" s="495"/>
      <c r="Q58" s="364">
        <v>8.59</v>
      </c>
      <c r="R58" s="364">
        <v>13.5</v>
      </c>
      <c r="S58" s="158" t="e">
        <f>Q58+#REF!+R58</f>
        <v>#REF!</v>
      </c>
      <c r="T58" s="439"/>
      <c r="U58" s="159" t="s">
        <v>155</v>
      </c>
      <c r="V58" s="365"/>
      <c r="W58" s="366">
        <f t="shared" si="33"/>
        <v>1588.4154391156831</v>
      </c>
      <c r="X58" s="367"/>
      <c r="Y58" s="367"/>
      <c r="Z58" s="367" t="s">
        <v>161</v>
      </c>
      <c r="AA58" s="365">
        <f>IF(AB58="Yes",10,0)</f>
        <v>0</v>
      </c>
      <c r="AB58" s="367"/>
      <c r="AC58" s="368">
        <f t="shared" si="38"/>
        <v>0</v>
      </c>
      <c r="AD58" s="367"/>
      <c r="AE58" s="369">
        <f t="shared" si="34"/>
        <v>0</v>
      </c>
      <c r="AF58" s="369">
        <f>IF(W58&lt;999,20,IF(W58&lt;1499,15,IF(W58&lt;1999,10,IF(W58&lt;3999,5,IF(W58&gt;4000,0)))))</f>
        <v>10</v>
      </c>
      <c r="AG58" s="369">
        <f t="shared" si="35"/>
        <v>15</v>
      </c>
      <c r="AH58" s="369">
        <f t="shared" si="32"/>
        <v>10</v>
      </c>
      <c r="AI58" s="364" t="s">
        <v>161</v>
      </c>
      <c r="AJ58" s="369">
        <f>IF(AK58="Minimal",15,0)</f>
        <v>15</v>
      </c>
      <c r="AK58" s="364" t="s">
        <v>751</v>
      </c>
      <c r="AL58" s="369">
        <f t="shared" si="20"/>
        <v>10</v>
      </c>
      <c r="AM58" s="364" t="s">
        <v>161</v>
      </c>
      <c r="AN58" s="369">
        <f>IF(AO58="Yes",5,0)</f>
        <v>5</v>
      </c>
      <c r="AO58" s="364" t="s">
        <v>161</v>
      </c>
      <c r="AP58" s="369">
        <f t="shared" si="36"/>
        <v>0</v>
      </c>
      <c r="AQ58" s="364" t="s">
        <v>162</v>
      </c>
      <c r="AR58" s="370"/>
      <c r="AS58" s="370"/>
      <c r="AT58" s="370"/>
      <c r="AU58" s="370"/>
      <c r="AV58" s="370"/>
      <c r="AW58" s="370"/>
      <c r="AX58" s="370"/>
      <c r="AY58" s="370"/>
      <c r="AZ58" s="451"/>
      <c r="BA58" s="448"/>
      <c r="BB58" s="451"/>
      <c r="BC58" s="345" t="s">
        <v>214</v>
      </c>
      <c r="BD58" s="371"/>
      <c r="BE58" s="345"/>
      <c r="BF58" s="371"/>
      <c r="BG58" s="345"/>
      <c r="BH58" s="371"/>
      <c r="BI58" s="371"/>
      <c r="BJ58" s="371"/>
      <c r="BK58" s="371"/>
      <c r="BL58" s="371"/>
      <c r="BM58" s="371"/>
      <c r="BN58" s="371"/>
      <c r="BO58" s="371"/>
      <c r="BP58" s="364">
        <f t="shared" si="37"/>
        <v>65</v>
      </c>
      <c r="BQ58" s="371"/>
      <c r="BR58" s="371"/>
      <c r="BS58" s="371"/>
      <c r="BT58" s="371"/>
      <c r="BU58" s="371"/>
      <c r="BV58" s="371"/>
      <c r="BW58" s="371"/>
      <c r="BX58" s="371"/>
      <c r="BY58" s="293"/>
      <c r="BZ58" s="291" t="s">
        <v>251</v>
      </c>
      <c r="CA58" s="293"/>
      <c r="CB58" s="291"/>
      <c r="CC58" s="293"/>
      <c r="CD58" s="291"/>
      <c r="CE58" s="293"/>
      <c r="CF58" s="291"/>
      <c r="CG58" s="293"/>
      <c r="CH58" s="294"/>
      <c r="CI58" s="294"/>
      <c r="CJ58" s="291"/>
      <c r="CK58" s="291"/>
      <c r="CL58" s="291"/>
      <c r="CM58" s="305"/>
      <c r="CN58" s="305">
        <v>0.86</v>
      </c>
      <c r="CO58" s="294"/>
      <c r="CP58" s="294"/>
      <c r="CQ58" s="293"/>
      <c r="CR58" s="293"/>
      <c r="CS58" s="294"/>
      <c r="CT58" s="294"/>
      <c r="CU58" s="293"/>
      <c r="CV58" s="293"/>
      <c r="CW58" s="305"/>
      <c r="CX58" s="305"/>
      <c r="CY58" s="295">
        <v>164.71</v>
      </c>
      <c r="CZ58" s="295"/>
      <c r="DA58" s="305"/>
      <c r="DB58" s="295"/>
      <c r="DC58" s="295"/>
      <c r="DD58" s="306"/>
      <c r="DE58" s="306"/>
      <c r="DF58" s="306"/>
      <c r="DG58" s="292"/>
      <c r="DH58" s="305"/>
      <c r="DI58" s="305"/>
      <c r="DJ58" s="305"/>
      <c r="DK58" s="305"/>
      <c r="DL58" s="305"/>
      <c r="DM58" s="306"/>
      <c r="DN58" s="296"/>
      <c r="DO58" s="294"/>
      <c r="DP58" s="294"/>
      <c r="DQ58" s="293"/>
      <c r="DR58" s="293"/>
      <c r="DS58" s="294"/>
      <c r="DT58" s="293"/>
      <c r="DU58" s="293"/>
      <c r="DV58" s="291"/>
      <c r="DW58" s="291"/>
      <c r="DX58" s="294"/>
      <c r="DY58" s="294"/>
      <c r="DZ58" s="293"/>
      <c r="EA58" s="294"/>
      <c r="EB58" s="293"/>
      <c r="EC58" s="292"/>
      <c r="ED58" s="292"/>
      <c r="EE58" s="292"/>
      <c r="EF58" s="292">
        <v>2000000</v>
      </c>
      <c r="EG58" s="292"/>
      <c r="EH58" s="292">
        <v>225000</v>
      </c>
      <c r="EI58" s="292"/>
      <c r="EJ58" s="294"/>
    </row>
    <row r="59" spans="1:151" ht="45" hidden="1" x14ac:dyDescent="0.2">
      <c r="A59" s="345" t="s">
        <v>551</v>
      </c>
      <c r="B59" s="361" t="s">
        <v>251</v>
      </c>
      <c r="C59" s="361" t="s">
        <v>214</v>
      </c>
      <c r="D59" s="152" t="s">
        <v>759</v>
      </c>
      <c r="E59" s="152" t="s">
        <v>179</v>
      </c>
      <c r="F59" s="345"/>
      <c r="G59" s="345" t="s">
        <v>509</v>
      </c>
      <c r="H59" s="345"/>
      <c r="I59" s="345"/>
      <c r="J59" s="345" t="s">
        <v>510</v>
      </c>
      <c r="K59" s="345"/>
      <c r="L59" s="362">
        <v>247500</v>
      </c>
      <c r="M59" s="154"/>
      <c r="N59" s="439"/>
      <c r="O59" s="155"/>
      <c r="P59" s="367"/>
      <c r="Q59" s="364">
        <v>7.89</v>
      </c>
      <c r="R59" s="364">
        <v>13.5</v>
      </c>
      <c r="S59" s="158" t="e">
        <f>Q59+#REF!+R59</f>
        <v>#REF!</v>
      </c>
      <c r="T59" s="439"/>
      <c r="U59" s="159" t="s">
        <v>155</v>
      </c>
      <c r="V59" s="365"/>
      <c r="W59" s="366">
        <f t="shared" si="33"/>
        <v>1747.2569830272516</v>
      </c>
      <c r="X59" s="367"/>
      <c r="Y59" s="367"/>
      <c r="Z59" s="367" t="s">
        <v>161</v>
      </c>
      <c r="AA59" s="365">
        <f>IF(AB59="Yes",10,0)</f>
        <v>0</v>
      </c>
      <c r="AB59" s="367"/>
      <c r="AC59" s="368">
        <f t="shared" si="38"/>
        <v>0</v>
      </c>
      <c r="AD59" s="367"/>
      <c r="AE59" s="369">
        <f t="shared" si="34"/>
        <v>0</v>
      </c>
      <c r="AF59" s="369">
        <f>IF(W59&lt;999,20,IF(W59&lt;1499,15,IF(W59&lt;1999,10,IF(W59&lt;3999,5,IF(W59&gt;4000,0)))))</f>
        <v>10</v>
      </c>
      <c r="AG59" s="369">
        <f t="shared" si="35"/>
        <v>15</v>
      </c>
      <c r="AH59" s="369">
        <f t="shared" si="32"/>
        <v>10</v>
      </c>
      <c r="AI59" s="364" t="s">
        <v>161</v>
      </c>
      <c r="AJ59" s="369">
        <f>IF(AK59="Minimal",15,0)</f>
        <v>15</v>
      </c>
      <c r="AK59" s="364" t="s">
        <v>751</v>
      </c>
      <c r="AL59" s="369">
        <f t="shared" si="20"/>
        <v>10</v>
      </c>
      <c r="AM59" s="364" t="s">
        <v>161</v>
      </c>
      <c r="AN59" s="369">
        <f>IF(AO59="Yes",5,0)</f>
        <v>5</v>
      </c>
      <c r="AO59" s="364" t="s">
        <v>161</v>
      </c>
      <c r="AP59" s="369">
        <f t="shared" si="36"/>
        <v>0</v>
      </c>
      <c r="AQ59" s="364" t="s">
        <v>162</v>
      </c>
      <c r="AR59" s="370"/>
      <c r="AS59" s="370"/>
      <c r="AT59" s="370"/>
      <c r="AU59" s="370"/>
      <c r="AV59" s="370"/>
      <c r="AW59" s="370"/>
      <c r="AX59" s="370"/>
      <c r="AY59" s="370"/>
      <c r="AZ59" s="451"/>
      <c r="BA59" s="448"/>
      <c r="BB59" s="451"/>
      <c r="BC59" s="345" t="s">
        <v>214</v>
      </c>
      <c r="BD59" s="371"/>
      <c r="BE59" s="345"/>
      <c r="BF59" s="371"/>
      <c r="BG59" s="345"/>
      <c r="BH59" s="371"/>
      <c r="BI59" s="371"/>
      <c r="BJ59" s="371"/>
      <c r="BK59" s="371"/>
      <c r="BL59" s="371"/>
      <c r="BM59" s="371"/>
      <c r="BN59" s="371"/>
      <c r="BO59" s="371"/>
      <c r="BP59" s="364">
        <f t="shared" si="37"/>
        <v>65</v>
      </c>
      <c r="BQ59" s="371"/>
      <c r="BR59" s="371"/>
      <c r="BS59" s="371"/>
      <c r="BT59" s="371"/>
      <c r="BU59" s="371"/>
      <c r="BV59" s="371"/>
      <c r="BW59" s="371"/>
      <c r="BX59" s="371"/>
      <c r="BY59" s="293"/>
      <c r="BZ59" s="291" t="s">
        <v>251</v>
      </c>
      <c r="CA59" s="293"/>
      <c r="CB59" s="291"/>
      <c r="CC59" s="293"/>
      <c r="CD59" s="291"/>
      <c r="CE59" s="293"/>
      <c r="CF59" s="291"/>
      <c r="CG59" s="293"/>
      <c r="CH59" s="294"/>
      <c r="CI59" s="294"/>
      <c r="CJ59" s="291"/>
      <c r="CK59" s="291"/>
      <c r="CL59" s="291"/>
      <c r="CM59" s="305"/>
      <c r="CN59" s="305">
        <v>0.86</v>
      </c>
      <c r="CO59" s="294"/>
      <c r="CP59" s="294"/>
      <c r="CQ59" s="293"/>
      <c r="CR59" s="293"/>
      <c r="CS59" s="294"/>
      <c r="CT59" s="294"/>
      <c r="CU59" s="293"/>
      <c r="CV59" s="293"/>
      <c r="CW59" s="305"/>
      <c r="CX59" s="305"/>
      <c r="CY59" s="295">
        <v>164.71</v>
      </c>
      <c r="CZ59" s="295"/>
      <c r="DA59" s="305"/>
      <c r="DB59" s="295"/>
      <c r="DC59" s="295"/>
      <c r="DD59" s="306"/>
      <c r="DE59" s="306"/>
      <c r="DF59" s="306"/>
      <c r="DG59" s="292"/>
      <c r="DH59" s="305"/>
      <c r="DI59" s="305"/>
      <c r="DJ59" s="305"/>
      <c r="DK59" s="305"/>
      <c r="DL59" s="305"/>
      <c r="DM59" s="306"/>
      <c r="DN59" s="296"/>
      <c r="DO59" s="294"/>
      <c r="DP59" s="294"/>
      <c r="DQ59" s="293"/>
      <c r="DR59" s="293"/>
      <c r="DS59" s="294"/>
      <c r="DT59" s="293"/>
      <c r="DU59" s="293"/>
      <c r="DV59" s="291"/>
      <c r="DW59" s="291"/>
      <c r="DX59" s="294"/>
      <c r="DY59" s="294"/>
      <c r="DZ59" s="293"/>
      <c r="EA59" s="294"/>
      <c r="EB59" s="293"/>
      <c r="EC59" s="292"/>
      <c r="ED59" s="292"/>
      <c r="EE59" s="292"/>
      <c r="EF59" s="292">
        <v>275000</v>
      </c>
      <c r="EG59" s="292"/>
      <c r="EH59" s="292">
        <v>247500</v>
      </c>
      <c r="EI59" s="292"/>
      <c r="EJ59" s="294"/>
    </row>
    <row r="60" spans="1:151" ht="46.9" hidden="1" customHeight="1" x14ac:dyDescent="0.2">
      <c r="A60" s="345" t="s">
        <v>569</v>
      </c>
      <c r="B60" s="361" t="s">
        <v>242</v>
      </c>
      <c r="C60" s="361" t="s">
        <v>214</v>
      </c>
      <c r="D60" s="152" t="s">
        <v>759</v>
      </c>
      <c r="E60" s="152" t="s">
        <v>179</v>
      </c>
      <c r="F60" s="345"/>
      <c r="G60" s="345" t="s">
        <v>514</v>
      </c>
      <c r="H60" s="345"/>
      <c r="I60" s="345"/>
      <c r="J60" s="345" t="s">
        <v>559</v>
      </c>
      <c r="K60" s="345"/>
      <c r="L60" s="362">
        <v>135000</v>
      </c>
      <c r="M60" s="154"/>
      <c r="N60" s="439"/>
      <c r="O60" s="155"/>
      <c r="P60" s="367"/>
      <c r="Q60" s="364">
        <v>5.56</v>
      </c>
      <c r="R60" s="364">
        <v>15</v>
      </c>
      <c r="S60" s="158" t="e">
        <f>Q60+#REF!+R60</f>
        <v>#REF!</v>
      </c>
      <c r="T60" s="439"/>
      <c r="U60" s="159" t="s">
        <v>155</v>
      </c>
      <c r="V60" s="365"/>
      <c r="W60" s="366">
        <f t="shared" si="33"/>
        <v>1895.2794905488729</v>
      </c>
      <c r="X60" s="367"/>
      <c r="Y60" s="367"/>
      <c r="Z60" s="367" t="s">
        <v>161</v>
      </c>
      <c r="AA60" s="365">
        <f>IF(AB60="Yes",10,0)</f>
        <v>0</v>
      </c>
      <c r="AB60" s="367"/>
      <c r="AC60" s="368">
        <f t="shared" si="38"/>
        <v>0</v>
      </c>
      <c r="AD60" s="367"/>
      <c r="AE60" s="369">
        <f t="shared" si="34"/>
        <v>0</v>
      </c>
      <c r="AF60" s="369">
        <f>IF(W60&lt;999,20,IF(W60&lt;1499,15,IF(W60&lt;1999,10,IF(W60&lt;3999,5,IF(W60&gt;4000,0)))))</f>
        <v>10</v>
      </c>
      <c r="AG60" s="369">
        <f t="shared" si="35"/>
        <v>15</v>
      </c>
      <c r="AH60" s="369">
        <f t="shared" si="32"/>
        <v>10</v>
      </c>
      <c r="AI60" s="364" t="s">
        <v>161</v>
      </c>
      <c r="AJ60" s="369">
        <f>IF(AK60="Minimal",15,0)</f>
        <v>15</v>
      </c>
      <c r="AK60" s="364" t="s">
        <v>751</v>
      </c>
      <c r="AL60" s="369">
        <f t="shared" si="20"/>
        <v>10</v>
      </c>
      <c r="AM60" s="364" t="s">
        <v>161</v>
      </c>
      <c r="AN60" s="369">
        <f>IF(AO60="Yes",5,0)</f>
        <v>5</v>
      </c>
      <c r="AO60" s="364" t="s">
        <v>161</v>
      </c>
      <c r="AP60" s="369">
        <f t="shared" si="36"/>
        <v>0</v>
      </c>
      <c r="AQ60" s="364" t="s">
        <v>162</v>
      </c>
      <c r="AR60" s="370"/>
      <c r="AS60" s="370"/>
      <c r="AT60" s="370"/>
      <c r="AU60" s="370"/>
      <c r="AV60" s="370"/>
      <c r="AW60" s="370"/>
      <c r="AX60" s="370"/>
      <c r="AY60" s="370"/>
      <c r="AZ60" s="451"/>
      <c r="BA60" s="448"/>
      <c r="BB60" s="451"/>
      <c r="BC60" s="345" t="s">
        <v>214</v>
      </c>
      <c r="BD60" s="371"/>
      <c r="BE60" s="345"/>
      <c r="BF60" s="371"/>
      <c r="BG60" s="345"/>
      <c r="BH60" s="371"/>
      <c r="BI60" s="371"/>
      <c r="BJ60" s="371"/>
      <c r="BK60" s="371"/>
      <c r="BL60" s="371"/>
      <c r="BM60" s="371"/>
      <c r="BN60" s="371"/>
      <c r="BO60" s="371"/>
      <c r="BP60" s="364">
        <f t="shared" si="37"/>
        <v>65</v>
      </c>
      <c r="BQ60" s="371"/>
      <c r="BR60" s="371"/>
      <c r="BS60" s="371"/>
      <c r="BT60" s="371"/>
      <c r="BU60" s="371"/>
      <c r="BV60" s="371"/>
      <c r="BW60" s="371"/>
      <c r="BX60" s="371"/>
      <c r="BY60" s="293"/>
      <c r="BZ60" s="291" t="s">
        <v>242</v>
      </c>
      <c r="CA60" s="293"/>
      <c r="CB60" s="291"/>
      <c r="CC60" s="293"/>
      <c r="CD60" s="291"/>
      <c r="CE60" s="293"/>
      <c r="CF60" s="291"/>
      <c r="CG60" s="293"/>
      <c r="CH60" s="294"/>
      <c r="CI60" s="294"/>
      <c r="CJ60" s="291"/>
      <c r="CK60" s="291"/>
      <c r="CL60" s="291"/>
      <c r="CM60" s="305"/>
      <c r="CN60" s="305">
        <v>1.04</v>
      </c>
      <c r="CO60" s="294"/>
      <c r="CP60" s="294"/>
      <c r="CQ60" s="293"/>
      <c r="CR60" s="293"/>
      <c r="CS60" s="294"/>
      <c r="CT60" s="294"/>
      <c r="CU60" s="293"/>
      <c r="CV60" s="293"/>
      <c r="CW60" s="305"/>
      <c r="CX60" s="305"/>
      <c r="CY60" s="295">
        <v>68.489999999999995</v>
      </c>
      <c r="CZ60" s="295"/>
      <c r="DA60" s="305"/>
      <c r="DB60" s="295"/>
      <c r="DC60" s="295"/>
      <c r="DD60" s="306"/>
      <c r="DE60" s="306"/>
      <c r="DF60" s="306"/>
      <c r="DG60" s="292"/>
      <c r="DH60" s="305"/>
      <c r="DI60" s="305"/>
      <c r="DJ60" s="305"/>
      <c r="DK60" s="305"/>
      <c r="DL60" s="305"/>
      <c r="DM60" s="306"/>
      <c r="DN60" s="296"/>
      <c r="DO60" s="294"/>
      <c r="DP60" s="294"/>
      <c r="DQ60" s="293"/>
      <c r="DR60" s="293"/>
      <c r="DS60" s="294"/>
      <c r="DT60" s="293"/>
      <c r="DU60" s="293"/>
      <c r="DV60" s="291"/>
      <c r="DW60" s="291"/>
      <c r="DX60" s="294"/>
      <c r="DY60" s="294"/>
      <c r="DZ60" s="293"/>
      <c r="EA60" s="294"/>
      <c r="EB60" s="293"/>
      <c r="EC60" s="292"/>
      <c r="ED60" s="292"/>
      <c r="EE60" s="292"/>
      <c r="EF60" s="292">
        <v>150000</v>
      </c>
      <c r="EG60" s="292"/>
      <c r="EH60" s="292">
        <v>135000</v>
      </c>
      <c r="EI60" s="292"/>
      <c r="EJ60" s="294"/>
    </row>
    <row r="61" spans="1:151" ht="64.150000000000006" customHeight="1" x14ac:dyDescent="0.2">
      <c r="A61" s="403" t="s">
        <v>136</v>
      </c>
      <c r="B61" s="404" t="s">
        <v>197</v>
      </c>
      <c r="C61" s="404" t="s">
        <v>194</v>
      </c>
      <c r="D61" s="238" t="s">
        <v>757</v>
      </c>
      <c r="E61" s="238" t="s">
        <v>153</v>
      </c>
      <c r="F61" s="403" t="s">
        <v>405</v>
      </c>
      <c r="G61" s="403" t="s">
        <v>406</v>
      </c>
      <c r="H61" s="403" t="s">
        <v>407</v>
      </c>
      <c r="I61" s="403" t="s">
        <v>408</v>
      </c>
      <c r="J61" s="403" t="s">
        <v>173</v>
      </c>
      <c r="K61" s="403" t="s">
        <v>167</v>
      </c>
      <c r="L61" s="405">
        <v>78190000</v>
      </c>
      <c r="M61" s="126">
        <v>14.294078398139709</v>
      </c>
      <c r="N61" s="462"/>
      <c r="O61" s="406">
        <v>10.371087217043794</v>
      </c>
      <c r="P61" s="406"/>
      <c r="Q61" s="406">
        <v>6.9127386775858319</v>
      </c>
      <c r="R61" s="331"/>
      <c r="S61" s="189" t="e">
        <f>Q61+#REF!+R61</f>
        <v>#REF!</v>
      </c>
      <c r="T61" s="462"/>
      <c r="U61" s="407">
        <f t="shared" ref="U61:U66" si="39">IF(AT61&lt;30,0,IF(AT61&lt;50,5,IF(AT61&lt;65,10,IF(AT61&gt;66,15))))</f>
        <v>5</v>
      </c>
      <c r="V61" s="407">
        <f t="shared" ref="V61:V66" si="40">IF(W61&lt;499,15,IF(W61&lt;999,10,IF(W61&lt;1499,5,IF(W61&gt;1500,0))))</f>
        <v>0</v>
      </c>
      <c r="W61" s="384">
        <f t="shared" si="33"/>
        <v>1789.7333075371355</v>
      </c>
      <c r="X61" s="407">
        <f t="shared" ref="X61:X66" si="41">IF(DC61&lt;500,0,IF(DC61&lt;1000,5,IF(DC61&gt;1000,10)))</f>
        <v>5</v>
      </c>
      <c r="Y61" s="407">
        <f t="shared" ref="Y61:Y66" si="42">IF(Z61="Yes",20,0)</f>
        <v>20</v>
      </c>
      <c r="Z61" s="406" t="s">
        <v>161</v>
      </c>
      <c r="AA61" s="407">
        <f t="shared" ref="AA61:AA66" si="43">IF(AB61="Yes",20,0)</f>
        <v>20</v>
      </c>
      <c r="AB61" s="409" t="s">
        <v>161</v>
      </c>
      <c r="AC61" s="407">
        <f t="shared" si="38"/>
        <v>10</v>
      </c>
      <c r="AD61" s="409" t="s">
        <v>161</v>
      </c>
      <c r="AE61" s="407">
        <f t="shared" si="34"/>
        <v>5</v>
      </c>
      <c r="AF61" s="407">
        <f>IF(BL59&lt;999,20,IF(BL59&lt;1499,15,IF(BL59&lt;1999,10,IF(BL59&lt;3999,5,IF(BL59&gt;4000,0)))))</f>
        <v>20</v>
      </c>
      <c r="AG61" s="407">
        <f t="shared" si="35"/>
        <v>15</v>
      </c>
      <c r="AH61" s="407">
        <f t="shared" si="32"/>
        <v>10</v>
      </c>
      <c r="AI61" s="406" t="s">
        <v>161</v>
      </c>
      <c r="AJ61" s="407">
        <v>15</v>
      </c>
      <c r="AK61" s="406" t="s">
        <v>751</v>
      </c>
      <c r="AL61" s="407">
        <f t="shared" si="20"/>
        <v>10</v>
      </c>
      <c r="AM61" s="406" t="s">
        <v>161</v>
      </c>
      <c r="AN61" s="407">
        <f t="shared" ref="AN61:AN78" si="44">IF(AO61="Yes",10,0)</f>
        <v>0</v>
      </c>
      <c r="AO61" s="406" t="s">
        <v>162</v>
      </c>
      <c r="AP61" s="407">
        <f t="shared" si="36"/>
        <v>0</v>
      </c>
      <c r="AQ61" s="406" t="s">
        <v>162</v>
      </c>
      <c r="AR61" s="385">
        <v>24.001832373834379</v>
      </c>
      <c r="AS61" s="385">
        <v>3.9584013300933626E-2</v>
      </c>
      <c r="AT61" s="385">
        <v>45.085970388722998</v>
      </c>
      <c r="AU61" s="385">
        <v>12.62287902978008</v>
      </c>
      <c r="AV61" s="385">
        <v>0.48480637170798752</v>
      </c>
      <c r="AW61" s="385">
        <v>24.870691912999998</v>
      </c>
      <c r="AX61" s="385">
        <v>0</v>
      </c>
      <c r="AY61" s="385">
        <v>0</v>
      </c>
      <c r="AZ61" s="455"/>
      <c r="BA61" s="448"/>
      <c r="BB61" s="442"/>
      <c r="BC61" s="337" t="s">
        <v>194</v>
      </c>
      <c r="BD61" s="386">
        <v>100</v>
      </c>
      <c r="BE61" s="337" t="s">
        <v>156</v>
      </c>
      <c r="BF61" s="386" t="s">
        <v>156</v>
      </c>
      <c r="BG61" s="337" t="s">
        <v>156</v>
      </c>
      <c r="BH61" s="386" t="s">
        <v>156</v>
      </c>
      <c r="BI61" s="386" t="s">
        <v>195</v>
      </c>
      <c r="BJ61" s="386">
        <v>100</v>
      </c>
      <c r="BK61" s="386" t="s">
        <v>156</v>
      </c>
      <c r="BL61" s="386" t="s">
        <v>156</v>
      </c>
      <c r="BM61" s="386" t="s">
        <v>156</v>
      </c>
      <c r="BN61" s="386" t="s">
        <v>156</v>
      </c>
      <c r="BO61" s="406">
        <f t="shared" ref="BO61:BO66" si="45">SUM(U61+V61+X61+Y61+AA61+AC61)</f>
        <v>60</v>
      </c>
      <c r="BP61" s="406">
        <f t="shared" si="37"/>
        <v>75</v>
      </c>
      <c r="BQ61" s="331"/>
      <c r="BR61" s="406"/>
      <c r="BS61" s="407">
        <v>100</v>
      </c>
      <c r="BT61" s="407"/>
      <c r="BU61" s="406">
        <f t="shared" ref="BU61:BU66" si="46">Q61+BT61*0.25</f>
        <v>6.9127386775858319</v>
      </c>
      <c r="BV61" s="410" t="s">
        <v>809</v>
      </c>
      <c r="BW61" s="406">
        <f t="shared" ref="BW61:BW66" si="47">O61+BS61*0.25</f>
        <v>35.371087217043794</v>
      </c>
      <c r="BX61" s="406">
        <f t="shared" ref="BX61:BX66" si="48">BW61+P61</f>
        <v>35.371087217043794</v>
      </c>
      <c r="BY61" s="509"/>
      <c r="BZ61" s="282" t="s">
        <v>197</v>
      </c>
      <c r="CA61" s="308">
        <v>100</v>
      </c>
      <c r="CB61" s="282" t="s">
        <v>156</v>
      </c>
      <c r="CC61" s="308" t="s">
        <v>156</v>
      </c>
      <c r="CD61" s="282" t="s">
        <v>156</v>
      </c>
      <c r="CE61" s="308" t="s">
        <v>156</v>
      </c>
      <c r="CF61" s="282" t="s">
        <v>156</v>
      </c>
      <c r="CG61" s="308" t="s">
        <v>156</v>
      </c>
      <c r="CH61" s="284">
        <v>1</v>
      </c>
      <c r="CI61" s="284" t="s">
        <v>184</v>
      </c>
      <c r="CJ61" s="282" t="s">
        <v>198</v>
      </c>
      <c r="CK61" s="282" t="s">
        <v>199</v>
      </c>
      <c r="CL61" s="282" t="s">
        <v>404</v>
      </c>
      <c r="CM61" s="307">
        <v>7.7687519099999998</v>
      </c>
      <c r="CN61" s="307">
        <v>7.7687519099999998</v>
      </c>
      <c r="CO61" s="284" t="s">
        <v>174</v>
      </c>
      <c r="CP61" s="284" t="s">
        <v>158</v>
      </c>
      <c r="CQ61" s="308">
        <v>1</v>
      </c>
      <c r="CR61" s="308">
        <v>2</v>
      </c>
      <c r="CS61" s="284" t="s">
        <v>159</v>
      </c>
      <c r="CT61" s="284" t="s">
        <v>160</v>
      </c>
      <c r="CU61" s="308">
        <v>51</v>
      </c>
      <c r="CV61" s="308">
        <v>51</v>
      </c>
      <c r="CW61" s="307">
        <v>12.658791545258499</v>
      </c>
      <c r="CX61" s="307">
        <v>87.341208454741505</v>
      </c>
      <c r="CY61" s="309">
        <v>5623.5639709999996</v>
      </c>
      <c r="CZ61" s="309">
        <v>15511.563459999999</v>
      </c>
      <c r="DA61" s="307">
        <v>0.36254011309057299</v>
      </c>
      <c r="DB61" s="309">
        <v>4911.6887304968486</v>
      </c>
      <c r="DC61" s="309">
        <v>711.87524050315096</v>
      </c>
      <c r="DD61" s="310">
        <v>116717.64369008195</v>
      </c>
      <c r="DE61" s="310">
        <v>16916.462999159405</v>
      </c>
      <c r="DF61" s="310">
        <v>133634.10668924137</v>
      </c>
      <c r="DG61" s="283">
        <v>3095074</v>
      </c>
      <c r="DH61" s="307">
        <v>59.757713440000003</v>
      </c>
      <c r="DI61" s="307">
        <v>36.965768650000001</v>
      </c>
      <c r="DJ61" s="307">
        <v>38.547956220000003</v>
      </c>
      <c r="DK61" s="307" t="s">
        <v>156</v>
      </c>
      <c r="DL61" s="307" t="s">
        <v>156</v>
      </c>
      <c r="DM61" s="310">
        <v>2.1084775792553301</v>
      </c>
      <c r="DN61" s="311">
        <v>7.5876498549044201E-6</v>
      </c>
      <c r="DO61" s="284" t="s">
        <v>161</v>
      </c>
      <c r="DP61" s="284" t="s">
        <v>162</v>
      </c>
      <c r="DQ61" s="308">
        <v>12</v>
      </c>
      <c r="DR61" s="308">
        <v>12</v>
      </c>
      <c r="DS61" s="284" t="s">
        <v>162</v>
      </c>
      <c r="DT61" s="308">
        <v>4</v>
      </c>
      <c r="DU61" s="308">
        <v>2</v>
      </c>
      <c r="DV61" s="282" t="s">
        <v>175</v>
      </c>
      <c r="DW61" s="282" t="s">
        <v>164</v>
      </c>
      <c r="DX61" s="284" t="s">
        <v>165</v>
      </c>
      <c r="DY61" s="284" t="s">
        <v>176</v>
      </c>
      <c r="DZ61" s="308">
        <v>1</v>
      </c>
      <c r="EA61" s="284" t="s">
        <v>161</v>
      </c>
      <c r="EB61" s="308">
        <v>24</v>
      </c>
      <c r="EC61" s="283">
        <v>73100000</v>
      </c>
      <c r="ED61" s="283">
        <v>4425000</v>
      </c>
      <c r="EE61" s="283">
        <v>665000</v>
      </c>
      <c r="EF61" s="283">
        <v>78190000</v>
      </c>
      <c r="EG61" s="283" t="s">
        <v>156</v>
      </c>
      <c r="EH61" s="283">
        <v>78190000</v>
      </c>
      <c r="EI61" s="283">
        <v>78190000</v>
      </c>
      <c r="EJ61" s="284" t="s">
        <v>156</v>
      </c>
      <c r="EM61" s="413"/>
      <c r="EN61" s="413"/>
      <c r="EO61" s="413"/>
      <c r="EP61" s="413"/>
      <c r="EQ61" s="413"/>
      <c r="ER61" s="413"/>
      <c r="ES61" s="413"/>
      <c r="ET61" s="413"/>
      <c r="EU61" s="413"/>
    </row>
    <row r="62" spans="1:151" ht="70.150000000000006" customHeight="1" x14ac:dyDescent="0.2">
      <c r="A62" s="403" t="s">
        <v>109</v>
      </c>
      <c r="B62" s="404" t="s">
        <v>233</v>
      </c>
      <c r="C62" s="404" t="s">
        <v>214</v>
      </c>
      <c r="D62" s="238" t="s">
        <v>757</v>
      </c>
      <c r="E62" s="238" t="s">
        <v>153</v>
      </c>
      <c r="F62" s="403" t="s">
        <v>288</v>
      </c>
      <c r="G62" s="403" t="s">
        <v>239</v>
      </c>
      <c r="H62" s="403" t="s">
        <v>289</v>
      </c>
      <c r="I62" s="403" t="s">
        <v>156</v>
      </c>
      <c r="J62" s="403" t="s">
        <v>290</v>
      </c>
      <c r="K62" s="403" t="s">
        <v>291</v>
      </c>
      <c r="L62" s="405">
        <v>23870000</v>
      </c>
      <c r="M62" s="126">
        <v>25.088572426440816</v>
      </c>
      <c r="N62" s="462"/>
      <c r="O62" s="406">
        <v>23.24</v>
      </c>
      <c r="P62" s="406">
        <v>12.3</v>
      </c>
      <c r="Q62" s="406">
        <v>17.98</v>
      </c>
      <c r="R62" s="331">
        <v>9</v>
      </c>
      <c r="S62" s="189" t="e">
        <f>Q62+#REF!+R62</f>
        <v>#REF!</v>
      </c>
      <c r="T62" s="462"/>
      <c r="U62" s="407">
        <f t="shared" si="39"/>
        <v>10</v>
      </c>
      <c r="V62" s="407">
        <f t="shared" si="40"/>
        <v>5</v>
      </c>
      <c r="W62" s="384">
        <f t="shared" si="33"/>
        <v>1254.6033770323088</v>
      </c>
      <c r="X62" s="407">
        <f t="shared" si="41"/>
        <v>10</v>
      </c>
      <c r="Y62" s="407">
        <f t="shared" si="42"/>
        <v>20</v>
      </c>
      <c r="Z62" s="406" t="s">
        <v>161</v>
      </c>
      <c r="AA62" s="407">
        <f t="shared" si="43"/>
        <v>20</v>
      </c>
      <c r="AB62" s="409" t="s">
        <v>161</v>
      </c>
      <c r="AC62" s="407">
        <f>IF(AD62="Yes",20,0)</f>
        <v>0</v>
      </c>
      <c r="AD62" s="409" t="s">
        <v>162</v>
      </c>
      <c r="AE62" s="407">
        <f t="shared" si="34"/>
        <v>10</v>
      </c>
      <c r="AF62" s="407">
        <f>IF(BL60&lt;999,20,IF(BL60&lt;1499,15,IF(BL60&lt;1999,10,IF(BL60&lt;3999,5,IF(BL60&gt;4000,0)))))</f>
        <v>20</v>
      </c>
      <c r="AG62" s="407">
        <f t="shared" si="35"/>
        <v>15</v>
      </c>
      <c r="AH62" s="407">
        <f t="shared" si="32"/>
        <v>0</v>
      </c>
      <c r="AI62" s="406" t="s">
        <v>162</v>
      </c>
      <c r="AJ62" s="407">
        <f t="shared" ref="AJ62:AJ75" si="49">IF(AK62="Minimal",15,0)</f>
        <v>15</v>
      </c>
      <c r="AK62" s="406" t="s">
        <v>751</v>
      </c>
      <c r="AL62" s="407">
        <f t="shared" si="20"/>
        <v>10</v>
      </c>
      <c r="AM62" s="406" t="s">
        <v>161</v>
      </c>
      <c r="AN62" s="407">
        <f t="shared" si="44"/>
        <v>0</v>
      </c>
      <c r="AO62" s="406" t="s">
        <v>162</v>
      </c>
      <c r="AP62" s="407">
        <f t="shared" si="36"/>
        <v>0</v>
      </c>
      <c r="AQ62" s="406" t="s">
        <v>162</v>
      </c>
      <c r="AR62" s="385">
        <v>54.50533413736671</v>
      </c>
      <c r="AS62" s="385">
        <v>0.3082017176372015</v>
      </c>
      <c r="AT62" s="385">
        <v>50</v>
      </c>
      <c r="AU62" s="385">
        <v>17.576238950973607</v>
      </c>
      <c r="AV62" s="385">
        <v>1.2926387974492148</v>
      </c>
      <c r="AW62" s="385">
        <v>100</v>
      </c>
      <c r="AX62" s="385">
        <v>0</v>
      </c>
      <c r="AY62" s="385">
        <v>75</v>
      </c>
      <c r="AZ62" s="455"/>
      <c r="BA62" s="448"/>
      <c r="BB62" s="442"/>
      <c r="BC62" s="337" t="s">
        <v>214</v>
      </c>
      <c r="BD62" s="386">
        <v>100</v>
      </c>
      <c r="BE62" s="337" t="s">
        <v>156</v>
      </c>
      <c r="BF62" s="386" t="s">
        <v>156</v>
      </c>
      <c r="BG62" s="337" t="s">
        <v>156</v>
      </c>
      <c r="BH62" s="386" t="s">
        <v>156</v>
      </c>
      <c r="BI62" s="386" t="s">
        <v>195</v>
      </c>
      <c r="BJ62" s="386">
        <v>100</v>
      </c>
      <c r="BK62" s="386" t="s">
        <v>156</v>
      </c>
      <c r="BL62" s="386" t="s">
        <v>156</v>
      </c>
      <c r="BM62" s="386" t="s">
        <v>156</v>
      </c>
      <c r="BN62" s="386" t="s">
        <v>156</v>
      </c>
      <c r="BO62" s="406">
        <f t="shared" si="45"/>
        <v>65</v>
      </c>
      <c r="BP62" s="406">
        <f t="shared" si="37"/>
        <v>70</v>
      </c>
      <c r="BQ62" s="331"/>
      <c r="BR62" s="406"/>
      <c r="BS62" s="407">
        <v>0</v>
      </c>
      <c r="BT62" s="407"/>
      <c r="BU62" s="406">
        <f t="shared" si="46"/>
        <v>17.98</v>
      </c>
      <c r="BV62" s="406"/>
      <c r="BW62" s="406">
        <f t="shared" si="47"/>
        <v>23.24</v>
      </c>
      <c r="BX62" s="406">
        <f t="shared" si="48"/>
        <v>35.54</v>
      </c>
      <c r="BY62" s="511" t="s">
        <v>812</v>
      </c>
      <c r="BZ62" s="282" t="s">
        <v>233</v>
      </c>
      <c r="CA62" s="308">
        <v>100</v>
      </c>
      <c r="CB62" s="282" t="s">
        <v>156</v>
      </c>
      <c r="CC62" s="308" t="s">
        <v>156</v>
      </c>
      <c r="CD62" s="282" t="s">
        <v>156</v>
      </c>
      <c r="CE62" s="308" t="s">
        <v>156</v>
      </c>
      <c r="CF62" s="282" t="s">
        <v>156</v>
      </c>
      <c r="CG62" s="308" t="s">
        <v>156</v>
      </c>
      <c r="CH62" s="284">
        <v>1</v>
      </c>
      <c r="CI62" s="284" t="s">
        <v>184</v>
      </c>
      <c r="CJ62" s="282" t="s">
        <v>198</v>
      </c>
      <c r="CK62" s="282" t="s">
        <v>216</v>
      </c>
      <c r="CL62" s="282" t="s">
        <v>234</v>
      </c>
      <c r="CM62" s="307">
        <v>0.5</v>
      </c>
      <c r="CN62" s="307">
        <v>0.5</v>
      </c>
      <c r="CO62" s="284" t="s">
        <v>157</v>
      </c>
      <c r="CP62" s="284" t="s">
        <v>157</v>
      </c>
      <c r="CQ62" s="308">
        <v>2</v>
      </c>
      <c r="CR62" s="308">
        <v>2</v>
      </c>
      <c r="CS62" s="284" t="s">
        <v>205</v>
      </c>
      <c r="CT62" s="284" t="s">
        <v>160</v>
      </c>
      <c r="CU62" s="308">
        <v>50.0000000000014</v>
      </c>
      <c r="CV62" s="308">
        <v>50.0000000000014</v>
      </c>
      <c r="CW62" s="307">
        <v>9.2380430429066998</v>
      </c>
      <c r="CX62" s="307">
        <v>90.761956957093304</v>
      </c>
      <c r="CY62" s="309">
        <v>38051.866329999997</v>
      </c>
      <c r="CZ62" s="309">
        <v>58117.244420000003</v>
      </c>
      <c r="DA62" s="307">
        <v>0.6547431267561119</v>
      </c>
      <c r="DB62" s="309">
        <v>34536.618539805277</v>
      </c>
      <c r="DC62" s="309">
        <v>3515.2477901947218</v>
      </c>
      <c r="DD62" s="310">
        <v>292253.50140184048</v>
      </c>
      <c r="DE62" s="310">
        <v>29746.498598159575</v>
      </c>
      <c r="DF62" s="310">
        <v>322000.00000000006</v>
      </c>
      <c r="DG62" s="283">
        <v>7356775</v>
      </c>
      <c r="DH62" s="307" t="s">
        <v>156</v>
      </c>
      <c r="DI62" s="307" t="s">
        <v>156</v>
      </c>
      <c r="DJ62" s="307" t="s">
        <v>156</v>
      </c>
      <c r="DK62" s="307">
        <v>66.7</v>
      </c>
      <c r="DL62" s="307">
        <v>33.299999999999997</v>
      </c>
      <c r="DM62" s="310">
        <v>5</v>
      </c>
      <c r="DN62" s="311">
        <v>2.0852775948984299E-5</v>
      </c>
      <c r="DO62" s="284" t="s">
        <v>162</v>
      </c>
      <c r="DP62" s="284" t="s">
        <v>162</v>
      </c>
      <c r="DQ62" s="308">
        <v>12</v>
      </c>
      <c r="DR62" s="308">
        <v>12</v>
      </c>
      <c r="DS62" s="284" t="s">
        <v>162</v>
      </c>
      <c r="DT62" s="308">
        <v>1</v>
      </c>
      <c r="DU62" s="308">
        <v>4</v>
      </c>
      <c r="DV62" s="282" t="s">
        <v>186</v>
      </c>
      <c r="DW62" s="282" t="s">
        <v>156</v>
      </c>
      <c r="DX62" s="284" t="s">
        <v>165</v>
      </c>
      <c r="DY62" s="284" t="s">
        <v>176</v>
      </c>
      <c r="DZ62" s="308">
        <v>2</v>
      </c>
      <c r="EA62" s="284" t="s">
        <v>161</v>
      </c>
      <c r="EB62" s="308">
        <v>18.899999992478101</v>
      </c>
      <c r="EC62" s="283">
        <v>19250000</v>
      </c>
      <c r="ED62" s="283">
        <v>4620000</v>
      </c>
      <c r="EE62" s="283">
        <v>0</v>
      </c>
      <c r="EF62" s="283">
        <v>23870000</v>
      </c>
      <c r="EG62" s="283" t="s">
        <v>156</v>
      </c>
      <c r="EH62" s="283">
        <v>23870000</v>
      </c>
      <c r="EI62" s="283">
        <v>23870000</v>
      </c>
      <c r="EJ62" s="284" t="s">
        <v>156</v>
      </c>
      <c r="EM62" s="413"/>
      <c r="EN62" s="413"/>
      <c r="EO62" s="413"/>
      <c r="EP62" s="413"/>
      <c r="EQ62" s="413"/>
      <c r="ER62" s="413"/>
      <c r="ES62" s="413"/>
      <c r="ET62" s="413"/>
      <c r="EU62" s="413"/>
    </row>
    <row r="63" spans="1:151" ht="100.15" customHeight="1" x14ac:dyDescent="0.2">
      <c r="A63" s="403" t="s">
        <v>118</v>
      </c>
      <c r="B63" s="404" t="s">
        <v>233</v>
      </c>
      <c r="C63" s="404" t="s">
        <v>214</v>
      </c>
      <c r="D63" s="238" t="s">
        <v>757</v>
      </c>
      <c r="E63" s="238" t="s">
        <v>153</v>
      </c>
      <c r="F63" s="403" t="s">
        <v>334</v>
      </c>
      <c r="G63" s="403" t="s">
        <v>177</v>
      </c>
      <c r="H63" s="403" t="s">
        <v>335</v>
      </c>
      <c r="I63" s="403" t="s">
        <v>156</v>
      </c>
      <c r="J63" s="403" t="s">
        <v>336</v>
      </c>
      <c r="K63" s="403" t="s">
        <v>278</v>
      </c>
      <c r="L63" s="405">
        <v>1550000</v>
      </c>
      <c r="M63" s="126">
        <v>26.823169613838097</v>
      </c>
      <c r="N63" s="462"/>
      <c r="O63" s="406">
        <v>21.9385617456722</v>
      </c>
      <c r="P63" s="406">
        <v>11.85</v>
      </c>
      <c r="Q63" s="406">
        <v>13.654173443351365</v>
      </c>
      <c r="R63" s="331">
        <v>9</v>
      </c>
      <c r="S63" s="189" t="e">
        <f>Q63+#REF!+R63</f>
        <v>#REF!</v>
      </c>
      <c r="T63" s="462"/>
      <c r="U63" s="407">
        <f t="shared" si="39"/>
        <v>15</v>
      </c>
      <c r="V63" s="407">
        <f t="shared" si="40"/>
        <v>15</v>
      </c>
      <c r="W63" s="384">
        <f t="shared" si="33"/>
        <v>139.0264115479155</v>
      </c>
      <c r="X63" s="407">
        <f t="shared" si="41"/>
        <v>10</v>
      </c>
      <c r="Y63" s="407">
        <f t="shared" si="42"/>
        <v>20</v>
      </c>
      <c r="Z63" s="406" t="s">
        <v>161</v>
      </c>
      <c r="AA63" s="407">
        <f t="shared" si="43"/>
        <v>0</v>
      </c>
      <c r="AB63" s="409" t="s">
        <v>162</v>
      </c>
      <c r="AC63" s="407">
        <f>IF(AD63="Yes",20,0)</f>
        <v>0</v>
      </c>
      <c r="AD63" s="409" t="s">
        <v>162</v>
      </c>
      <c r="AE63" s="407">
        <f t="shared" si="34"/>
        <v>20</v>
      </c>
      <c r="AF63" s="407">
        <f>IF(BL61&lt;999,20,IF(BL61&lt;1499,15,IF(BL61&lt;1999,10,IF(BL61&lt;3999,5,IF(BL61&gt;4000,0)))))</f>
        <v>0</v>
      </c>
      <c r="AG63" s="407">
        <f t="shared" si="35"/>
        <v>15</v>
      </c>
      <c r="AH63" s="407">
        <f t="shared" si="32"/>
        <v>0</v>
      </c>
      <c r="AI63" s="406" t="s">
        <v>162</v>
      </c>
      <c r="AJ63" s="407">
        <f t="shared" si="49"/>
        <v>0</v>
      </c>
      <c r="AK63" s="406" t="s">
        <v>752</v>
      </c>
      <c r="AL63" s="407">
        <f>AP63</f>
        <v>0</v>
      </c>
      <c r="AM63" s="406" t="s">
        <v>162</v>
      </c>
      <c r="AN63" s="407">
        <f t="shared" si="44"/>
        <v>0</v>
      </c>
      <c r="AO63" s="406" t="s">
        <v>162</v>
      </c>
      <c r="AP63" s="407">
        <f t="shared" si="36"/>
        <v>0</v>
      </c>
      <c r="AQ63" s="406" t="s">
        <v>162</v>
      </c>
      <c r="AR63" s="385">
        <v>24.045702820610419</v>
      </c>
      <c r="AS63" s="385">
        <v>29.146031612903226</v>
      </c>
      <c r="AT63" s="385">
        <v>83.35</v>
      </c>
      <c r="AU63" s="385">
        <v>8.2540013041944356</v>
      </c>
      <c r="AV63" s="385">
        <v>8.7984902294512004</v>
      </c>
      <c r="AW63" s="385">
        <v>14.865280946666667</v>
      </c>
      <c r="AX63" s="385">
        <v>0</v>
      </c>
      <c r="AY63" s="385">
        <v>0</v>
      </c>
      <c r="AZ63" s="455"/>
      <c r="BA63" s="448"/>
      <c r="BB63" s="442"/>
      <c r="BC63" s="273" t="s">
        <v>214</v>
      </c>
      <c r="BD63" s="386">
        <v>100</v>
      </c>
      <c r="BE63" s="337" t="s">
        <v>156</v>
      </c>
      <c r="BF63" s="386" t="s">
        <v>156</v>
      </c>
      <c r="BG63" s="337" t="s">
        <v>156</v>
      </c>
      <c r="BH63" s="386" t="s">
        <v>156</v>
      </c>
      <c r="BI63" s="386" t="s">
        <v>195</v>
      </c>
      <c r="BJ63" s="386">
        <v>100</v>
      </c>
      <c r="BK63" s="386" t="s">
        <v>156</v>
      </c>
      <c r="BL63" s="386" t="s">
        <v>156</v>
      </c>
      <c r="BM63" s="386" t="s">
        <v>156</v>
      </c>
      <c r="BN63" s="386" t="s">
        <v>156</v>
      </c>
      <c r="BO63" s="406">
        <f t="shared" si="45"/>
        <v>60</v>
      </c>
      <c r="BP63" s="406">
        <f t="shared" si="37"/>
        <v>35</v>
      </c>
      <c r="BQ63" s="331"/>
      <c r="BR63" s="406"/>
      <c r="BS63" s="407">
        <v>0</v>
      </c>
      <c r="BT63" s="407"/>
      <c r="BU63" s="406">
        <f t="shared" si="46"/>
        <v>13.654173443351365</v>
      </c>
      <c r="BV63" s="410" t="s">
        <v>812</v>
      </c>
      <c r="BW63" s="406">
        <f t="shared" si="47"/>
        <v>21.9385617456722</v>
      </c>
      <c r="BX63" s="406">
        <f t="shared" si="48"/>
        <v>33.788561745672197</v>
      </c>
      <c r="BY63" s="511" t="s">
        <v>812</v>
      </c>
      <c r="BZ63" s="282" t="s">
        <v>233</v>
      </c>
      <c r="CA63" s="308">
        <v>100</v>
      </c>
      <c r="CB63" s="282" t="s">
        <v>156</v>
      </c>
      <c r="CC63" s="308" t="s">
        <v>156</v>
      </c>
      <c r="CD63" s="282" t="s">
        <v>156</v>
      </c>
      <c r="CE63" s="308" t="s">
        <v>156</v>
      </c>
      <c r="CF63" s="282" t="s">
        <v>156</v>
      </c>
      <c r="CG63" s="308" t="s">
        <v>156</v>
      </c>
      <c r="CH63" s="284">
        <v>1</v>
      </c>
      <c r="CI63" s="284" t="s">
        <v>184</v>
      </c>
      <c r="CJ63" s="282" t="s">
        <v>198</v>
      </c>
      <c r="CK63" s="282" t="s">
        <v>216</v>
      </c>
      <c r="CL63" s="282" t="s">
        <v>234</v>
      </c>
      <c r="CM63" s="307">
        <v>0.5</v>
      </c>
      <c r="CN63" s="307">
        <v>0.5</v>
      </c>
      <c r="CO63" s="284" t="s">
        <v>158</v>
      </c>
      <c r="CP63" s="284" t="s">
        <v>158</v>
      </c>
      <c r="CQ63" s="308">
        <v>2</v>
      </c>
      <c r="CR63" s="308">
        <v>2</v>
      </c>
      <c r="CS63" s="284" t="s">
        <v>159</v>
      </c>
      <c r="CT63" s="284" t="s">
        <v>159</v>
      </c>
      <c r="CU63" s="308">
        <v>52.507045460133803</v>
      </c>
      <c r="CV63" s="308">
        <v>55</v>
      </c>
      <c r="CW63" s="307">
        <v>7.4033818208643005</v>
      </c>
      <c r="CX63" s="307">
        <v>92.596618179135703</v>
      </c>
      <c r="CY63" s="309">
        <v>22297.921419999999</v>
      </c>
      <c r="CZ63" s="309">
        <v>88445.592550000001</v>
      </c>
      <c r="DA63" s="307">
        <v>0.25210890421017368</v>
      </c>
      <c r="DB63" s="309">
        <v>20647.121159161114</v>
      </c>
      <c r="DC63" s="309">
        <v>1650.800260838887</v>
      </c>
      <c r="DD63" s="310">
        <v>1844524.6341283831</v>
      </c>
      <c r="DE63" s="310">
        <v>147475.36587161687</v>
      </c>
      <c r="DF63" s="310">
        <v>1992000</v>
      </c>
      <c r="DG63" s="283">
        <v>45176349</v>
      </c>
      <c r="DH63" s="307" t="s">
        <v>156</v>
      </c>
      <c r="DI63" s="307" t="s">
        <v>156</v>
      </c>
      <c r="DJ63" s="307" t="s">
        <v>156</v>
      </c>
      <c r="DK63" s="307">
        <v>66.7</v>
      </c>
      <c r="DL63" s="307">
        <v>100</v>
      </c>
      <c r="DM63" s="310">
        <v>33</v>
      </c>
      <c r="DN63" s="311">
        <v>1.4296980458902399E-4</v>
      </c>
      <c r="DO63" s="284" t="s">
        <v>162</v>
      </c>
      <c r="DP63" s="284" t="s">
        <v>162</v>
      </c>
      <c r="DQ63" s="308">
        <v>12</v>
      </c>
      <c r="DR63" s="308">
        <v>12</v>
      </c>
      <c r="DS63" s="284" t="s">
        <v>162</v>
      </c>
      <c r="DT63" s="308">
        <v>4</v>
      </c>
      <c r="DU63" s="308">
        <v>4</v>
      </c>
      <c r="DV63" s="282" t="s">
        <v>175</v>
      </c>
      <c r="DW63" s="282" t="s">
        <v>156</v>
      </c>
      <c r="DX63" s="284" t="s">
        <v>166</v>
      </c>
      <c r="DY63" s="284" t="s">
        <v>176</v>
      </c>
      <c r="DZ63" s="308">
        <v>2</v>
      </c>
      <c r="EA63" s="284" t="s">
        <v>162</v>
      </c>
      <c r="EB63" s="308">
        <v>14.753019576345601</v>
      </c>
      <c r="EC63" s="283">
        <v>1250000</v>
      </c>
      <c r="ED63" s="283">
        <v>300000</v>
      </c>
      <c r="EE63" s="283">
        <v>0</v>
      </c>
      <c r="EF63" s="283">
        <v>1550000</v>
      </c>
      <c r="EG63" s="283" t="s">
        <v>156</v>
      </c>
      <c r="EH63" s="283">
        <v>1550000</v>
      </c>
      <c r="EI63" s="283">
        <v>1550000</v>
      </c>
      <c r="EJ63" s="284" t="s">
        <v>156</v>
      </c>
      <c r="EM63" s="413"/>
      <c r="EN63" s="413"/>
      <c r="EO63" s="413"/>
      <c r="EP63" s="413"/>
      <c r="EQ63" s="413"/>
      <c r="ER63" s="413"/>
      <c r="ES63" s="413"/>
      <c r="ET63" s="413"/>
      <c r="EU63" s="413"/>
    </row>
    <row r="64" spans="1:151" ht="91.15" customHeight="1" x14ac:dyDescent="0.2">
      <c r="A64" s="403" t="s">
        <v>115</v>
      </c>
      <c r="B64" s="404" t="s">
        <v>233</v>
      </c>
      <c r="C64" s="404" t="s">
        <v>214</v>
      </c>
      <c r="D64" s="238" t="s">
        <v>757</v>
      </c>
      <c r="E64" s="238" t="s">
        <v>185</v>
      </c>
      <c r="F64" s="403" t="s">
        <v>319</v>
      </c>
      <c r="G64" s="403" t="s">
        <v>320</v>
      </c>
      <c r="H64" s="403" t="s">
        <v>321</v>
      </c>
      <c r="I64" s="403" t="s">
        <v>156</v>
      </c>
      <c r="J64" s="403" t="s">
        <v>322</v>
      </c>
      <c r="K64" s="403" t="s">
        <v>187</v>
      </c>
      <c r="L64" s="405">
        <v>21318000</v>
      </c>
      <c r="M64" s="217"/>
      <c r="N64" s="462"/>
      <c r="O64" s="406">
        <v>15.32</v>
      </c>
      <c r="P64" s="406">
        <v>10.95</v>
      </c>
      <c r="Q64" s="406">
        <v>11.87</v>
      </c>
      <c r="R64" s="331">
        <v>7.5</v>
      </c>
      <c r="S64" s="189" t="e">
        <f>Q64+#REF!+R64</f>
        <v>#REF!</v>
      </c>
      <c r="T64" s="462"/>
      <c r="U64" s="407">
        <f t="shared" si="39"/>
        <v>10</v>
      </c>
      <c r="V64" s="407">
        <f t="shared" si="40"/>
        <v>5</v>
      </c>
      <c r="W64" s="384">
        <f t="shared" si="33"/>
        <v>1416.5434087463095</v>
      </c>
      <c r="X64" s="407">
        <f t="shared" si="41"/>
        <v>0</v>
      </c>
      <c r="Y64" s="407">
        <f t="shared" si="42"/>
        <v>20</v>
      </c>
      <c r="Z64" s="406" t="s">
        <v>161</v>
      </c>
      <c r="AA64" s="407">
        <f t="shared" si="43"/>
        <v>0</v>
      </c>
      <c r="AB64" s="409" t="s">
        <v>162</v>
      </c>
      <c r="AC64" s="407">
        <f>IF(AD64="Yes",20,0)</f>
        <v>0</v>
      </c>
      <c r="AD64" s="409" t="s">
        <v>162</v>
      </c>
      <c r="AE64" s="407">
        <f t="shared" si="34"/>
        <v>10</v>
      </c>
      <c r="AF64" s="407">
        <f>IF(BL62&lt;999,20,IF(BL62&lt;1499,15,IF(BL62&lt;1999,10,IF(BL62&lt;3999,5,IF(BL62&gt;4000,0)))))</f>
        <v>0</v>
      </c>
      <c r="AG64" s="407">
        <f t="shared" si="35"/>
        <v>15</v>
      </c>
      <c r="AH64" s="407">
        <v>10</v>
      </c>
      <c r="AI64" s="406" t="s">
        <v>162</v>
      </c>
      <c r="AJ64" s="407">
        <f t="shared" si="49"/>
        <v>15</v>
      </c>
      <c r="AK64" s="406" t="s">
        <v>751</v>
      </c>
      <c r="AL64" s="407">
        <f t="shared" ref="AL64:AL95" si="50">IF(AM64="Yes",10,0)</f>
        <v>10</v>
      </c>
      <c r="AM64" s="406" t="s">
        <v>161</v>
      </c>
      <c r="AN64" s="407">
        <f t="shared" si="44"/>
        <v>0</v>
      </c>
      <c r="AO64" s="406" t="s">
        <v>162</v>
      </c>
      <c r="AP64" s="407">
        <f t="shared" si="36"/>
        <v>0</v>
      </c>
      <c r="AQ64" s="406" t="s">
        <v>162</v>
      </c>
      <c r="AR64" s="385">
        <v>15.607000817638772</v>
      </c>
      <c r="AS64" s="385">
        <v>0</v>
      </c>
      <c r="AT64" s="385">
        <v>53.139971694710994</v>
      </c>
      <c r="AU64" s="385">
        <v>0.88886058751024577</v>
      </c>
      <c r="AV64" s="385" t="s">
        <v>155</v>
      </c>
      <c r="AW64" s="385">
        <v>2.4787958946666668</v>
      </c>
      <c r="AX64" s="385">
        <v>50</v>
      </c>
      <c r="AY64" s="385">
        <v>0</v>
      </c>
      <c r="AZ64" s="455"/>
      <c r="BA64" s="448"/>
      <c r="BB64" s="442"/>
      <c r="BC64" s="337" t="s">
        <v>214</v>
      </c>
      <c r="BD64" s="386">
        <v>100</v>
      </c>
      <c r="BE64" s="337" t="s">
        <v>156</v>
      </c>
      <c r="BF64" s="386" t="s">
        <v>156</v>
      </c>
      <c r="BG64" s="337" t="s">
        <v>156</v>
      </c>
      <c r="BH64" s="386" t="s">
        <v>156</v>
      </c>
      <c r="BI64" s="386" t="s">
        <v>195</v>
      </c>
      <c r="BJ64" s="386">
        <v>100</v>
      </c>
      <c r="BK64" s="386" t="s">
        <v>156</v>
      </c>
      <c r="BL64" s="386" t="s">
        <v>156</v>
      </c>
      <c r="BM64" s="386" t="s">
        <v>156</v>
      </c>
      <c r="BN64" s="386" t="s">
        <v>156</v>
      </c>
      <c r="BO64" s="406">
        <f t="shared" si="45"/>
        <v>35</v>
      </c>
      <c r="BP64" s="406">
        <f t="shared" si="37"/>
        <v>60</v>
      </c>
      <c r="BQ64" s="331"/>
      <c r="BR64" s="406"/>
      <c r="BS64" s="407">
        <v>0</v>
      </c>
      <c r="BT64" s="407"/>
      <c r="BU64" s="406">
        <f t="shared" si="46"/>
        <v>11.87</v>
      </c>
      <c r="BV64" s="410" t="s">
        <v>809</v>
      </c>
      <c r="BW64" s="406">
        <f t="shared" si="47"/>
        <v>15.32</v>
      </c>
      <c r="BX64" s="406">
        <f t="shared" si="48"/>
        <v>26.27</v>
      </c>
      <c r="BY64" s="510" t="s">
        <v>812</v>
      </c>
      <c r="BZ64" s="282" t="s">
        <v>233</v>
      </c>
      <c r="CA64" s="308">
        <v>100</v>
      </c>
      <c r="CB64" s="282" t="s">
        <v>156</v>
      </c>
      <c r="CC64" s="308" t="s">
        <v>156</v>
      </c>
      <c r="CD64" s="282" t="s">
        <v>156</v>
      </c>
      <c r="CE64" s="308" t="s">
        <v>156</v>
      </c>
      <c r="CF64" s="282" t="s">
        <v>156</v>
      </c>
      <c r="CG64" s="308" t="s">
        <v>156</v>
      </c>
      <c r="CH64" s="284">
        <v>1</v>
      </c>
      <c r="CI64" s="284" t="s">
        <v>184</v>
      </c>
      <c r="CJ64" s="282" t="s">
        <v>198</v>
      </c>
      <c r="CK64" s="282" t="s">
        <v>216</v>
      </c>
      <c r="CL64" s="282" t="s">
        <v>234</v>
      </c>
      <c r="CM64" s="307">
        <v>4.04747843</v>
      </c>
      <c r="CN64" s="307">
        <v>4.04747843</v>
      </c>
      <c r="CO64" s="284" t="s">
        <v>157</v>
      </c>
      <c r="CP64" s="284" t="s">
        <v>157</v>
      </c>
      <c r="CQ64" s="308">
        <v>1</v>
      </c>
      <c r="CR64" s="308">
        <v>1</v>
      </c>
      <c r="CS64" s="284" t="s">
        <v>159</v>
      </c>
      <c r="CT64" s="284" t="s">
        <v>159</v>
      </c>
      <c r="CU64" s="308">
        <v>35</v>
      </c>
      <c r="CV64" s="308">
        <v>35</v>
      </c>
      <c r="CW64" s="307">
        <v>4.7811417332246</v>
      </c>
      <c r="CX64" s="307">
        <v>95.218858266775399</v>
      </c>
      <c r="CY64" s="309">
        <v>3718.1938420000001</v>
      </c>
      <c r="CZ64" s="309">
        <v>15800.000190000001</v>
      </c>
      <c r="DA64" s="307">
        <v>0.23532872134731284</v>
      </c>
      <c r="DB64" s="309">
        <v>3540.4217244979513</v>
      </c>
      <c r="DC64" s="309">
        <v>177.77211750204916</v>
      </c>
      <c r="DD64" s="310">
        <v>0</v>
      </c>
      <c r="DE64" s="310">
        <v>0</v>
      </c>
      <c r="DF64" s="310">
        <v>0</v>
      </c>
      <c r="DG64" s="283">
        <v>0</v>
      </c>
      <c r="DH64" s="307">
        <v>47.458223420000003</v>
      </c>
      <c r="DI64" s="307">
        <v>43.976591910000003</v>
      </c>
      <c r="DJ64" s="307">
        <v>68.001043339999995</v>
      </c>
      <c r="DK64" s="307" t="s">
        <v>156</v>
      </c>
      <c r="DL64" s="307" t="s">
        <v>156</v>
      </c>
      <c r="DM64" s="310" t="s">
        <v>156</v>
      </c>
      <c r="DN64" s="311" t="s">
        <v>156</v>
      </c>
      <c r="DO64" s="284" t="s">
        <v>162</v>
      </c>
      <c r="DP64" s="284" t="s">
        <v>162</v>
      </c>
      <c r="DQ64" s="308">
        <v>10</v>
      </c>
      <c r="DR64" s="308">
        <v>12</v>
      </c>
      <c r="DS64" s="284" t="s">
        <v>162</v>
      </c>
      <c r="DT64" s="308">
        <v>4</v>
      </c>
      <c r="DU64" s="308">
        <v>0</v>
      </c>
      <c r="DV64" s="282" t="s">
        <v>175</v>
      </c>
      <c r="DW64" s="282" t="s">
        <v>156</v>
      </c>
      <c r="DX64" s="284" t="s">
        <v>165</v>
      </c>
      <c r="DY64" s="284" t="s">
        <v>165</v>
      </c>
      <c r="DZ64" s="308">
        <v>2</v>
      </c>
      <c r="EA64" s="284" t="s">
        <v>162</v>
      </c>
      <c r="EB64" s="308">
        <v>19</v>
      </c>
      <c r="EC64" s="283">
        <v>21318000</v>
      </c>
      <c r="ED64" s="283">
        <v>0</v>
      </c>
      <c r="EE64" s="283">
        <v>0</v>
      </c>
      <c r="EF64" s="283">
        <v>21318000</v>
      </c>
      <c r="EG64" s="283" t="s">
        <v>156</v>
      </c>
      <c r="EH64" s="283">
        <v>21318000</v>
      </c>
      <c r="EI64" s="283">
        <v>21318000</v>
      </c>
      <c r="EJ64" s="284" t="s">
        <v>156</v>
      </c>
      <c r="EM64" s="413"/>
      <c r="EN64" s="413"/>
      <c r="EO64" s="413"/>
      <c r="EP64" s="413"/>
      <c r="EQ64" s="413"/>
      <c r="ER64" s="413"/>
      <c r="ES64" s="413"/>
      <c r="ET64" s="413"/>
      <c r="EU64" s="413"/>
    </row>
    <row r="65" spans="1:151" ht="63" x14ac:dyDescent="0.2">
      <c r="A65" s="403" t="s">
        <v>149</v>
      </c>
      <c r="B65" s="404" t="s">
        <v>327</v>
      </c>
      <c r="C65" s="404" t="s">
        <v>214</v>
      </c>
      <c r="D65" s="238" t="s">
        <v>757</v>
      </c>
      <c r="E65" s="238" t="s">
        <v>153</v>
      </c>
      <c r="F65" s="403" t="s">
        <v>156</v>
      </c>
      <c r="G65" s="403" t="s">
        <v>452</v>
      </c>
      <c r="H65" s="403" t="s">
        <v>443</v>
      </c>
      <c r="I65" s="403" t="s">
        <v>453</v>
      </c>
      <c r="J65" s="403" t="s">
        <v>451</v>
      </c>
      <c r="K65" s="403" t="s">
        <v>172</v>
      </c>
      <c r="L65" s="405">
        <v>39943000</v>
      </c>
      <c r="M65" s="126">
        <v>8.7484760417394707</v>
      </c>
      <c r="N65" s="462"/>
      <c r="O65" s="406">
        <v>13.199578131959568</v>
      </c>
      <c r="P65" s="406">
        <v>10.95</v>
      </c>
      <c r="Q65" s="406">
        <v>10.466385421306379</v>
      </c>
      <c r="R65" s="331">
        <v>7.5</v>
      </c>
      <c r="S65" s="189" t="e">
        <f>Q65+#REF!+R65</f>
        <v>#REF!</v>
      </c>
      <c r="T65" s="462"/>
      <c r="U65" s="407">
        <f t="shared" si="39"/>
        <v>5</v>
      </c>
      <c r="V65" s="407">
        <f t="shared" si="40"/>
        <v>10</v>
      </c>
      <c r="W65" s="384">
        <f t="shared" si="33"/>
        <v>527.48148407603003</v>
      </c>
      <c r="X65" s="407">
        <f t="shared" si="41"/>
        <v>10</v>
      </c>
      <c r="Y65" s="407">
        <f t="shared" si="42"/>
        <v>20</v>
      </c>
      <c r="Z65" s="406" t="s">
        <v>161</v>
      </c>
      <c r="AA65" s="407">
        <f t="shared" si="43"/>
        <v>20</v>
      </c>
      <c r="AB65" s="409" t="s">
        <v>161</v>
      </c>
      <c r="AC65" s="407">
        <f>IF(AD65="Yes",20,0)</f>
        <v>20</v>
      </c>
      <c r="AD65" s="409" t="s">
        <v>161</v>
      </c>
      <c r="AE65" s="407">
        <f t="shared" si="34"/>
        <v>5</v>
      </c>
      <c r="AF65" s="407">
        <f>IF(W65&lt;999,20,IF(W65&lt;1499,15,IF(W65&lt;1999,10,IF(W65&lt;3999,5,IF(W65&gt;4000,0)))))</f>
        <v>20</v>
      </c>
      <c r="AG65" s="407">
        <f t="shared" si="35"/>
        <v>15</v>
      </c>
      <c r="AH65" s="407">
        <f t="shared" ref="AH65:AH80" si="51">IF(AI65="Yes",10,0)</f>
        <v>0</v>
      </c>
      <c r="AI65" s="406" t="s">
        <v>162</v>
      </c>
      <c r="AJ65" s="407">
        <f t="shared" si="49"/>
        <v>15</v>
      </c>
      <c r="AK65" s="406" t="s">
        <v>751</v>
      </c>
      <c r="AL65" s="407">
        <f t="shared" si="50"/>
        <v>10</v>
      </c>
      <c r="AM65" s="406" t="s">
        <v>161</v>
      </c>
      <c r="AN65" s="407">
        <f t="shared" si="44"/>
        <v>0</v>
      </c>
      <c r="AO65" s="406" t="s">
        <v>162</v>
      </c>
      <c r="AP65" s="407">
        <f t="shared" si="36"/>
        <v>0</v>
      </c>
      <c r="AQ65" s="406" t="s">
        <v>162</v>
      </c>
      <c r="AR65" s="385">
        <v>10.143372066527785</v>
      </c>
      <c r="AS65" s="385">
        <v>0</v>
      </c>
      <c r="AT65" s="385">
        <v>44.520482146535997</v>
      </c>
      <c r="AU65" s="385">
        <v>5.8742929410305047</v>
      </c>
      <c r="AV65" s="385">
        <v>0.78557618921433359</v>
      </c>
      <c r="AW65" s="385">
        <v>18.241940617180788</v>
      </c>
      <c r="AX65" s="385">
        <v>25</v>
      </c>
      <c r="AY65" s="385">
        <v>25</v>
      </c>
      <c r="AZ65" s="455"/>
      <c r="BA65" s="448"/>
      <c r="BB65" s="442"/>
      <c r="BC65" s="337" t="s">
        <v>214</v>
      </c>
      <c r="BD65" s="386">
        <v>90.31</v>
      </c>
      <c r="BE65" s="337" t="s">
        <v>194</v>
      </c>
      <c r="BF65" s="386">
        <v>9.69</v>
      </c>
      <c r="BG65" s="337" t="s">
        <v>156</v>
      </c>
      <c r="BH65" s="386" t="s">
        <v>156</v>
      </c>
      <c r="BI65" s="386" t="s">
        <v>195</v>
      </c>
      <c r="BJ65" s="386">
        <v>100</v>
      </c>
      <c r="BK65" s="386" t="s">
        <v>156</v>
      </c>
      <c r="BL65" s="386" t="s">
        <v>156</v>
      </c>
      <c r="BM65" s="386" t="s">
        <v>156</v>
      </c>
      <c r="BN65" s="386" t="s">
        <v>156</v>
      </c>
      <c r="BO65" s="406">
        <f t="shared" si="45"/>
        <v>85</v>
      </c>
      <c r="BP65" s="406">
        <f t="shared" si="37"/>
        <v>65</v>
      </c>
      <c r="BQ65" s="331"/>
      <c r="BR65" s="406"/>
      <c r="BS65" s="407">
        <v>0</v>
      </c>
      <c r="BT65" s="407"/>
      <c r="BU65" s="406">
        <f t="shared" si="46"/>
        <v>10.466385421306379</v>
      </c>
      <c r="BV65" s="410" t="s">
        <v>810</v>
      </c>
      <c r="BW65" s="406">
        <f t="shared" si="47"/>
        <v>13.199578131959568</v>
      </c>
      <c r="BX65" s="406">
        <f t="shared" si="48"/>
        <v>24.149578131959565</v>
      </c>
      <c r="BY65" s="511" t="s">
        <v>832</v>
      </c>
      <c r="BZ65" s="282" t="s">
        <v>327</v>
      </c>
      <c r="CA65" s="308">
        <v>90.31</v>
      </c>
      <c r="CB65" s="282" t="s">
        <v>196</v>
      </c>
      <c r="CC65" s="308">
        <v>9.69</v>
      </c>
      <c r="CD65" s="282" t="s">
        <v>156</v>
      </c>
      <c r="CE65" s="308" t="s">
        <v>156</v>
      </c>
      <c r="CF65" s="282" t="s">
        <v>156</v>
      </c>
      <c r="CG65" s="308" t="s">
        <v>156</v>
      </c>
      <c r="CH65" s="284">
        <v>1</v>
      </c>
      <c r="CI65" s="284" t="s">
        <v>184</v>
      </c>
      <c r="CJ65" s="282" t="s">
        <v>198</v>
      </c>
      <c r="CK65" s="282" t="s">
        <v>454</v>
      </c>
      <c r="CL65" s="282" t="s">
        <v>455</v>
      </c>
      <c r="CM65" s="307">
        <v>9.1876402099999996</v>
      </c>
      <c r="CN65" s="307">
        <v>9.1876402099999996</v>
      </c>
      <c r="CO65" s="284" t="s">
        <v>168</v>
      </c>
      <c r="CP65" s="284" t="s">
        <v>168</v>
      </c>
      <c r="CQ65" s="308">
        <v>2</v>
      </c>
      <c r="CR65" s="308">
        <v>2</v>
      </c>
      <c r="CS65" s="284" t="s">
        <v>160</v>
      </c>
      <c r="CT65" s="284" t="s">
        <v>160</v>
      </c>
      <c r="CU65" s="308">
        <v>58.657857951946099</v>
      </c>
      <c r="CV65" s="308">
        <v>58.657857951946099</v>
      </c>
      <c r="CW65" s="307">
        <v>14.2546354405544</v>
      </c>
      <c r="CX65" s="307">
        <v>85.745364559445605</v>
      </c>
      <c r="CY65" s="309">
        <v>8241.9406171807896</v>
      </c>
      <c r="CZ65" s="309">
        <v>72228.075098455607</v>
      </c>
      <c r="DA65" s="307">
        <v>0.11410993032759113</v>
      </c>
      <c r="DB65" s="309">
        <v>7067.0820289746889</v>
      </c>
      <c r="DC65" s="309">
        <v>1174.8585882061009</v>
      </c>
      <c r="DD65" s="310">
        <v>0</v>
      </c>
      <c r="DE65" s="310">
        <v>0</v>
      </c>
      <c r="DF65" s="310">
        <v>0</v>
      </c>
      <c r="DG65" s="283">
        <v>0</v>
      </c>
      <c r="DH65" s="307">
        <v>49.239147449999997</v>
      </c>
      <c r="DI65" s="307">
        <v>33.660043209999998</v>
      </c>
      <c r="DJ65" s="307">
        <v>50.675613259999999</v>
      </c>
      <c r="DK65" s="307" t="s">
        <v>156</v>
      </c>
      <c r="DL65" s="307" t="s">
        <v>156</v>
      </c>
      <c r="DM65" s="310">
        <v>3.5297729597742702</v>
      </c>
      <c r="DN65" s="311">
        <v>1.21817508245124E-5</v>
      </c>
      <c r="DO65" s="284" t="s">
        <v>162</v>
      </c>
      <c r="DP65" s="284" t="s">
        <v>162</v>
      </c>
      <c r="DQ65" s="308">
        <v>11</v>
      </c>
      <c r="DR65" s="308">
        <v>12</v>
      </c>
      <c r="DS65" s="284" t="s">
        <v>162</v>
      </c>
      <c r="DT65" s="308">
        <v>3</v>
      </c>
      <c r="DU65" s="308">
        <v>4</v>
      </c>
      <c r="DV65" s="282" t="s">
        <v>169</v>
      </c>
      <c r="DW65" s="282" t="s">
        <v>156</v>
      </c>
      <c r="DX65" s="284" t="s">
        <v>170</v>
      </c>
      <c r="DY65" s="284" t="s">
        <v>170</v>
      </c>
      <c r="DZ65" s="308">
        <v>1</v>
      </c>
      <c r="EA65" s="284" t="s">
        <v>162</v>
      </c>
      <c r="EB65" s="308">
        <v>25</v>
      </c>
      <c r="EC65" s="283">
        <v>39943000</v>
      </c>
      <c r="ED65" s="283">
        <v>0</v>
      </c>
      <c r="EE65" s="283">
        <v>0</v>
      </c>
      <c r="EF65" s="283">
        <v>39943000</v>
      </c>
      <c r="EG65" s="283" t="s">
        <v>156</v>
      </c>
      <c r="EH65" s="283">
        <v>39943000</v>
      </c>
      <c r="EI65" s="283">
        <v>39943000</v>
      </c>
      <c r="EJ65" s="284" t="s">
        <v>156</v>
      </c>
      <c r="EM65" s="413"/>
      <c r="EN65" s="413"/>
      <c r="EO65" s="413"/>
      <c r="EP65" s="413"/>
      <c r="EQ65" s="413"/>
      <c r="ER65" s="413"/>
      <c r="ES65" s="413"/>
      <c r="ET65" s="413"/>
      <c r="EU65" s="413"/>
    </row>
    <row r="66" spans="1:151" ht="101.25" x14ac:dyDescent="0.2">
      <c r="A66" s="403" t="s">
        <v>110</v>
      </c>
      <c r="B66" s="404" t="s">
        <v>295</v>
      </c>
      <c r="C66" s="404" t="s">
        <v>214</v>
      </c>
      <c r="D66" s="238" t="s">
        <v>757</v>
      </c>
      <c r="E66" s="238" t="s">
        <v>153</v>
      </c>
      <c r="F66" s="403" t="s">
        <v>292</v>
      </c>
      <c r="G66" s="403" t="s">
        <v>221</v>
      </c>
      <c r="H66" s="403" t="s">
        <v>293</v>
      </c>
      <c r="I66" s="403" t="s">
        <v>156</v>
      </c>
      <c r="J66" s="403" t="s">
        <v>294</v>
      </c>
      <c r="K66" s="403" t="s">
        <v>291</v>
      </c>
      <c r="L66" s="405">
        <v>12906000</v>
      </c>
      <c r="M66" s="126">
        <v>11.908335891675366</v>
      </c>
      <c r="N66" s="462"/>
      <c r="O66" s="406">
        <v>12.64</v>
      </c>
      <c r="P66" s="406">
        <v>10.95</v>
      </c>
      <c r="Q66" s="406">
        <v>9.24</v>
      </c>
      <c r="R66" s="331">
        <v>7.5</v>
      </c>
      <c r="S66" s="189" t="e">
        <f>Q66+#REF!+R66</f>
        <v>#REF!</v>
      </c>
      <c r="T66" s="462"/>
      <c r="U66" s="407">
        <f t="shared" si="39"/>
        <v>10</v>
      </c>
      <c r="V66" s="407">
        <f t="shared" si="40"/>
        <v>15</v>
      </c>
      <c r="W66" s="384">
        <f t="shared" si="33"/>
        <v>407.68760462512967</v>
      </c>
      <c r="X66" s="407">
        <f t="shared" si="41"/>
        <v>10</v>
      </c>
      <c r="Y66" s="407">
        <f t="shared" si="42"/>
        <v>20</v>
      </c>
      <c r="Z66" s="406" t="s">
        <v>161</v>
      </c>
      <c r="AA66" s="407">
        <f t="shared" si="43"/>
        <v>20</v>
      </c>
      <c r="AB66" s="409" t="s">
        <v>161</v>
      </c>
      <c r="AC66" s="407">
        <f>IF(AD66="Yes",20,0)</f>
        <v>0</v>
      </c>
      <c r="AD66" s="409" t="s">
        <v>297</v>
      </c>
      <c r="AE66" s="407">
        <f t="shared" si="34"/>
        <v>10</v>
      </c>
      <c r="AF66" s="407">
        <f>IF(BL64&lt;999,20,IF(BL64&lt;1499,15,IF(BL64&lt;1999,10,IF(BL64&lt;3999,5,IF(BL64&gt;4000,0)))))</f>
        <v>0</v>
      </c>
      <c r="AG66" s="407">
        <f t="shared" si="35"/>
        <v>15</v>
      </c>
      <c r="AH66" s="407">
        <f t="shared" si="51"/>
        <v>0</v>
      </c>
      <c r="AI66" s="406" t="s">
        <v>162</v>
      </c>
      <c r="AJ66" s="407">
        <f t="shared" si="49"/>
        <v>15</v>
      </c>
      <c r="AK66" s="406" t="s">
        <v>751</v>
      </c>
      <c r="AL66" s="407">
        <f t="shared" si="50"/>
        <v>10</v>
      </c>
      <c r="AM66" s="406" t="s">
        <v>161</v>
      </c>
      <c r="AN66" s="407">
        <f t="shared" si="44"/>
        <v>0</v>
      </c>
      <c r="AO66" s="406" t="s">
        <v>162</v>
      </c>
      <c r="AP66" s="407">
        <f t="shared" si="36"/>
        <v>0</v>
      </c>
      <c r="AQ66" s="406" t="s">
        <v>162</v>
      </c>
      <c r="AR66" s="385">
        <v>16.727256327764458</v>
      </c>
      <c r="AS66" s="385">
        <v>0.67404679993801331</v>
      </c>
      <c r="AT66" s="385">
        <v>50</v>
      </c>
      <c r="AU66" s="385">
        <v>7.7049196029202633</v>
      </c>
      <c r="AV66" s="385">
        <v>1.46961032780572</v>
      </c>
      <c r="AW66" s="385">
        <v>63.408788800000011</v>
      </c>
      <c r="AX66" s="385">
        <v>0</v>
      </c>
      <c r="AY66" s="385">
        <v>25</v>
      </c>
      <c r="AZ66" s="455"/>
      <c r="BA66" s="448"/>
      <c r="BB66" s="442"/>
      <c r="BC66" s="337" t="s">
        <v>214</v>
      </c>
      <c r="BD66" s="386">
        <v>100</v>
      </c>
      <c r="BE66" s="337" t="s">
        <v>156</v>
      </c>
      <c r="BF66" s="386" t="s">
        <v>156</v>
      </c>
      <c r="BG66" s="337" t="s">
        <v>156</v>
      </c>
      <c r="BH66" s="386" t="s">
        <v>156</v>
      </c>
      <c r="BI66" s="386" t="s">
        <v>195</v>
      </c>
      <c r="BJ66" s="386">
        <v>100</v>
      </c>
      <c r="BK66" s="386" t="s">
        <v>156</v>
      </c>
      <c r="BL66" s="386" t="s">
        <v>156</v>
      </c>
      <c r="BM66" s="386" t="s">
        <v>156</v>
      </c>
      <c r="BN66" s="386" t="s">
        <v>156</v>
      </c>
      <c r="BO66" s="406">
        <f t="shared" si="45"/>
        <v>75</v>
      </c>
      <c r="BP66" s="406">
        <f t="shared" si="37"/>
        <v>50</v>
      </c>
      <c r="BQ66" s="331"/>
      <c r="BR66" s="406"/>
      <c r="BS66" s="407">
        <v>0</v>
      </c>
      <c r="BT66" s="407"/>
      <c r="BU66" s="406">
        <f t="shared" si="46"/>
        <v>9.24</v>
      </c>
      <c r="BV66" s="410" t="s">
        <v>811</v>
      </c>
      <c r="BW66" s="406">
        <f t="shared" si="47"/>
        <v>12.64</v>
      </c>
      <c r="BX66" s="406">
        <f t="shared" si="48"/>
        <v>23.59</v>
      </c>
      <c r="BY66" s="511" t="s">
        <v>840</v>
      </c>
      <c r="BZ66" s="282" t="s">
        <v>295</v>
      </c>
      <c r="CA66" s="308">
        <v>100</v>
      </c>
      <c r="CB66" s="282" t="s">
        <v>156</v>
      </c>
      <c r="CC66" s="308" t="s">
        <v>156</v>
      </c>
      <c r="CD66" s="282" t="s">
        <v>156</v>
      </c>
      <c r="CE66" s="308" t="s">
        <v>156</v>
      </c>
      <c r="CF66" s="282" t="s">
        <v>156</v>
      </c>
      <c r="CG66" s="308" t="s">
        <v>156</v>
      </c>
      <c r="CH66" s="284">
        <v>1</v>
      </c>
      <c r="CI66" s="284" t="s">
        <v>184</v>
      </c>
      <c r="CJ66" s="282" t="s">
        <v>198</v>
      </c>
      <c r="CK66" s="282" t="s">
        <v>216</v>
      </c>
      <c r="CL66" s="282" t="s">
        <v>296</v>
      </c>
      <c r="CM66" s="307">
        <v>2</v>
      </c>
      <c r="CN66" s="307">
        <v>2</v>
      </c>
      <c r="CO66" s="284" t="s">
        <v>158</v>
      </c>
      <c r="CP66" s="284" t="s">
        <v>168</v>
      </c>
      <c r="CQ66" s="308">
        <v>2</v>
      </c>
      <c r="CR66" s="308">
        <v>2</v>
      </c>
      <c r="CS66" s="284" t="s">
        <v>160</v>
      </c>
      <c r="CT66" s="284" t="s">
        <v>160</v>
      </c>
      <c r="CU66" s="308">
        <v>55</v>
      </c>
      <c r="CV66" s="308">
        <v>55</v>
      </c>
      <c r="CW66" s="307">
        <v>9.7356275119906002</v>
      </c>
      <c r="CX66" s="307">
        <v>90.2643724880094</v>
      </c>
      <c r="CY66" s="309">
        <v>15828.2958</v>
      </c>
      <c r="CZ66" s="309">
        <v>91352.771370000002</v>
      </c>
      <c r="DA66" s="307">
        <v>0.17326563346274099</v>
      </c>
      <c r="DB66" s="309">
        <v>14287.311879415947</v>
      </c>
      <c r="DC66" s="309">
        <v>1540.9839205840526</v>
      </c>
      <c r="DD66" s="310">
        <v>343004.6154544357</v>
      </c>
      <c r="DE66" s="310">
        <v>36995.38454556428</v>
      </c>
      <c r="DF66" s="310">
        <v>380000</v>
      </c>
      <c r="DG66" s="283">
        <v>8699248</v>
      </c>
      <c r="DH66" s="307" t="s">
        <v>156</v>
      </c>
      <c r="DI66" s="307" t="s">
        <v>156</v>
      </c>
      <c r="DJ66" s="307" t="s">
        <v>156</v>
      </c>
      <c r="DK66" s="307">
        <v>0</v>
      </c>
      <c r="DL66" s="307">
        <v>100</v>
      </c>
      <c r="DM66" s="310">
        <v>6</v>
      </c>
      <c r="DN66" s="311">
        <v>2.3392206556114398E-5</v>
      </c>
      <c r="DO66" s="284" t="s">
        <v>297</v>
      </c>
      <c r="DP66" s="284" t="s">
        <v>162</v>
      </c>
      <c r="DQ66" s="308">
        <v>12</v>
      </c>
      <c r="DR66" s="308">
        <v>12</v>
      </c>
      <c r="DS66" s="284" t="s">
        <v>162</v>
      </c>
      <c r="DT66" s="308">
        <v>3</v>
      </c>
      <c r="DU66" s="308">
        <v>4</v>
      </c>
      <c r="DV66" s="282" t="s">
        <v>175</v>
      </c>
      <c r="DW66" s="282" t="s">
        <v>156</v>
      </c>
      <c r="DX66" s="284" t="s">
        <v>165</v>
      </c>
      <c r="DY66" s="284" t="s">
        <v>170</v>
      </c>
      <c r="DZ66" s="308">
        <v>2</v>
      </c>
      <c r="EA66" s="284" t="s">
        <v>161</v>
      </c>
      <c r="EB66" s="308">
        <v>30.6</v>
      </c>
      <c r="EC66" s="283">
        <v>10716000</v>
      </c>
      <c r="ED66" s="283">
        <v>2190000</v>
      </c>
      <c r="EE66" s="283">
        <v>0</v>
      </c>
      <c r="EF66" s="283">
        <v>12906000</v>
      </c>
      <c r="EG66" s="283" t="s">
        <v>156</v>
      </c>
      <c r="EH66" s="283">
        <v>12906000</v>
      </c>
      <c r="EI66" s="283">
        <v>12906000</v>
      </c>
      <c r="EJ66" s="284" t="s">
        <v>156</v>
      </c>
      <c r="EM66" s="413"/>
      <c r="EN66" s="413"/>
      <c r="EO66" s="413"/>
      <c r="EP66" s="413"/>
      <c r="EQ66" s="413"/>
      <c r="ER66" s="413"/>
      <c r="ES66" s="413"/>
      <c r="ET66" s="413"/>
      <c r="EU66" s="413"/>
    </row>
    <row r="67" spans="1:15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490"/>
      <c r="P67" s="491"/>
      <c r="Q67" s="390">
        <v>20.72</v>
      </c>
      <c r="R67" s="391">
        <v>13.5</v>
      </c>
      <c r="S67" s="204" t="e">
        <f>Q67+#REF!+R67</f>
        <v>#REF!</v>
      </c>
      <c r="T67" s="439"/>
      <c r="U67" s="205" t="s">
        <v>155</v>
      </c>
      <c r="V67" s="392"/>
      <c r="W67" s="393">
        <f t="shared" si="33"/>
        <v>14426.229508196724</v>
      </c>
      <c r="X67" s="394"/>
      <c r="Y67" s="394"/>
      <c r="Z67" s="394" t="s">
        <v>161</v>
      </c>
      <c r="AA67" s="394"/>
      <c r="AB67" s="394"/>
      <c r="AC67" s="394"/>
      <c r="AD67" s="394"/>
      <c r="AE67" s="395">
        <f t="shared" si="34"/>
        <v>10</v>
      </c>
      <c r="AF67" s="395">
        <f t="shared" ref="AF67:AF75" si="52">IF(W67&lt;999,20,IF(W67&lt;1499,15,IF(W67&lt;1999,10,IF(W67&lt;3999,5,IF(W67&gt;4000,0)))))</f>
        <v>0</v>
      </c>
      <c r="AG67" s="395">
        <f t="shared" si="35"/>
        <v>15</v>
      </c>
      <c r="AH67" s="395">
        <f t="shared" si="51"/>
        <v>10</v>
      </c>
      <c r="AI67" s="391" t="s">
        <v>161</v>
      </c>
      <c r="AJ67" s="395">
        <f t="shared" si="49"/>
        <v>15</v>
      </c>
      <c r="AK67" s="391" t="s">
        <v>751</v>
      </c>
      <c r="AL67" s="395">
        <f t="shared" si="50"/>
        <v>10</v>
      </c>
      <c r="AM67" s="391" t="s">
        <v>161</v>
      </c>
      <c r="AN67" s="395">
        <f t="shared" si="44"/>
        <v>0</v>
      </c>
      <c r="AO67" s="391" t="s">
        <v>162</v>
      </c>
      <c r="AP67" s="395">
        <f t="shared" si="36"/>
        <v>0</v>
      </c>
      <c r="AQ67" s="391" t="s">
        <v>162</v>
      </c>
      <c r="AR67" s="390"/>
      <c r="AS67" s="390"/>
      <c r="AT67" s="390">
        <v>62.5</v>
      </c>
      <c r="AU67" s="390"/>
      <c r="AV67" s="390"/>
      <c r="AW67" s="390"/>
      <c r="AX67" s="390"/>
      <c r="AY67" s="390"/>
      <c r="AZ67" s="457"/>
      <c r="BA67" s="448"/>
      <c r="BB67" s="457"/>
      <c r="BC67" s="344" t="s">
        <v>214</v>
      </c>
      <c r="BD67" s="396"/>
      <c r="BE67" s="344"/>
      <c r="BF67" s="396"/>
      <c r="BG67" s="344"/>
      <c r="BH67" s="396"/>
      <c r="BI67" s="396"/>
      <c r="BJ67" s="396"/>
      <c r="BK67" s="396"/>
      <c r="BL67" s="396"/>
      <c r="BM67" s="396"/>
      <c r="BN67" s="396"/>
      <c r="BO67" s="396"/>
      <c r="BP67" s="391">
        <f t="shared" ref="BP67:BP73" si="53">SUM(AE67+AF67+AG67+AH67+AJ67+AL67+AN67)</f>
        <v>60</v>
      </c>
      <c r="BQ67" s="396"/>
      <c r="BR67" s="396"/>
      <c r="BS67" s="396"/>
      <c r="BT67" s="396"/>
      <c r="BU67" s="396"/>
      <c r="BV67" s="396"/>
      <c r="BW67" s="396"/>
      <c r="BX67" s="396"/>
      <c r="BY67" s="300"/>
      <c r="BZ67" s="38" t="s">
        <v>733</v>
      </c>
      <c r="CA67" s="300"/>
      <c r="CB67" s="304"/>
      <c r="CC67" s="300"/>
      <c r="CD67" s="304"/>
      <c r="CE67" s="300"/>
      <c r="CF67" s="304"/>
      <c r="CG67" s="300"/>
      <c r="CH67" s="301"/>
      <c r="CI67" s="301"/>
      <c r="CJ67" s="304"/>
      <c r="CK67" s="304"/>
      <c r="CL67" s="304"/>
      <c r="CM67" s="302"/>
      <c r="CN67" s="302">
        <v>0.69</v>
      </c>
      <c r="CO67" s="301"/>
      <c r="CP67" s="301"/>
      <c r="CQ67" s="300"/>
      <c r="CR67" s="300"/>
      <c r="CS67" s="301"/>
      <c r="CT67" s="301"/>
      <c r="CU67" s="300"/>
      <c r="CV67" s="300"/>
      <c r="CW67" s="302"/>
      <c r="CX67" s="302"/>
      <c r="CY67" s="299">
        <f>305*0.1</f>
        <v>30.5</v>
      </c>
      <c r="CZ67" s="299"/>
      <c r="DA67" s="302"/>
      <c r="DB67" s="299"/>
      <c r="DC67" s="299"/>
      <c r="DD67" s="298"/>
      <c r="DE67" s="298"/>
      <c r="DF67" s="298"/>
      <c r="DG67" s="303"/>
      <c r="DH67" s="302"/>
      <c r="DI67" s="302"/>
      <c r="DJ67" s="302"/>
      <c r="DK67" s="302"/>
      <c r="DL67" s="302"/>
      <c r="DM67" s="298"/>
      <c r="DN67" s="297"/>
      <c r="DO67" s="301"/>
      <c r="DP67" s="301"/>
      <c r="DQ67" s="300"/>
      <c r="DR67" s="300"/>
      <c r="DS67" s="301"/>
      <c r="DT67" s="300"/>
      <c r="DU67" s="300"/>
      <c r="DV67" s="304"/>
      <c r="DW67" s="304"/>
      <c r="DX67" s="301"/>
      <c r="DY67" s="301"/>
      <c r="DZ67" s="300"/>
      <c r="EA67" s="301"/>
      <c r="EB67" s="300"/>
      <c r="EC67" s="52">
        <v>385000</v>
      </c>
      <c r="ED67" s="52">
        <v>0</v>
      </c>
      <c r="EE67" s="303"/>
      <c r="EF67" s="52">
        <v>442000</v>
      </c>
      <c r="EG67" s="51">
        <v>138400</v>
      </c>
      <c r="EH67" s="303">
        <v>303600</v>
      </c>
      <c r="EI67" s="303"/>
      <c r="EJ67" s="301"/>
    </row>
    <row r="68" spans="1:15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90">
        <v>19.84</v>
      </c>
      <c r="R68" s="391">
        <v>13.5</v>
      </c>
      <c r="S68" s="204" t="e">
        <f>Q68+#REF!+R68</f>
        <v>#REF!</v>
      </c>
      <c r="T68" s="439"/>
      <c r="U68" s="205" t="s">
        <v>155</v>
      </c>
      <c r="V68" s="392"/>
      <c r="W68" s="393">
        <f t="shared" si="33"/>
        <v>9712.7677237257158</v>
      </c>
      <c r="X68" s="394"/>
      <c r="Y68" s="394"/>
      <c r="Z68" s="394" t="s">
        <v>161</v>
      </c>
      <c r="AA68" s="394"/>
      <c r="AB68" s="394"/>
      <c r="AC68" s="394"/>
      <c r="AD68" s="394"/>
      <c r="AE68" s="395">
        <f t="shared" si="34"/>
        <v>10</v>
      </c>
      <c r="AF68" s="395">
        <f t="shared" si="52"/>
        <v>0</v>
      </c>
      <c r="AG68" s="395">
        <f t="shared" si="35"/>
        <v>15</v>
      </c>
      <c r="AH68" s="395">
        <f t="shared" si="51"/>
        <v>10</v>
      </c>
      <c r="AI68" s="391" t="s">
        <v>161</v>
      </c>
      <c r="AJ68" s="395">
        <f t="shared" si="49"/>
        <v>15</v>
      </c>
      <c r="AK68" s="391" t="s">
        <v>751</v>
      </c>
      <c r="AL68" s="395">
        <f t="shared" si="50"/>
        <v>10</v>
      </c>
      <c r="AM68" s="391" t="s">
        <v>161</v>
      </c>
      <c r="AN68" s="395">
        <f t="shared" si="44"/>
        <v>0</v>
      </c>
      <c r="AO68" s="391" t="s">
        <v>162</v>
      </c>
      <c r="AP68" s="395">
        <f t="shared" si="36"/>
        <v>0</v>
      </c>
      <c r="AQ68" s="391" t="s">
        <v>162</v>
      </c>
      <c r="AR68" s="390"/>
      <c r="AS68" s="390"/>
      <c r="AT68" s="390">
        <v>62.5</v>
      </c>
      <c r="AU68" s="390"/>
      <c r="AV68" s="390"/>
      <c r="AW68" s="390"/>
      <c r="AX68" s="390"/>
      <c r="AY68" s="390"/>
      <c r="AZ68" s="457"/>
      <c r="BA68" s="448"/>
      <c r="BB68" s="457"/>
      <c r="BC68" s="344" t="s">
        <v>214</v>
      </c>
      <c r="BD68" s="396"/>
      <c r="BE68" s="344"/>
      <c r="BF68" s="396"/>
      <c r="BG68" s="344"/>
      <c r="BH68" s="396"/>
      <c r="BI68" s="396"/>
      <c r="BJ68" s="396"/>
      <c r="BK68" s="396"/>
      <c r="BL68" s="396"/>
      <c r="BM68" s="396"/>
      <c r="BN68" s="396"/>
      <c r="BO68" s="396"/>
      <c r="BP68" s="391">
        <f t="shared" si="53"/>
        <v>60</v>
      </c>
      <c r="BQ68" s="396"/>
      <c r="BR68" s="396"/>
      <c r="BS68" s="396"/>
      <c r="BT68" s="396"/>
      <c r="BU68" s="396"/>
      <c r="BV68" s="396"/>
      <c r="BW68" s="396"/>
      <c r="BX68" s="396"/>
      <c r="BY68" s="300"/>
      <c r="BZ68" s="38" t="s">
        <v>733</v>
      </c>
      <c r="CA68" s="300"/>
      <c r="CB68" s="304"/>
      <c r="CC68" s="300"/>
      <c r="CD68" s="304"/>
      <c r="CE68" s="300"/>
      <c r="CF68" s="304"/>
      <c r="CG68" s="300"/>
      <c r="CH68" s="301"/>
      <c r="CI68" s="301"/>
      <c r="CJ68" s="304"/>
      <c r="CK68" s="304"/>
      <c r="CL68" s="304"/>
      <c r="CM68" s="302"/>
      <c r="CN68" s="302">
        <v>2.4700000000000002</v>
      </c>
      <c r="CO68" s="301"/>
      <c r="CP68" s="301"/>
      <c r="CQ68" s="300"/>
      <c r="CR68" s="300"/>
      <c r="CS68" s="301"/>
      <c r="CT68" s="301"/>
      <c r="CU68" s="300"/>
      <c r="CV68" s="300"/>
      <c r="CW68" s="302"/>
      <c r="CX68" s="302"/>
      <c r="CY68" s="299">
        <f>317*0.1</f>
        <v>31.700000000000003</v>
      </c>
      <c r="CZ68" s="299"/>
      <c r="DA68" s="302"/>
      <c r="DB68" s="299"/>
      <c r="DC68" s="299"/>
      <c r="DD68" s="298"/>
      <c r="DE68" s="298"/>
      <c r="DF68" s="298"/>
      <c r="DG68" s="303"/>
      <c r="DH68" s="302"/>
      <c r="DI68" s="302"/>
      <c r="DJ68" s="302"/>
      <c r="DK68" s="302"/>
      <c r="DL68" s="302"/>
      <c r="DM68" s="298"/>
      <c r="DN68" s="297"/>
      <c r="DO68" s="301"/>
      <c r="DP68" s="301"/>
      <c r="DQ68" s="300"/>
      <c r="DR68" s="300"/>
      <c r="DS68" s="301"/>
      <c r="DT68" s="300"/>
      <c r="DU68" s="300"/>
      <c r="DV68" s="304"/>
      <c r="DW68" s="304"/>
      <c r="DX68" s="301"/>
      <c r="DY68" s="301"/>
      <c r="DZ68" s="300"/>
      <c r="EA68" s="301"/>
      <c r="EB68" s="300"/>
      <c r="EC68" s="52">
        <v>365000</v>
      </c>
      <c r="ED68" s="52">
        <v>0</v>
      </c>
      <c r="EE68" s="303"/>
      <c r="EF68" s="52">
        <v>420000</v>
      </c>
      <c r="EG68" s="51">
        <v>134000</v>
      </c>
      <c r="EH68" s="292">
        <v>760500</v>
      </c>
      <c r="EI68" s="303"/>
      <c r="EJ68" s="301"/>
    </row>
    <row r="69" spans="1:15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90">
        <v>19.2234926866</v>
      </c>
      <c r="R69" s="391">
        <v>8.25</v>
      </c>
      <c r="S69" s="204" t="e">
        <f>Q69+#REF!+R69</f>
        <v>#REF!</v>
      </c>
      <c r="T69" s="439"/>
      <c r="U69" s="205" t="s">
        <v>155</v>
      </c>
      <c r="V69" s="392"/>
      <c r="W69" s="393">
        <f t="shared" si="33"/>
        <v>18705.574261129816</v>
      </c>
      <c r="X69" s="394"/>
      <c r="Y69" s="394"/>
      <c r="Z69" s="394" t="s">
        <v>161</v>
      </c>
      <c r="AA69" s="394"/>
      <c r="AB69" s="394"/>
      <c r="AC69" s="394"/>
      <c r="AD69" s="394"/>
      <c r="AE69" s="395">
        <f t="shared" si="34"/>
        <v>10</v>
      </c>
      <c r="AF69" s="395">
        <f t="shared" si="52"/>
        <v>0</v>
      </c>
      <c r="AG69" s="395">
        <f t="shared" si="35"/>
        <v>15</v>
      </c>
      <c r="AH69" s="395">
        <f t="shared" si="51"/>
        <v>10</v>
      </c>
      <c r="AI69" s="391" t="s">
        <v>161</v>
      </c>
      <c r="AJ69" s="395">
        <f t="shared" si="49"/>
        <v>15</v>
      </c>
      <c r="AK69" s="391" t="s">
        <v>751</v>
      </c>
      <c r="AL69" s="395">
        <f t="shared" si="50"/>
        <v>10</v>
      </c>
      <c r="AM69" s="391" t="s">
        <v>161</v>
      </c>
      <c r="AN69" s="395">
        <f t="shared" si="44"/>
        <v>0</v>
      </c>
      <c r="AO69" s="391" t="s">
        <v>162</v>
      </c>
      <c r="AP69" s="395">
        <f t="shared" si="36"/>
        <v>0</v>
      </c>
      <c r="AQ69" s="391" t="s">
        <v>162</v>
      </c>
      <c r="AR69" s="390"/>
      <c r="AS69" s="390"/>
      <c r="AT69" s="390">
        <v>50</v>
      </c>
      <c r="AU69" s="390"/>
      <c r="AV69" s="390"/>
      <c r="AW69" s="390"/>
      <c r="AX69" s="390"/>
      <c r="AY69" s="390"/>
      <c r="AZ69" s="457"/>
      <c r="BA69" s="448"/>
      <c r="BB69" s="457"/>
      <c r="BC69" s="387" t="s">
        <v>214</v>
      </c>
      <c r="BD69" s="396"/>
      <c r="BE69" s="344"/>
      <c r="BF69" s="396"/>
      <c r="BG69" s="344"/>
      <c r="BH69" s="396"/>
      <c r="BI69" s="396"/>
      <c r="BJ69" s="396"/>
      <c r="BK69" s="396"/>
      <c r="BL69" s="396"/>
      <c r="BM69" s="396"/>
      <c r="BN69" s="396"/>
      <c r="BO69" s="396"/>
      <c r="BP69" s="391">
        <f t="shared" si="53"/>
        <v>60</v>
      </c>
      <c r="BQ69" s="396"/>
      <c r="BR69" s="396"/>
      <c r="BS69" s="396"/>
      <c r="BT69" s="396"/>
      <c r="BU69" s="396"/>
      <c r="BV69" s="396"/>
      <c r="BW69" s="396"/>
      <c r="BX69" s="396"/>
      <c r="BY69" s="300"/>
      <c r="BZ69" s="38" t="s">
        <v>734</v>
      </c>
      <c r="CA69" s="300"/>
      <c r="CB69" s="304"/>
      <c r="CC69" s="300"/>
      <c r="CD69" s="304"/>
      <c r="CE69" s="300"/>
      <c r="CF69" s="304"/>
      <c r="CG69" s="300"/>
      <c r="CH69" s="301"/>
      <c r="CI69" s="301"/>
      <c r="CJ69" s="304"/>
      <c r="CK69" s="304"/>
      <c r="CL69" s="304"/>
      <c r="CM69" s="302"/>
      <c r="CN69" s="302">
        <v>0.33</v>
      </c>
      <c r="CO69" s="301"/>
      <c r="CP69" s="301"/>
      <c r="CQ69" s="300"/>
      <c r="CR69" s="300"/>
      <c r="CS69" s="301"/>
      <c r="CT69" s="301"/>
      <c r="CU69" s="300"/>
      <c r="CV69" s="300"/>
      <c r="CW69" s="302"/>
      <c r="CX69" s="302"/>
      <c r="CY69" s="299">
        <f>324*0.1</f>
        <v>32.4</v>
      </c>
      <c r="CZ69" s="299"/>
      <c r="DA69" s="302"/>
      <c r="DB69" s="299"/>
      <c r="DC69" s="299"/>
      <c r="DD69" s="298"/>
      <c r="DE69" s="298"/>
      <c r="DF69" s="298"/>
      <c r="DG69" s="303"/>
      <c r="DH69" s="302"/>
      <c r="DI69" s="302"/>
      <c r="DJ69" s="302"/>
      <c r="DK69" s="302"/>
      <c r="DL69" s="302"/>
      <c r="DM69" s="298"/>
      <c r="DN69" s="297"/>
      <c r="DO69" s="301"/>
      <c r="DP69" s="301"/>
      <c r="DQ69" s="300"/>
      <c r="DR69" s="300"/>
      <c r="DS69" s="301"/>
      <c r="DT69" s="300"/>
      <c r="DU69" s="300"/>
      <c r="DV69" s="304"/>
      <c r="DW69" s="304"/>
      <c r="DX69" s="301"/>
      <c r="DY69" s="301"/>
      <c r="DZ69" s="300"/>
      <c r="EA69" s="301"/>
      <c r="EB69" s="300"/>
      <c r="EC69" s="52">
        <v>170000</v>
      </c>
      <c r="ED69" s="52">
        <v>0</v>
      </c>
      <c r="EE69" s="303"/>
      <c r="EF69" s="52">
        <v>200000</v>
      </c>
      <c r="EG69" s="51">
        <v>0</v>
      </c>
      <c r="EH69" s="303">
        <v>200000</v>
      </c>
      <c r="EI69" s="303"/>
      <c r="EJ69" s="301"/>
    </row>
    <row r="70" spans="1:15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90">
        <v>15.233988893053294</v>
      </c>
      <c r="R70" s="391">
        <v>9.75</v>
      </c>
      <c r="S70" s="204" t="e">
        <f>Q70+#REF!+R70</f>
        <v>#REF!</v>
      </c>
      <c r="T70" s="439"/>
      <c r="U70" s="205" t="s">
        <v>155</v>
      </c>
      <c r="V70" s="392"/>
      <c r="W70" s="393">
        <f t="shared" si="33"/>
        <v>16290.726817042605</v>
      </c>
      <c r="X70" s="394"/>
      <c r="Y70" s="394"/>
      <c r="Z70" s="394" t="s">
        <v>161</v>
      </c>
      <c r="AA70" s="394"/>
      <c r="AB70" s="394"/>
      <c r="AC70" s="394"/>
      <c r="AD70" s="394"/>
      <c r="AE70" s="395">
        <f t="shared" si="34"/>
        <v>10</v>
      </c>
      <c r="AF70" s="395">
        <f t="shared" si="52"/>
        <v>0</v>
      </c>
      <c r="AG70" s="395">
        <f t="shared" si="35"/>
        <v>15</v>
      </c>
      <c r="AH70" s="395">
        <f t="shared" si="51"/>
        <v>10</v>
      </c>
      <c r="AI70" s="391" t="s">
        <v>161</v>
      </c>
      <c r="AJ70" s="395">
        <f t="shared" si="49"/>
        <v>15</v>
      </c>
      <c r="AK70" s="391" t="s">
        <v>751</v>
      </c>
      <c r="AL70" s="395">
        <f t="shared" si="50"/>
        <v>10</v>
      </c>
      <c r="AM70" s="391" t="s">
        <v>161</v>
      </c>
      <c r="AN70" s="395">
        <f t="shared" si="44"/>
        <v>0</v>
      </c>
      <c r="AO70" s="391" t="s">
        <v>162</v>
      </c>
      <c r="AP70" s="395">
        <f t="shared" si="36"/>
        <v>0</v>
      </c>
      <c r="AQ70" s="391" t="s">
        <v>162</v>
      </c>
      <c r="AR70" s="390"/>
      <c r="AS70" s="390"/>
      <c r="AT70" s="390">
        <v>55</v>
      </c>
      <c r="AU70" s="390"/>
      <c r="AV70" s="390"/>
      <c r="AW70" s="390"/>
      <c r="AX70" s="390"/>
      <c r="AY70" s="390"/>
      <c r="AZ70" s="457"/>
      <c r="BA70" s="448"/>
      <c r="BB70" s="457"/>
      <c r="BC70" s="344" t="s">
        <v>214</v>
      </c>
      <c r="BD70" s="396"/>
      <c r="BE70" s="344"/>
      <c r="BF70" s="396"/>
      <c r="BG70" s="344"/>
      <c r="BH70" s="396"/>
      <c r="BI70" s="396"/>
      <c r="BJ70" s="396"/>
      <c r="BK70" s="396"/>
      <c r="BL70" s="396"/>
      <c r="BM70" s="396"/>
      <c r="BN70" s="396"/>
      <c r="BO70" s="396"/>
      <c r="BP70" s="391">
        <f t="shared" si="53"/>
        <v>60</v>
      </c>
      <c r="BQ70" s="396"/>
      <c r="BR70" s="396"/>
      <c r="BS70" s="396"/>
      <c r="BT70" s="396"/>
      <c r="BU70" s="396"/>
      <c r="BV70" s="396"/>
      <c r="BW70" s="396"/>
      <c r="BX70" s="396"/>
      <c r="BY70" s="300"/>
      <c r="BZ70" s="38" t="s">
        <v>733</v>
      </c>
      <c r="CA70" s="300"/>
      <c r="CB70" s="304"/>
      <c r="CC70" s="300"/>
      <c r="CD70" s="304"/>
      <c r="CE70" s="300"/>
      <c r="CF70" s="304"/>
      <c r="CG70" s="300"/>
      <c r="CH70" s="301"/>
      <c r="CI70" s="301"/>
      <c r="CJ70" s="304"/>
      <c r="CK70" s="304"/>
      <c r="CL70" s="304"/>
      <c r="CM70" s="302"/>
      <c r="CN70" s="302">
        <v>0.36</v>
      </c>
      <c r="CO70" s="301"/>
      <c r="CP70" s="301"/>
      <c r="CQ70" s="300"/>
      <c r="CR70" s="300"/>
      <c r="CS70" s="301"/>
      <c r="CT70" s="301"/>
      <c r="CU70" s="300"/>
      <c r="CV70" s="300"/>
      <c r="CW70" s="302"/>
      <c r="CX70" s="302"/>
      <c r="CY70" s="299">
        <f>798*0.1</f>
        <v>79.800000000000011</v>
      </c>
      <c r="CZ70" s="299"/>
      <c r="DA70" s="302"/>
      <c r="DB70" s="299"/>
      <c r="DC70" s="299"/>
      <c r="DD70" s="298"/>
      <c r="DE70" s="298"/>
      <c r="DF70" s="298"/>
      <c r="DG70" s="303"/>
      <c r="DH70" s="302"/>
      <c r="DI70" s="302"/>
      <c r="DJ70" s="302"/>
      <c r="DK70" s="302"/>
      <c r="DL70" s="302"/>
      <c r="DM70" s="298"/>
      <c r="DN70" s="297"/>
      <c r="DO70" s="301"/>
      <c r="DP70" s="301"/>
      <c r="DQ70" s="300"/>
      <c r="DR70" s="300"/>
      <c r="DS70" s="301"/>
      <c r="DT70" s="300"/>
      <c r="DU70" s="300"/>
      <c r="DV70" s="304"/>
      <c r="DW70" s="304"/>
      <c r="DX70" s="301"/>
      <c r="DY70" s="301"/>
      <c r="DZ70" s="300"/>
      <c r="EA70" s="301"/>
      <c r="EB70" s="300"/>
      <c r="EC70" s="52">
        <v>360000</v>
      </c>
      <c r="ED70" s="52">
        <v>0</v>
      </c>
      <c r="EE70" s="303"/>
      <c r="EF70" s="52">
        <v>414000</v>
      </c>
      <c r="EG70" s="51">
        <v>0</v>
      </c>
      <c r="EH70" s="292">
        <v>468000</v>
      </c>
      <c r="EI70" s="303"/>
      <c r="EJ70" s="301"/>
    </row>
    <row r="71" spans="1:15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90">
        <v>14.980262092711737</v>
      </c>
      <c r="R71" s="220">
        <v>9.75</v>
      </c>
      <c r="S71" s="204" t="e">
        <f>Q71+#REF!+R71</f>
        <v>#REF!</v>
      </c>
      <c r="T71" s="439"/>
      <c r="U71" s="205" t="s">
        <v>155</v>
      </c>
      <c r="V71" s="392"/>
      <c r="W71" s="393">
        <f t="shared" si="33"/>
        <v>2732.7935222672068</v>
      </c>
      <c r="X71" s="394"/>
      <c r="Y71" s="394"/>
      <c r="Z71" s="394" t="s">
        <v>161</v>
      </c>
      <c r="AA71" s="394"/>
      <c r="AB71" s="394"/>
      <c r="AC71" s="394"/>
      <c r="AD71" s="394"/>
      <c r="AE71" s="395">
        <f t="shared" si="34"/>
        <v>5</v>
      </c>
      <c r="AF71" s="395">
        <f t="shared" si="52"/>
        <v>5</v>
      </c>
      <c r="AG71" s="395">
        <f t="shared" si="35"/>
        <v>15</v>
      </c>
      <c r="AH71" s="395">
        <f t="shared" si="51"/>
        <v>10</v>
      </c>
      <c r="AI71" s="391" t="s">
        <v>161</v>
      </c>
      <c r="AJ71" s="395">
        <f t="shared" si="49"/>
        <v>15</v>
      </c>
      <c r="AK71" s="391" t="s">
        <v>751</v>
      </c>
      <c r="AL71" s="395">
        <f t="shared" si="50"/>
        <v>10</v>
      </c>
      <c r="AM71" s="391" t="s">
        <v>161</v>
      </c>
      <c r="AN71" s="395">
        <f t="shared" si="44"/>
        <v>0</v>
      </c>
      <c r="AO71" s="391" t="s">
        <v>162</v>
      </c>
      <c r="AP71" s="395">
        <f t="shared" si="36"/>
        <v>0</v>
      </c>
      <c r="AQ71" s="391" t="s">
        <v>162</v>
      </c>
      <c r="AR71" s="390"/>
      <c r="AS71" s="390"/>
      <c r="AT71" s="390">
        <v>42.5</v>
      </c>
      <c r="AU71" s="390"/>
      <c r="AV71" s="390"/>
      <c r="AW71" s="390"/>
      <c r="AX71" s="390"/>
      <c r="AY71" s="390"/>
      <c r="AZ71" s="457"/>
      <c r="BA71" s="448"/>
      <c r="BB71" s="457"/>
      <c r="BC71" s="344" t="s">
        <v>214</v>
      </c>
      <c r="BD71" s="396"/>
      <c r="BE71" s="344"/>
      <c r="BF71" s="396"/>
      <c r="BG71" s="344"/>
      <c r="BH71" s="396"/>
      <c r="BI71" s="396"/>
      <c r="BJ71" s="396"/>
      <c r="BK71" s="396"/>
      <c r="BL71" s="396"/>
      <c r="BM71" s="396"/>
      <c r="BN71" s="396"/>
      <c r="BO71" s="396"/>
      <c r="BP71" s="391">
        <f t="shared" si="53"/>
        <v>60</v>
      </c>
      <c r="BQ71" s="396"/>
      <c r="BR71" s="396"/>
      <c r="BS71" s="396"/>
      <c r="BT71" s="396"/>
      <c r="BU71" s="396"/>
      <c r="BV71" s="396"/>
      <c r="BW71" s="396"/>
      <c r="BX71" s="396"/>
      <c r="BY71" s="300"/>
      <c r="BZ71" s="38" t="s">
        <v>733</v>
      </c>
      <c r="CA71" s="300"/>
      <c r="CB71" s="304"/>
      <c r="CC71" s="300"/>
      <c r="CD71" s="304"/>
      <c r="CE71" s="300"/>
      <c r="CF71" s="304"/>
      <c r="CG71" s="300"/>
      <c r="CH71" s="301"/>
      <c r="CI71" s="301"/>
      <c r="CJ71" s="304"/>
      <c r="CK71" s="304"/>
      <c r="CL71" s="304"/>
      <c r="CM71" s="302"/>
      <c r="CN71" s="302">
        <v>3.12</v>
      </c>
      <c r="CO71" s="301"/>
      <c r="CP71" s="301"/>
      <c r="CQ71" s="300"/>
      <c r="CR71" s="300"/>
      <c r="CS71" s="301"/>
      <c r="CT71" s="301"/>
      <c r="CU71" s="300"/>
      <c r="CV71" s="300"/>
      <c r="CW71" s="302"/>
      <c r="CX71" s="302"/>
      <c r="CY71" s="299">
        <f>950*0.1</f>
        <v>95</v>
      </c>
      <c r="CZ71" s="299"/>
      <c r="DA71" s="302"/>
      <c r="DB71" s="299"/>
      <c r="DC71" s="299"/>
      <c r="DD71" s="298"/>
      <c r="DE71" s="298"/>
      <c r="DF71" s="298"/>
      <c r="DG71" s="303"/>
      <c r="DH71" s="302"/>
      <c r="DI71" s="302"/>
      <c r="DJ71" s="302"/>
      <c r="DK71" s="302"/>
      <c r="DL71" s="302"/>
      <c r="DM71" s="298"/>
      <c r="DN71" s="297"/>
      <c r="DO71" s="301"/>
      <c r="DP71" s="301"/>
      <c r="DQ71" s="300"/>
      <c r="DR71" s="300"/>
      <c r="DS71" s="301"/>
      <c r="DT71" s="300"/>
      <c r="DU71" s="300"/>
      <c r="DV71" s="304"/>
      <c r="DW71" s="304"/>
      <c r="DX71" s="301"/>
      <c r="DY71" s="301"/>
      <c r="DZ71" s="300"/>
      <c r="EA71" s="301"/>
      <c r="EB71" s="300"/>
      <c r="EC71" s="52">
        <v>385375</v>
      </c>
      <c r="ED71" s="52">
        <v>0</v>
      </c>
      <c r="EE71" s="303"/>
      <c r="EF71" s="52">
        <v>405375</v>
      </c>
      <c r="EG71" s="51">
        <v>0</v>
      </c>
      <c r="EH71" s="292">
        <v>810000</v>
      </c>
      <c r="EI71" s="303"/>
      <c r="EJ71" s="301"/>
    </row>
    <row r="72" spans="1:15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90">
        <v>14.580441313826976</v>
      </c>
      <c r="R72" s="220">
        <v>7.5</v>
      </c>
      <c r="S72" s="204" t="e">
        <f>Q72+#REF!+R72</f>
        <v>#REF!</v>
      </c>
      <c r="T72" s="439"/>
      <c r="U72" s="205" t="s">
        <v>155</v>
      </c>
      <c r="V72" s="392"/>
      <c r="W72" s="393">
        <f t="shared" si="33"/>
        <v>94562.647754137128</v>
      </c>
      <c r="X72" s="394"/>
      <c r="Y72" s="394"/>
      <c r="Z72" s="394" t="s">
        <v>161</v>
      </c>
      <c r="AA72" s="394"/>
      <c r="AB72" s="394"/>
      <c r="AC72" s="394"/>
      <c r="AD72" s="394"/>
      <c r="AE72" s="395">
        <f t="shared" si="34"/>
        <v>10</v>
      </c>
      <c r="AF72" s="395">
        <f t="shared" si="52"/>
        <v>0</v>
      </c>
      <c r="AG72" s="395">
        <f t="shared" si="35"/>
        <v>15</v>
      </c>
      <c r="AH72" s="395">
        <f t="shared" si="51"/>
        <v>10</v>
      </c>
      <c r="AI72" s="391" t="s">
        <v>161</v>
      </c>
      <c r="AJ72" s="395">
        <f t="shared" si="49"/>
        <v>15</v>
      </c>
      <c r="AK72" s="391" t="s">
        <v>751</v>
      </c>
      <c r="AL72" s="395">
        <f t="shared" si="50"/>
        <v>10</v>
      </c>
      <c r="AM72" s="391" t="s">
        <v>161</v>
      </c>
      <c r="AN72" s="395">
        <f t="shared" si="44"/>
        <v>0</v>
      </c>
      <c r="AO72" s="391" t="s">
        <v>162</v>
      </c>
      <c r="AP72" s="395">
        <f t="shared" si="36"/>
        <v>0</v>
      </c>
      <c r="AQ72" s="391" t="s">
        <v>162</v>
      </c>
      <c r="AR72" s="390"/>
      <c r="AS72" s="390"/>
      <c r="AT72" s="390">
        <v>50</v>
      </c>
      <c r="AU72" s="390"/>
      <c r="AV72" s="390"/>
      <c r="AW72" s="390"/>
      <c r="AX72" s="390"/>
      <c r="AY72" s="390"/>
      <c r="AZ72" s="457"/>
      <c r="BA72" s="448"/>
      <c r="BB72" s="457"/>
      <c r="BC72" s="344" t="s">
        <v>214</v>
      </c>
      <c r="BD72" s="396"/>
      <c r="BE72" s="344"/>
      <c r="BF72" s="396"/>
      <c r="BG72" s="344"/>
      <c r="BH72" s="396"/>
      <c r="BI72" s="396"/>
      <c r="BJ72" s="396"/>
      <c r="BK72" s="396"/>
      <c r="BL72" s="396"/>
      <c r="BM72" s="396"/>
      <c r="BN72" s="396"/>
      <c r="BO72" s="396"/>
      <c r="BP72" s="391">
        <f t="shared" si="53"/>
        <v>60</v>
      </c>
      <c r="BQ72" s="396"/>
      <c r="BR72" s="396"/>
      <c r="BS72" s="396"/>
      <c r="BT72" s="396"/>
      <c r="BU72" s="396"/>
      <c r="BV72" s="396"/>
      <c r="BW72" s="396"/>
      <c r="BX72" s="396"/>
      <c r="BY72" s="300"/>
      <c r="BZ72" s="38" t="s">
        <v>734</v>
      </c>
      <c r="CA72" s="300"/>
      <c r="CB72" s="304"/>
      <c r="CC72" s="300"/>
      <c r="CD72" s="304"/>
      <c r="CE72" s="300"/>
      <c r="CF72" s="304"/>
      <c r="CG72" s="300"/>
      <c r="CH72" s="301"/>
      <c r="CI72" s="301"/>
      <c r="CJ72" s="304"/>
      <c r="CK72" s="304"/>
      <c r="CL72" s="304"/>
      <c r="CM72" s="302"/>
      <c r="CN72" s="302">
        <v>0.47</v>
      </c>
      <c r="CO72" s="301"/>
      <c r="CP72" s="301"/>
      <c r="CQ72" s="300"/>
      <c r="CR72" s="300"/>
      <c r="CS72" s="301"/>
      <c r="CT72" s="301"/>
      <c r="CU72" s="300"/>
      <c r="CV72" s="300"/>
      <c r="CW72" s="302"/>
      <c r="CX72" s="302"/>
      <c r="CY72" s="299">
        <f>90*0.1</f>
        <v>9</v>
      </c>
      <c r="CZ72" s="299"/>
      <c r="DA72" s="302"/>
      <c r="DB72" s="299"/>
      <c r="DC72" s="299"/>
      <c r="DD72" s="298"/>
      <c r="DE72" s="298"/>
      <c r="DF72" s="298"/>
      <c r="DG72" s="303"/>
      <c r="DH72" s="302"/>
      <c r="DI72" s="302"/>
      <c r="DJ72" s="302"/>
      <c r="DK72" s="302"/>
      <c r="DL72" s="302"/>
      <c r="DM72" s="298"/>
      <c r="DN72" s="297"/>
      <c r="DO72" s="301"/>
      <c r="DP72" s="301"/>
      <c r="DQ72" s="300"/>
      <c r="DR72" s="300"/>
      <c r="DS72" s="301"/>
      <c r="DT72" s="300"/>
      <c r="DU72" s="300"/>
      <c r="DV72" s="304"/>
      <c r="DW72" s="304"/>
      <c r="DX72" s="301"/>
      <c r="DY72" s="301"/>
      <c r="DZ72" s="300"/>
      <c r="EA72" s="301"/>
      <c r="EB72" s="300"/>
      <c r="EC72" s="52">
        <v>380000</v>
      </c>
      <c r="ED72" s="52">
        <v>0</v>
      </c>
      <c r="EE72" s="303"/>
      <c r="EF72" s="52">
        <v>400000</v>
      </c>
      <c r="EG72" s="51">
        <v>0</v>
      </c>
      <c r="EH72" s="303">
        <v>400000</v>
      </c>
      <c r="EI72" s="303"/>
      <c r="EJ72" s="301"/>
    </row>
    <row r="73" spans="1:15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90">
        <v>14.551587373051026</v>
      </c>
      <c r="R73" s="220">
        <v>7.5</v>
      </c>
      <c r="S73" s="204" t="e">
        <f>Q73+#REF!+R73</f>
        <v>#REF!</v>
      </c>
      <c r="T73" s="439"/>
      <c r="U73" s="205" t="s">
        <v>155</v>
      </c>
      <c r="V73" s="392"/>
      <c r="W73" s="393">
        <f t="shared" si="33"/>
        <v>120809.42313500452</v>
      </c>
      <c r="X73" s="394"/>
      <c r="Y73" s="394"/>
      <c r="Z73" s="394" t="s">
        <v>161</v>
      </c>
      <c r="AA73" s="394"/>
      <c r="AB73" s="394"/>
      <c r="AC73" s="394"/>
      <c r="AD73" s="394"/>
      <c r="AE73" s="395">
        <f t="shared" si="34"/>
        <v>10</v>
      </c>
      <c r="AF73" s="395">
        <f t="shared" si="52"/>
        <v>0</v>
      </c>
      <c r="AG73" s="395">
        <f t="shared" si="35"/>
        <v>15</v>
      </c>
      <c r="AH73" s="395">
        <f t="shared" si="51"/>
        <v>10</v>
      </c>
      <c r="AI73" s="391" t="s">
        <v>161</v>
      </c>
      <c r="AJ73" s="395">
        <f t="shared" si="49"/>
        <v>15</v>
      </c>
      <c r="AK73" s="391" t="s">
        <v>751</v>
      </c>
      <c r="AL73" s="395">
        <f t="shared" si="50"/>
        <v>10</v>
      </c>
      <c r="AM73" s="391" t="s">
        <v>161</v>
      </c>
      <c r="AN73" s="395">
        <f t="shared" si="44"/>
        <v>0</v>
      </c>
      <c r="AO73" s="391" t="s">
        <v>162</v>
      </c>
      <c r="AP73" s="395">
        <f t="shared" si="36"/>
        <v>0</v>
      </c>
      <c r="AQ73" s="391" t="s">
        <v>162</v>
      </c>
      <c r="AR73" s="390"/>
      <c r="AS73" s="390"/>
      <c r="AT73" s="390">
        <v>50</v>
      </c>
      <c r="AU73" s="390"/>
      <c r="AV73" s="390"/>
      <c r="AW73" s="390"/>
      <c r="AX73" s="390"/>
      <c r="AY73" s="390"/>
      <c r="AZ73" s="457"/>
      <c r="BA73" s="448"/>
      <c r="BB73" s="457"/>
      <c r="BC73" s="387" t="s">
        <v>214</v>
      </c>
      <c r="BD73" s="396"/>
      <c r="BE73" s="344"/>
      <c r="BF73" s="396"/>
      <c r="BG73" s="344"/>
      <c r="BH73" s="396"/>
      <c r="BI73" s="396"/>
      <c r="BJ73" s="396"/>
      <c r="BK73" s="396"/>
      <c r="BL73" s="396"/>
      <c r="BM73" s="396"/>
      <c r="BN73" s="396"/>
      <c r="BO73" s="396"/>
      <c r="BP73" s="391">
        <f t="shared" si="53"/>
        <v>60</v>
      </c>
      <c r="BQ73" s="396"/>
      <c r="BR73" s="396"/>
      <c r="BS73" s="396"/>
      <c r="BT73" s="396"/>
      <c r="BU73" s="396"/>
      <c r="BV73" s="396"/>
      <c r="BW73" s="396"/>
      <c r="BX73" s="396"/>
      <c r="BY73" s="300"/>
      <c r="BZ73" s="38" t="s">
        <v>734</v>
      </c>
      <c r="CA73" s="300"/>
      <c r="CB73" s="304"/>
      <c r="CC73" s="300"/>
      <c r="CD73" s="304"/>
      <c r="CE73" s="300"/>
      <c r="CF73" s="304"/>
      <c r="CG73" s="300"/>
      <c r="CH73" s="301"/>
      <c r="CI73" s="301"/>
      <c r="CJ73" s="304"/>
      <c r="CK73" s="304"/>
      <c r="CL73" s="304"/>
      <c r="CM73" s="302"/>
      <c r="CN73" s="302">
        <v>0.43</v>
      </c>
      <c r="CO73" s="301"/>
      <c r="CP73" s="301"/>
      <c r="CQ73" s="300"/>
      <c r="CR73" s="300"/>
      <c r="CS73" s="301"/>
      <c r="CT73" s="301"/>
      <c r="CU73" s="300"/>
      <c r="CV73" s="300"/>
      <c r="CW73" s="302"/>
      <c r="CX73" s="302"/>
      <c r="CY73" s="299">
        <f>77*0.1</f>
        <v>7.7</v>
      </c>
      <c r="CZ73" s="299"/>
      <c r="DA73" s="302"/>
      <c r="DB73" s="299"/>
      <c r="DC73" s="299"/>
      <c r="DD73" s="298"/>
      <c r="DE73" s="298"/>
      <c r="DF73" s="298"/>
      <c r="DG73" s="303"/>
      <c r="DH73" s="302"/>
      <c r="DI73" s="302"/>
      <c r="DJ73" s="302"/>
      <c r="DK73" s="302"/>
      <c r="DL73" s="302"/>
      <c r="DM73" s="298"/>
      <c r="DN73" s="297"/>
      <c r="DO73" s="301"/>
      <c r="DP73" s="301"/>
      <c r="DQ73" s="300"/>
      <c r="DR73" s="300"/>
      <c r="DS73" s="301"/>
      <c r="DT73" s="300"/>
      <c r="DU73" s="300"/>
      <c r="DV73" s="304"/>
      <c r="DW73" s="304"/>
      <c r="DX73" s="301"/>
      <c r="DY73" s="301"/>
      <c r="DZ73" s="300"/>
      <c r="EA73" s="301"/>
      <c r="EB73" s="300"/>
      <c r="EC73" s="52">
        <v>380000</v>
      </c>
      <c r="ED73" s="52">
        <v>0</v>
      </c>
      <c r="EE73" s="303"/>
      <c r="EF73" s="52">
        <v>400000</v>
      </c>
      <c r="EG73" s="51">
        <v>0</v>
      </c>
      <c r="EH73" s="303">
        <v>400000</v>
      </c>
      <c r="EI73" s="303"/>
      <c r="EJ73" s="301"/>
    </row>
    <row r="74" spans="1:151" ht="92.45" customHeight="1" x14ac:dyDescent="0.2">
      <c r="A74" s="403" t="s">
        <v>151</v>
      </c>
      <c r="B74" s="404" t="s">
        <v>295</v>
      </c>
      <c r="C74" s="404" t="s">
        <v>214</v>
      </c>
      <c r="D74" s="238" t="s">
        <v>757</v>
      </c>
      <c r="E74" s="238" t="s">
        <v>153</v>
      </c>
      <c r="F74" s="403" t="s">
        <v>156</v>
      </c>
      <c r="G74" s="403" t="s">
        <v>459</v>
      </c>
      <c r="H74" s="403" t="s">
        <v>453</v>
      </c>
      <c r="I74" s="403" t="s">
        <v>457</v>
      </c>
      <c r="J74" s="403" t="s">
        <v>440</v>
      </c>
      <c r="K74" s="403" t="s">
        <v>180</v>
      </c>
      <c r="L74" s="405">
        <v>362296000</v>
      </c>
      <c r="M74" s="126">
        <v>12.231591398447446</v>
      </c>
      <c r="N74" s="462"/>
      <c r="O74" s="406">
        <v>9.98</v>
      </c>
      <c r="P74" s="406">
        <v>10.95</v>
      </c>
      <c r="Q74" s="406">
        <v>7.47</v>
      </c>
      <c r="R74" s="219">
        <v>7.5</v>
      </c>
      <c r="S74" s="189" t="e">
        <f>Q74+#REF!+R74</f>
        <v>#REF!</v>
      </c>
      <c r="T74" s="462"/>
      <c r="U74" s="407">
        <f>IF(AT74&lt;30,0,IF(AT74&lt;50,5,IF(AT74&lt;65,10,IF(AT74&gt;66,15))))</f>
        <v>5</v>
      </c>
      <c r="V74" s="407">
        <f>IF(W74&lt;499,15,IF(W74&lt;999,10,IF(W74&lt;1499,5,IF(W74&gt;1500,0))))</f>
        <v>5</v>
      </c>
      <c r="W74" s="384">
        <f t="shared" si="33"/>
        <v>1471.2174057748716</v>
      </c>
      <c r="X74" s="407">
        <f>IF(DC74&lt;500,0,IF(DC74&lt;1000,5,IF(DC74&gt;1000,10)))</f>
        <v>10</v>
      </c>
      <c r="Y74" s="407">
        <f>IF(Z74="Yes",20,0)</f>
        <v>20</v>
      </c>
      <c r="Z74" s="406" t="s">
        <v>161</v>
      </c>
      <c r="AA74" s="407">
        <f>IF(AB74="Yes",20,0)</f>
        <v>20</v>
      </c>
      <c r="AB74" s="409" t="s">
        <v>161</v>
      </c>
      <c r="AC74" s="407">
        <f>IF(AD74="Yes",20,0)</f>
        <v>20</v>
      </c>
      <c r="AD74" s="409" t="s">
        <v>161</v>
      </c>
      <c r="AE74" s="407">
        <f t="shared" si="34"/>
        <v>5</v>
      </c>
      <c r="AF74" s="407">
        <f t="shared" si="52"/>
        <v>15</v>
      </c>
      <c r="AG74" s="407">
        <f t="shared" si="35"/>
        <v>15</v>
      </c>
      <c r="AH74" s="407">
        <f t="shared" si="51"/>
        <v>0</v>
      </c>
      <c r="AI74" s="406" t="s">
        <v>162</v>
      </c>
      <c r="AJ74" s="407">
        <f t="shared" si="49"/>
        <v>15</v>
      </c>
      <c r="AK74" s="406" t="s">
        <v>751</v>
      </c>
      <c r="AL74" s="407">
        <f t="shared" si="50"/>
        <v>10</v>
      </c>
      <c r="AM74" s="406" t="s">
        <v>161</v>
      </c>
      <c r="AN74" s="407">
        <f t="shared" si="44"/>
        <v>0</v>
      </c>
      <c r="AO74" s="406" t="s">
        <v>162</v>
      </c>
      <c r="AP74" s="407">
        <f t="shared" si="36"/>
        <v>0</v>
      </c>
      <c r="AQ74" s="406" t="s">
        <v>162</v>
      </c>
      <c r="AR74" s="385">
        <v>15.310184131456303</v>
      </c>
      <c r="AS74" s="385">
        <v>0.46260251838275884</v>
      </c>
      <c r="AT74" s="385">
        <v>33.909394688070002</v>
      </c>
      <c r="AU74" s="385">
        <v>6.3722125822879949</v>
      </c>
      <c r="AV74" s="385">
        <v>28.343734182311298</v>
      </c>
      <c r="AW74" s="385">
        <v>50.155493607634938</v>
      </c>
      <c r="AX74" s="385">
        <v>0</v>
      </c>
      <c r="AY74" s="385">
        <v>25</v>
      </c>
      <c r="AZ74" s="455"/>
      <c r="BA74" s="448"/>
      <c r="BB74" s="442"/>
      <c r="BC74" s="337" t="s">
        <v>214</v>
      </c>
      <c r="BD74" s="386">
        <v>100</v>
      </c>
      <c r="BE74" s="337" t="s">
        <v>156</v>
      </c>
      <c r="BF74" s="386" t="s">
        <v>156</v>
      </c>
      <c r="BG74" s="337" t="s">
        <v>156</v>
      </c>
      <c r="BH74" s="386" t="s">
        <v>156</v>
      </c>
      <c r="BI74" s="386" t="s">
        <v>195</v>
      </c>
      <c r="BJ74" s="386">
        <v>100</v>
      </c>
      <c r="BK74" s="386" t="s">
        <v>156</v>
      </c>
      <c r="BL74" s="386" t="s">
        <v>156</v>
      </c>
      <c r="BM74" s="386" t="s">
        <v>156</v>
      </c>
      <c r="BN74" s="386" t="s">
        <v>156</v>
      </c>
      <c r="BO74" s="406">
        <f>SUM(U74+V74+X74+Y74+AA74+AC74)</f>
        <v>80</v>
      </c>
      <c r="BP74" s="406">
        <f>SUM(AE74+AF74+AG74+AH74+AJ74+AL74+AN74+AP74)</f>
        <v>60</v>
      </c>
      <c r="BQ74" s="331"/>
      <c r="BR74" s="406"/>
      <c r="BS74" s="407">
        <v>0</v>
      </c>
      <c r="BT74" s="407"/>
      <c r="BU74" s="406">
        <f>Q74+BT74*0.25</f>
        <v>7.47</v>
      </c>
      <c r="BV74" s="410" t="s">
        <v>810</v>
      </c>
      <c r="BW74" s="406">
        <f>O74+BS74*0.25</f>
        <v>9.98</v>
      </c>
      <c r="BX74" s="406">
        <f>BW74+P74</f>
        <v>20.93</v>
      </c>
      <c r="BY74" s="511" t="s">
        <v>834</v>
      </c>
      <c r="BZ74" s="282" t="s">
        <v>295</v>
      </c>
      <c r="CA74" s="308">
        <v>89.76</v>
      </c>
      <c r="CB74" s="282" t="s">
        <v>327</v>
      </c>
      <c r="CC74" s="308">
        <v>8.6</v>
      </c>
      <c r="CD74" s="282" t="s">
        <v>251</v>
      </c>
      <c r="CE74" s="308">
        <v>1.63</v>
      </c>
      <c r="CF74" s="282" t="s">
        <v>156</v>
      </c>
      <c r="CG74" s="308" t="s">
        <v>156</v>
      </c>
      <c r="CH74" s="284">
        <v>1</v>
      </c>
      <c r="CI74" s="284" t="s">
        <v>184</v>
      </c>
      <c r="CJ74" s="282" t="s">
        <v>198</v>
      </c>
      <c r="CK74" s="282" t="s">
        <v>216</v>
      </c>
      <c r="CL74" s="282" t="s">
        <v>460</v>
      </c>
      <c r="CM74" s="307">
        <v>19.226261770000001</v>
      </c>
      <c r="CN74" s="307">
        <v>19.226261770000001</v>
      </c>
      <c r="CO74" s="284" t="s">
        <v>158</v>
      </c>
      <c r="CP74" s="284" t="s">
        <v>168</v>
      </c>
      <c r="CQ74" s="308">
        <v>2</v>
      </c>
      <c r="CR74" s="308">
        <v>2</v>
      </c>
      <c r="CS74" s="284" t="s">
        <v>160</v>
      </c>
      <c r="CT74" s="284" t="s">
        <v>160</v>
      </c>
      <c r="CU74" s="308">
        <v>55.267216771237202</v>
      </c>
      <c r="CV74" s="308">
        <v>70</v>
      </c>
      <c r="CW74" s="307">
        <v>9.9501222739189998</v>
      </c>
      <c r="CX74" s="307">
        <v>90.049877726081007</v>
      </c>
      <c r="CY74" s="309">
        <v>12808.310102863101</v>
      </c>
      <c r="CZ74" s="309">
        <v>75440.184645582907</v>
      </c>
      <c r="DA74" s="307">
        <v>0.16978100150518441</v>
      </c>
      <c r="DB74" s="309">
        <v>11533.867586405504</v>
      </c>
      <c r="DC74" s="309">
        <v>1274.4425164575989</v>
      </c>
      <c r="DD74" s="310">
        <v>6586938.0592921842</v>
      </c>
      <c r="DE74" s="310">
        <v>727828.18539802916</v>
      </c>
      <c r="DF74" s="310">
        <v>7314766.2446902134</v>
      </c>
      <c r="DG74" s="283">
        <v>167599042</v>
      </c>
      <c r="DH74" s="307">
        <v>27.89512178</v>
      </c>
      <c r="DI74" s="307">
        <v>40.943156899999998</v>
      </c>
      <c r="DJ74" s="307">
        <v>32.900079220000002</v>
      </c>
      <c r="DK74" s="307" t="s">
        <v>156</v>
      </c>
      <c r="DL74" s="307" t="s">
        <v>156</v>
      </c>
      <c r="DM74" s="310">
        <v>116.79099750996799</v>
      </c>
      <c r="DN74" s="311">
        <v>4.5008368613625799E-4</v>
      </c>
      <c r="DO74" s="284" t="s">
        <v>162</v>
      </c>
      <c r="DP74" s="284" t="s">
        <v>162</v>
      </c>
      <c r="DQ74" s="308">
        <v>12</v>
      </c>
      <c r="DR74" s="308">
        <v>12</v>
      </c>
      <c r="DS74" s="284" t="s">
        <v>162</v>
      </c>
      <c r="DT74" s="308">
        <v>3</v>
      </c>
      <c r="DU74" s="308">
        <v>4</v>
      </c>
      <c r="DV74" s="282" t="s">
        <v>237</v>
      </c>
      <c r="DW74" s="282" t="s">
        <v>164</v>
      </c>
      <c r="DX74" s="284" t="s">
        <v>165</v>
      </c>
      <c r="DY74" s="284" t="s">
        <v>165</v>
      </c>
      <c r="DZ74" s="308">
        <v>2</v>
      </c>
      <c r="EA74" s="284" t="s">
        <v>161</v>
      </c>
      <c r="EB74" s="308">
        <v>28</v>
      </c>
      <c r="EC74" s="283">
        <v>248047000</v>
      </c>
      <c r="ED74" s="283">
        <v>102008000</v>
      </c>
      <c r="EE74" s="283">
        <v>12241000</v>
      </c>
      <c r="EF74" s="283">
        <v>362296000</v>
      </c>
      <c r="EG74" s="283" t="s">
        <v>156</v>
      </c>
      <c r="EH74" s="283">
        <v>362296000</v>
      </c>
      <c r="EI74" s="283">
        <v>362296000</v>
      </c>
      <c r="EJ74" s="284" t="s">
        <v>156</v>
      </c>
      <c r="EM74" s="413"/>
      <c r="EN74" s="413"/>
      <c r="EO74" s="413"/>
      <c r="EP74" s="413"/>
      <c r="EQ74" s="413"/>
      <c r="ER74" s="413"/>
      <c r="ES74" s="413"/>
      <c r="ET74" s="413"/>
      <c r="EU74" s="413"/>
    </row>
    <row r="75" spans="1:15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490"/>
      <c r="P75" s="491"/>
      <c r="Q75" s="390">
        <v>9.2594271087650011</v>
      </c>
      <c r="R75" s="220">
        <v>3.75</v>
      </c>
      <c r="S75" s="204" t="e">
        <f>Q75+#REF!+R75</f>
        <v>#REF!</v>
      </c>
      <c r="T75" s="439"/>
      <c r="U75" s="205" t="s">
        <v>155</v>
      </c>
      <c r="V75" s="392"/>
      <c r="W75" s="393">
        <f t="shared" si="33"/>
        <v>1871.3051080641271</v>
      </c>
      <c r="X75" s="394"/>
      <c r="Y75" s="394"/>
      <c r="Z75" s="394" t="s">
        <v>161</v>
      </c>
      <c r="AA75" s="394"/>
      <c r="AB75" s="394"/>
      <c r="AC75" s="394"/>
      <c r="AD75" s="394"/>
      <c r="AE75" s="395">
        <f t="shared" si="34"/>
        <v>0</v>
      </c>
      <c r="AF75" s="395">
        <f t="shared" si="52"/>
        <v>10</v>
      </c>
      <c r="AG75" s="395">
        <f t="shared" si="35"/>
        <v>15</v>
      </c>
      <c r="AH75" s="395">
        <f t="shared" si="51"/>
        <v>10</v>
      </c>
      <c r="AI75" s="391" t="s">
        <v>161</v>
      </c>
      <c r="AJ75" s="395">
        <f t="shared" si="49"/>
        <v>15</v>
      </c>
      <c r="AK75" s="391" t="s">
        <v>751</v>
      </c>
      <c r="AL75" s="395">
        <f t="shared" si="50"/>
        <v>10</v>
      </c>
      <c r="AM75" s="391" t="s">
        <v>161</v>
      </c>
      <c r="AN75" s="395">
        <f t="shared" si="44"/>
        <v>0</v>
      </c>
      <c r="AO75" s="391" t="s">
        <v>162</v>
      </c>
      <c r="AP75" s="395">
        <f t="shared" si="36"/>
        <v>0</v>
      </c>
      <c r="AQ75" s="391" t="s">
        <v>162</v>
      </c>
      <c r="AR75" s="390"/>
      <c r="AS75" s="390"/>
      <c r="AT75" s="390">
        <v>12.5</v>
      </c>
      <c r="AU75" s="390"/>
      <c r="AV75" s="390"/>
      <c r="AW75" s="390"/>
      <c r="AX75" s="390"/>
      <c r="AY75" s="390"/>
      <c r="AZ75" s="457"/>
      <c r="BA75" s="448"/>
      <c r="BB75" s="457"/>
      <c r="BC75" s="344" t="s">
        <v>214</v>
      </c>
      <c r="BD75" s="396"/>
      <c r="BE75" s="344"/>
      <c r="BF75" s="396"/>
      <c r="BG75" s="344"/>
      <c r="BH75" s="396"/>
      <c r="BI75" s="396"/>
      <c r="BJ75" s="396"/>
      <c r="BK75" s="396"/>
      <c r="BL75" s="396"/>
      <c r="BM75" s="396"/>
      <c r="BN75" s="396"/>
      <c r="BO75" s="396"/>
      <c r="BP75" s="391">
        <f>SUM(AE75+AF75+AG75+AH75+AJ75+AL75+AN75)</f>
        <v>60</v>
      </c>
      <c r="BQ75" s="396"/>
      <c r="BR75" s="396"/>
      <c r="BS75" s="396"/>
      <c r="BT75" s="396"/>
      <c r="BU75" s="396"/>
      <c r="BV75" s="396"/>
      <c r="BW75" s="396"/>
      <c r="BX75" s="396"/>
      <c r="BY75" s="300"/>
      <c r="BZ75" s="38" t="s">
        <v>344</v>
      </c>
      <c r="CA75" s="300"/>
      <c r="CB75" s="304"/>
      <c r="CC75" s="300"/>
      <c r="CD75" s="304"/>
      <c r="CE75" s="300"/>
      <c r="CF75" s="304"/>
      <c r="CG75" s="300"/>
      <c r="CH75" s="301"/>
      <c r="CI75" s="301"/>
      <c r="CJ75" s="304"/>
      <c r="CK75" s="304"/>
      <c r="CL75" s="304"/>
      <c r="CM75" s="302"/>
      <c r="CN75" s="302">
        <v>0.96</v>
      </c>
      <c r="CO75" s="301"/>
      <c r="CP75" s="301"/>
      <c r="CQ75" s="300"/>
      <c r="CR75" s="300"/>
      <c r="CS75" s="301"/>
      <c r="CT75" s="301"/>
      <c r="CU75" s="300"/>
      <c r="CV75" s="300"/>
      <c r="CW75" s="302"/>
      <c r="CX75" s="302"/>
      <c r="CY75" s="299">
        <f>2226.61*0.1</f>
        <v>222.66100000000003</v>
      </c>
      <c r="CZ75" s="299"/>
      <c r="DA75" s="302"/>
      <c r="DB75" s="299"/>
      <c r="DC75" s="299"/>
      <c r="DD75" s="298"/>
      <c r="DE75" s="298"/>
      <c r="DF75" s="298"/>
      <c r="DG75" s="303"/>
      <c r="DH75" s="302"/>
      <c r="DI75" s="302"/>
      <c r="DJ75" s="302"/>
      <c r="DK75" s="302"/>
      <c r="DL75" s="302"/>
      <c r="DM75" s="298"/>
      <c r="DN75" s="297"/>
      <c r="DO75" s="301"/>
      <c r="DP75" s="301"/>
      <c r="DQ75" s="300"/>
      <c r="DR75" s="300"/>
      <c r="DS75" s="301"/>
      <c r="DT75" s="300"/>
      <c r="DU75" s="300"/>
      <c r="DV75" s="304"/>
      <c r="DW75" s="304"/>
      <c r="DX75" s="301"/>
      <c r="DY75" s="301"/>
      <c r="DZ75" s="300"/>
      <c r="EA75" s="301"/>
      <c r="EB75" s="300"/>
      <c r="EC75" s="52">
        <v>380000</v>
      </c>
      <c r="ED75" s="52">
        <v>0</v>
      </c>
      <c r="EE75" s="303"/>
      <c r="EF75" s="52">
        <v>400000</v>
      </c>
      <c r="EG75" s="51">
        <v>0</v>
      </c>
      <c r="EH75" s="303">
        <v>400000</v>
      </c>
      <c r="EI75" s="303"/>
      <c r="EJ75" s="301"/>
    </row>
    <row r="76" spans="1:151" ht="79.150000000000006" customHeight="1" x14ac:dyDescent="0.2">
      <c r="A76" s="403" t="s">
        <v>114</v>
      </c>
      <c r="B76" s="404" t="s">
        <v>258</v>
      </c>
      <c r="C76" s="404" t="s">
        <v>194</v>
      </c>
      <c r="D76" s="238" t="s">
        <v>757</v>
      </c>
      <c r="E76" s="238" t="s">
        <v>185</v>
      </c>
      <c r="F76" s="403" t="s">
        <v>312</v>
      </c>
      <c r="G76" s="403" t="s">
        <v>313</v>
      </c>
      <c r="H76" s="403" t="s">
        <v>314</v>
      </c>
      <c r="I76" s="403" t="s">
        <v>315</v>
      </c>
      <c r="J76" s="403" t="s">
        <v>316</v>
      </c>
      <c r="K76" s="403" t="s">
        <v>167</v>
      </c>
      <c r="L76" s="405">
        <v>30987000</v>
      </c>
      <c r="M76" s="217"/>
      <c r="N76" s="462"/>
      <c r="O76" s="406">
        <v>20.72</v>
      </c>
      <c r="P76" s="406"/>
      <c r="Q76" s="406">
        <v>17.12</v>
      </c>
      <c r="R76" s="219"/>
      <c r="S76" s="189" t="e">
        <f>Q76+#REF!+R76</f>
        <v>#REF!</v>
      </c>
      <c r="T76" s="462"/>
      <c r="U76" s="407">
        <f>IF(AT76&lt;30,0,IF(AT76&lt;50,5,IF(AT76&lt;65,10,IF(AT76&gt;66,15))))</f>
        <v>0</v>
      </c>
      <c r="V76" s="407">
        <f>IF(W76&lt;499,15,IF(W76&lt;999,10,IF(W76&lt;1499,5,IF(W76&gt;1500,0))))</f>
        <v>0</v>
      </c>
      <c r="W76" s="384">
        <f t="shared" si="33"/>
        <v>1638.8925354054695</v>
      </c>
      <c r="X76" s="407">
        <f>IF(DC76&lt;500,0,IF(DC76&lt;1000,5,IF(DC76&gt;1000,10)))</f>
        <v>5</v>
      </c>
      <c r="Y76" s="407">
        <f>IF(Z76="Yes",20,0)</f>
        <v>20</v>
      </c>
      <c r="Z76" s="406" t="s">
        <v>161</v>
      </c>
      <c r="AA76" s="407">
        <f>IF(AB76="Yes",20,0)</f>
        <v>20</v>
      </c>
      <c r="AB76" s="409" t="s">
        <v>161</v>
      </c>
      <c r="AC76" s="407">
        <f>IF(AD76="Yes",10,0)</f>
        <v>10</v>
      </c>
      <c r="AD76" s="409" t="s">
        <v>161</v>
      </c>
      <c r="AE76" s="407">
        <f t="shared" si="34"/>
        <v>0</v>
      </c>
      <c r="AF76" s="407">
        <f>IF(BL74&lt;999,20,IF(BL74&lt;1499,15,IF(BL74&lt;1999,10,IF(BL74&lt;3999,5,IF(BL74&gt;4000,0)))))</f>
        <v>0</v>
      </c>
      <c r="AG76" s="407">
        <f t="shared" si="35"/>
        <v>15</v>
      </c>
      <c r="AH76" s="407">
        <f t="shared" si="51"/>
        <v>10</v>
      </c>
      <c r="AI76" s="406" t="s">
        <v>161</v>
      </c>
      <c r="AJ76" s="407">
        <v>15</v>
      </c>
      <c r="AK76" s="406" t="s">
        <v>751</v>
      </c>
      <c r="AL76" s="407">
        <f t="shared" si="50"/>
        <v>10</v>
      </c>
      <c r="AM76" s="406" t="s">
        <v>161</v>
      </c>
      <c r="AN76" s="407">
        <f t="shared" si="44"/>
        <v>0</v>
      </c>
      <c r="AO76" s="406" t="s">
        <v>162</v>
      </c>
      <c r="AP76" s="407">
        <f t="shared" si="36"/>
        <v>0</v>
      </c>
      <c r="AQ76" s="406" t="s">
        <v>162</v>
      </c>
      <c r="AR76" s="385">
        <v>46.280282747314516</v>
      </c>
      <c r="AS76" s="385">
        <v>0.8176696033820634</v>
      </c>
      <c r="AT76" s="385">
        <v>24.093813457691997</v>
      </c>
      <c r="AU76" s="385">
        <v>4.1616023981484593</v>
      </c>
      <c r="AV76" s="385" t="s">
        <v>155</v>
      </c>
      <c r="AW76" s="385">
        <v>19.025870580000003</v>
      </c>
      <c r="AX76" s="385">
        <v>0</v>
      </c>
      <c r="AY76" s="385">
        <v>100</v>
      </c>
      <c r="AZ76" s="455"/>
      <c r="BA76" s="448"/>
      <c r="BB76" s="442"/>
      <c r="BC76" s="337" t="s">
        <v>194</v>
      </c>
      <c r="BD76" s="386">
        <v>100</v>
      </c>
      <c r="BE76" s="337" t="s">
        <v>156</v>
      </c>
      <c r="BF76" s="386" t="s">
        <v>156</v>
      </c>
      <c r="BG76" s="337" t="s">
        <v>156</v>
      </c>
      <c r="BH76" s="386" t="s">
        <v>156</v>
      </c>
      <c r="BI76" s="386" t="s">
        <v>195</v>
      </c>
      <c r="BJ76" s="386">
        <v>79.88</v>
      </c>
      <c r="BK76" s="386" t="s">
        <v>183</v>
      </c>
      <c r="BL76" s="386">
        <v>20.12</v>
      </c>
      <c r="BM76" s="386" t="s">
        <v>156</v>
      </c>
      <c r="BN76" s="386" t="s">
        <v>156</v>
      </c>
      <c r="BO76" s="406">
        <f>SUM(U76+V76+X76+Y76+AA76+AC76)</f>
        <v>55</v>
      </c>
      <c r="BP76" s="406">
        <f t="shared" ref="BP76:BP96" si="54">SUM(AE76+AF76+AG76+AH76+AJ76+AL76+AN76+AP76)</f>
        <v>50</v>
      </c>
      <c r="BQ76" s="331"/>
      <c r="BR76" s="406"/>
      <c r="BS76" s="407">
        <v>0</v>
      </c>
      <c r="BT76" s="407"/>
      <c r="BU76" s="406">
        <f>Q76+BT76*0.25</f>
        <v>17.12</v>
      </c>
      <c r="BV76" s="410" t="s">
        <v>809</v>
      </c>
      <c r="BW76" s="406">
        <f>O76+BS76*0.25</f>
        <v>20.72</v>
      </c>
      <c r="BX76" s="406">
        <f>BW76+P76</f>
        <v>20.72</v>
      </c>
      <c r="BY76" s="511" t="s">
        <v>839</v>
      </c>
      <c r="BZ76" s="282" t="s">
        <v>258</v>
      </c>
      <c r="CA76" s="308">
        <v>79.88</v>
      </c>
      <c r="CB76" s="282" t="s">
        <v>253</v>
      </c>
      <c r="CC76" s="308">
        <v>20.12</v>
      </c>
      <c r="CD76" s="282" t="s">
        <v>156</v>
      </c>
      <c r="CE76" s="308" t="s">
        <v>156</v>
      </c>
      <c r="CF76" s="282" t="s">
        <v>156</v>
      </c>
      <c r="CG76" s="308" t="s">
        <v>156</v>
      </c>
      <c r="CH76" s="284">
        <v>1</v>
      </c>
      <c r="CI76" s="284" t="s">
        <v>184</v>
      </c>
      <c r="CJ76" s="282" t="s">
        <v>274</v>
      </c>
      <c r="CK76" s="282" t="s">
        <v>199</v>
      </c>
      <c r="CL76" s="282" t="s">
        <v>317</v>
      </c>
      <c r="CM76" s="307">
        <v>1.71481062</v>
      </c>
      <c r="CN76" s="307">
        <v>1.71481062</v>
      </c>
      <c r="CO76" s="284" t="s">
        <v>157</v>
      </c>
      <c r="CP76" s="284" t="s">
        <v>157</v>
      </c>
      <c r="CQ76" s="308">
        <v>1</v>
      </c>
      <c r="CR76" s="308">
        <v>2</v>
      </c>
      <c r="CS76" s="284" t="s">
        <v>159</v>
      </c>
      <c r="CT76" s="284" t="s">
        <v>160</v>
      </c>
      <c r="CU76" s="308">
        <v>43</v>
      </c>
      <c r="CV76" s="308">
        <v>45</v>
      </c>
      <c r="CW76" s="307">
        <v>7.5487960210548</v>
      </c>
      <c r="CX76" s="307">
        <v>92.451203978945202</v>
      </c>
      <c r="CY76" s="309">
        <v>11025.870580000001</v>
      </c>
      <c r="CZ76" s="309">
        <v>15800.17362</v>
      </c>
      <c r="DA76" s="307">
        <v>0.69783224192190874</v>
      </c>
      <c r="DB76" s="309">
        <v>10193.550100370308</v>
      </c>
      <c r="DC76" s="309">
        <v>832.32047962969182</v>
      </c>
      <c r="DD76" s="310">
        <v>1032268.9976535406</v>
      </c>
      <c r="DE76" s="310">
        <v>84286.496733129708</v>
      </c>
      <c r="DF76" s="310">
        <v>1116555.4943866702</v>
      </c>
      <c r="DG76" s="283">
        <v>25337128</v>
      </c>
      <c r="DH76" s="307">
        <v>16.88552645</v>
      </c>
      <c r="DI76" s="307">
        <v>55.403142789999997</v>
      </c>
      <c r="DJ76" s="307">
        <v>0</v>
      </c>
      <c r="DK76" s="307" t="s">
        <v>156</v>
      </c>
      <c r="DL76" s="307" t="s">
        <v>156</v>
      </c>
      <c r="DM76" s="310" t="s">
        <v>156</v>
      </c>
      <c r="DN76" s="311" t="s">
        <v>156</v>
      </c>
      <c r="DO76" s="284" t="s">
        <v>162</v>
      </c>
      <c r="DP76" s="284" t="s">
        <v>162</v>
      </c>
      <c r="DQ76" s="308">
        <v>12</v>
      </c>
      <c r="DR76" s="308">
        <v>12</v>
      </c>
      <c r="DS76" s="284" t="s">
        <v>162</v>
      </c>
      <c r="DT76" s="308">
        <v>0</v>
      </c>
      <c r="DU76" s="308">
        <v>4</v>
      </c>
      <c r="DV76" s="282" t="s">
        <v>175</v>
      </c>
      <c r="DW76" s="282" t="s">
        <v>207</v>
      </c>
      <c r="DX76" s="284" t="s">
        <v>165</v>
      </c>
      <c r="DY76" s="284" t="s">
        <v>176</v>
      </c>
      <c r="DZ76" s="308">
        <v>1</v>
      </c>
      <c r="EA76" s="284" t="s">
        <v>162</v>
      </c>
      <c r="EB76" s="308">
        <v>24</v>
      </c>
      <c r="EC76" s="283">
        <v>29754000</v>
      </c>
      <c r="ED76" s="283">
        <v>1101000</v>
      </c>
      <c r="EE76" s="283">
        <v>132000</v>
      </c>
      <c r="EF76" s="283">
        <v>30987000</v>
      </c>
      <c r="EG76" s="283" t="s">
        <v>156</v>
      </c>
      <c r="EH76" s="283">
        <v>30987000</v>
      </c>
      <c r="EI76" s="283">
        <v>30987000</v>
      </c>
      <c r="EJ76" s="284" t="s">
        <v>156</v>
      </c>
      <c r="EM76" s="413"/>
      <c r="EN76" s="413"/>
      <c r="EO76" s="413"/>
      <c r="EP76" s="413"/>
      <c r="EQ76" s="413"/>
      <c r="ER76" s="413"/>
      <c r="ES76" s="413"/>
      <c r="ET76" s="413"/>
      <c r="EU76" s="413"/>
    </row>
    <row r="77" spans="1:151" ht="123.6" customHeight="1" x14ac:dyDescent="0.2">
      <c r="A77" s="403" t="s">
        <v>145</v>
      </c>
      <c r="B77" s="404" t="s">
        <v>196</v>
      </c>
      <c r="C77" s="404" t="s">
        <v>194</v>
      </c>
      <c r="D77" s="238" t="s">
        <v>757</v>
      </c>
      <c r="E77" s="238" t="s">
        <v>153</v>
      </c>
      <c r="F77" s="403" t="s">
        <v>156</v>
      </c>
      <c r="G77" s="403" t="s">
        <v>437</v>
      </c>
      <c r="H77" s="403" t="s">
        <v>438</v>
      </c>
      <c r="I77" s="403" t="s">
        <v>439</v>
      </c>
      <c r="J77" s="403" t="s">
        <v>440</v>
      </c>
      <c r="K77" s="403" t="s">
        <v>180</v>
      </c>
      <c r="L77" s="405">
        <v>296415000</v>
      </c>
      <c r="M77" s="126">
        <v>13.963177203030861</v>
      </c>
      <c r="N77" s="462"/>
      <c r="O77" s="406">
        <v>18.190000000000001</v>
      </c>
      <c r="P77" s="406"/>
      <c r="Q77" s="406">
        <v>14.61</v>
      </c>
      <c r="R77" s="219"/>
      <c r="S77" s="189" t="e">
        <f>Q77+#REF!+R77</f>
        <v>#REF!</v>
      </c>
      <c r="T77" s="462"/>
      <c r="U77" s="407">
        <f>IF(AT77&lt;30,0,IF(AT77&lt;50,5,IF(AT77&lt;65,10,IF(AT77&gt;66,15))))</f>
        <v>10</v>
      </c>
      <c r="V77" s="407">
        <f>IF(W77&lt;499,15,IF(W77&lt;999,10,IF(W77&lt;1499,5,IF(W77&gt;1500,0))))</f>
        <v>0</v>
      </c>
      <c r="W77" s="384">
        <f t="shared" si="33"/>
        <v>1821.1995352104639</v>
      </c>
      <c r="X77" s="407">
        <f>IF(DC77&lt;500,0,IF(DC77&lt;1000,5,IF(DC77&gt;1000,10)))</f>
        <v>10</v>
      </c>
      <c r="Y77" s="407">
        <f>IF(Z77="Yes",20,0)</f>
        <v>20</v>
      </c>
      <c r="Z77" s="406" t="s">
        <v>161</v>
      </c>
      <c r="AA77" s="407">
        <f>IF(AB77="Yes",20,0)</f>
        <v>20</v>
      </c>
      <c r="AB77" s="409" t="s">
        <v>161</v>
      </c>
      <c r="AC77" s="407">
        <f>IF(AD77="Yes",10,0)</f>
        <v>10</v>
      </c>
      <c r="AD77" s="409" t="s">
        <v>161</v>
      </c>
      <c r="AE77" s="407">
        <f t="shared" si="34"/>
        <v>10</v>
      </c>
      <c r="AF77" s="407">
        <f>IF(BL75&lt;999,20,IF(BL75&lt;1499,15,IF(BL75&lt;1999,10,IF(BL75&lt;3999,5,IF(BL75&gt;4000,0)))))</f>
        <v>20</v>
      </c>
      <c r="AG77" s="407">
        <f t="shared" si="35"/>
        <v>15</v>
      </c>
      <c r="AH77" s="407">
        <f t="shared" si="51"/>
        <v>10</v>
      </c>
      <c r="AI77" s="406" t="s">
        <v>161</v>
      </c>
      <c r="AJ77" s="407">
        <v>15</v>
      </c>
      <c r="AK77" s="406" t="s">
        <v>751</v>
      </c>
      <c r="AL77" s="407">
        <f t="shared" si="50"/>
        <v>10</v>
      </c>
      <c r="AM77" s="406" t="s">
        <v>161</v>
      </c>
      <c r="AN77" s="407">
        <f t="shared" si="44"/>
        <v>0</v>
      </c>
      <c r="AO77" s="406" t="s">
        <v>162</v>
      </c>
      <c r="AP77" s="407">
        <f t="shared" si="36"/>
        <v>0</v>
      </c>
      <c r="AQ77" s="406" t="s">
        <v>162</v>
      </c>
      <c r="AR77" s="385">
        <v>13.832167036632629</v>
      </c>
      <c r="AS77" s="385">
        <v>0.39403603056525477</v>
      </c>
      <c r="AT77" s="385">
        <v>56.903493981509996</v>
      </c>
      <c r="AU77" s="385">
        <v>10.770627201140798</v>
      </c>
      <c r="AV77" s="385">
        <v>18.508414444923371</v>
      </c>
      <c r="AW77" s="385">
        <v>35.755430809828404</v>
      </c>
      <c r="AX77" s="385">
        <v>0</v>
      </c>
      <c r="AY77" s="385">
        <v>75</v>
      </c>
      <c r="AZ77" s="455"/>
      <c r="BA77" s="448"/>
      <c r="BB77" s="442"/>
      <c r="BC77" s="337" t="s">
        <v>194</v>
      </c>
      <c r="BD77" s="386">
        <v>89.61</v>
      </c>
      <c r="BE77" s="337" t="s">
        <v>224</v>
      </c>
      <c r="BF77" s="386">
        <v>10.39</v>
      </c>
      <c r="BG77" s="337" t="s">
        <v>156</v>
      </c>
      <c r="BH77" s="386" t="s">
        <v>156</v>
      </c>
      <c r="BI77" s="386" t="s">
        <v>195</v>
      </c>
      <c r="BJ77" s="386">
        <v>100</v>
      </c>
      <c r="BK77" s="386" t="s">
        <v>156</v>
      </c>
      <c r="BL77" s="386" t="s">
        <v>156</v>
      </c>
      <c r="BM77" s="386" t="s">
        <v>156</v>
      </c>
      <c r="BN77" s="386" t="s">
        <v>156</v>
      </c>
      <c r="BO77" s="406">
        <f>SUM(U77+V77+X77+Y77+AA77+AC77)</f>
        <v>70</v>
      </c>
      <c r="BP77" s="406">
        <f t="shared" si="54"/>
        <v>80</v>
      </c>
      <c r="BQ77" s="331"/>
      <c r="BR77" s="406"/>
      <c r="BS77" s="407">
        <v>0</v>
      </c>
      <c r="BT77" s="407"/>
      <c r="BU77" s="406">
        <f>Q77+BT77*0.25</f>
        <v>14.61</v>
      </c>
      <c r="BV77" s="410" t="s">
        <v>810</v>
      </c>
      <c r="BW77" s="406">
        <f>O77+BS77*0.25</f>
        <v>18.190000000000001</v>
      </c>
      <c r="BX77" s="406">
        <f>BW77+P77</f>
        <v>18.190000000000001</v>
      </c>
      <c r="BY77" s="511" t="s">
        <v>835</v>
      </c>
      <c r="BZ77" s="282" t="s">
        <v>196</v>
      </c>
      <c r="CA77" s="308">
        <v>89.61</v>
      </c>
      <c r="CB77" s="282" t="s">
        <v>225</v>
      </c>
      <c r="CC77" s="308">
        <v>10.39</v>
      </c>
      <c r="CD77" s="282" t="s">
        <v>156</v>
      </c>
      <c r="CE77" s="308" t="s">
        <v>156</v>
      </c>
      <c r="CF77" s="282" t="s">
        <v>156</v>
      </c>
      <c r="CG77" s="308" t="s">
        <v>156</v>
      </c>
      <c r="CH77" s="284">
        <v>1</v>
      </c>
      <c r="CI77" s="284" t="s">
        <v>184</v>
      </c>
      <c r="CJ77" s="282" t="s">
        <v>198</v>
      </c>
      <c r="CK77" s="282" t="s">
        <v>281</v>
      </c>
      <c r="CL77" s="282" t="s">
        <v>441</v>
      </c>
      <c r="CM77" s="307">
        <v>14.46506022</v>
      </c>
      <c r="CN77" s="307">
        <v>14.46506022</v>
      </c>
      <c r="CO77" s="284" t="s">
        <v>158</v>
      </c>
      <c r="CP77" s="284" t="s">
        <v>168</v>
      </c>
      <c r="CQ77" s="308">
        <v>2</v>
      </c>
      <c r="CR77" s="308">
        <v>2</v>
      </c>
      <c r="CS77" s="284" t="s">
        <v>160</v>
      </c>
      <c r="CT77" s="284" t="s">
        <v>160</v>
      </c>
      <c r="CU77" s="308">
        <v>54.750299643765302</v>
      </c>
      <c r="CV77" s="308">
        <v>70</v>
      </c>
      <c r="CW77" s="307">
        <v>12.233633194568</v>
      </c>
      <c r="CX77" s="307">
        <v>87.766366805432</v>
      </c>
      <c r="CY77" s="309">
        <v>11251.8102699428</v>
      </c>
      <c r="CZ77" s="309">
        <v>72347.719571150898</v>
      </c>
      <c r="DA77" s="307">
        <v>0.15552404881092519</v>
      </c>
      <c r="DB77" s="309">
        <v>9875.3050737692665</v>
      </c>
      <c r="DC77" s="309">
        <v>1376.5051961735337</v>
      </c>
      <c r="DD77" s="310">
        <v>4433453.3141525285</v>
      </c>
      <c r="DE77" s="310">
        <v>617972.96167929168</v>
      </c>
      <c r="DF77" s="310">
        <v>5051426.2758318204</v>
      </c>
      <c r="DG77" s="283">
        <v>116798190</v>
      </c>
      <c r="DH77" s="307">
        <v>56.167965979999998</v>
      </c>
      <c r="DI77" s="307">
        <v>51.059687429999997</v>
      </c>
      <c r="DJ77" s="307">
        <v>63.499901289999997</v>
      </c>
      <c r="DK77" s="307" t="s">
        <v>156</v>
      </c>
      <c r="DL77" s="307" t="s">
        <v>156</v>
      </c>
      <c r="DM77" s="310">
        <v>79.840633949681404</v>
      </c>
      <c r="DN77" s="311">
        <v>2.9032765494878602E-4</v>
      </c>
      <c r="DO77" s="284" t="s">
        <v>161</v>
      </c>
      <c r="DP77" s="284" t="s">
        <v>162</v>
      </c>
      <c r="DQ77" s="308">
        <v>12</v>
      </c>
      <c r="DR77" s="308">
        <v>12</v>
      </c>
      <c r="DS77" s="284" t="s">
        <v>162</v>
      </c>
      <c r="DT77" s="308">
        <v>1</v>
      </c>
      <c r="DU77" s="308">
        <v>4</v>
      </c>
      <c r="DV77" s="282" t="s">
        <v>237</v>
      </c>
      <c r="DW77" s="282" t="s">
        <v>164</v>
      </c>
      <c r="DX77" s="284" t="s">
        <v>165</v>
      </c>
      <c r="DY77" s="284" t="s">
        <v>170</v>
      </c>
      <c r="DZ77" s="308">
        <v>1</v>
      </c>
      <c r="EA77" s="284" t="s">
        <v>161</v>
      </c>
      <c r="EB77" s="308">
        <v>21</v>
      </c>
      <c r="EC77" s="283">
        <v>226794000</v>
      </c>
      <c r="ED77" s="283">
        <v>62162000</v>
      </c>
      <c r="EE77" s="283">
        <v>7459000</v>
      </c>
      <c r="EF77" s="283">
        <v>296415000</v>
      </c>
      <c r="EG77" s="283" t="s">
        <v>156</v>
      </c>
      <c r="EH77" s="283">
        <v>296415000</v>
      </c>
      <c r="EI77" s="283">
        <v>296415000</v>
      </c>
      <c r="EJ77" s="284" t="s">
        <v>156</v>
      </c>
      <c r="EM77" s="413"/>
      <c r="EN77" s="413"/>
      <c r="EO77" s="413"/>
      <c r="EP77" s="413"/>
      <c r="EQ77" s="413"/>
      <c r="ER77" s="413"/>
      <c r="ES77" s="413"/>
      <c r="ET77" s="413"/>
      <c r="EU77" s="413"/>
    </row>
    <row r="78" spans="1:151" ht="68.45" customHeight="1" x14ac:dyDescent="0.2">
      <c r="A78" s="403" t="s">
        <v>106</v>
      </c>
      <c r="B78" s="404" t="s">
        <v>225</v>
      </c>
      <c r="C78" s="404" t="s">
        <v>224</v>
      </c>
      <c r="D78" s="238" t="s">
        <v>757</v>
      </c>
      <c r="E78" s="238" t="s">
        <v>185</v>
      </c>
      <c r="F78" s="403" t="s">
        <v>267</v>
      </c>
      <c r="G78" s="403" t="s">
        <v>268</v>
      </c>
      <c r="H78" s="403" t="s">
        <v>269</v>
      </c>
      <c r="I78" s="403" t="s">
        <v>270</v>
      </c>
      <c r="J78" s="403" t="s">
        <v>271</v>
      </c>
      <c r="K78" s="403" t="s">
        <v>201</v>
      </c>
      <c r="L78" s="405">
        <v>120488000</v>
      </c>
      <c r="M78" s="217"/>
      <c r="N78" s="462"/>
      <c r="O78" s="406">
        <v>7.5066214316192408</v>
      </c>
      <c r="P78" s="406">
        <v>10</v>
      </c>
      <c r="Q78" s="406">
        <v>5.0029548834901352</v>
      </c>
      <c r="R78" s="219"/>
      <c r="S78" s="189" t="e">
        <f>Q78+#REF!+R78</f>
        <v>#REF!</v>
      </c>
      <c r="T78" s="462"/>
      <c r="U78" s="407">
        <f>IF(AT78&lt;30,0,IF(AT78&lt;50,5,IF(AT78&lt;65,10,IF(AT78&gt;66,15))))</f>
        <v>5</v>
      </c>
      <c r="V78" s="407">
        <f>IF(W78&lt;499,15,IF(W78&lt;999,10,IF(W78&lt;1499,5,IF(W78&gt;1500,0))))</f>
        <v>0</v>
      </c>
      <c r="W78" s="384">
        <f t="shared" si="33"/>
        <v>2117.0917484054085</v>
      </c>
      <c r="X78" s="407">
        <f>IF(DC78&lt;500,0,IF(DC78&lt;1000,5,IF(DC78&gt;1000,10)))</f>
        <v>5</v>
      </c>
      <c r="Y78" s="407">
        <f>IF(Z78="Yes",20,0)</f>
        <v>20</v>
      </c>
      <c r="Z78" s="406" t="s">
        <v>161</v>
      </c>
      <c r="AA78" s="407">
        <f>IF(AB78="Yes",20,0)</f>
        <v>20</v>
      </c>
      <c r="AB78" s="409" t="s">
        <v>161</v>
      </c>
      <c r="AC78" s="407">
        <f>IF(AD78="Yes",10,0)</f>
        <v>10</v>
      </c>
      <c r="AD78" s="409" t="s">
        <v>161</v>
      </c>
      <c r="AE78" s="407">
        <f t="shared" si="34"/>
        <v>5</v>
      </c>
      <c r="AF78" s="407">
        <f>IF(W78&lt;999,20,IF(W78&lt;1499,15,IF(W78&lt;1999,10,IF(W78&lt;3999,5,IF(W78&gt;4000,0)))))</f>
        <v>5</v>
      </c>
      <c r="AG78" s="407">
        <f t="shared" si="35"/>
        <v>15</v>
      </c>
      <c r="AH78" s="407">
        <f t="shared" si="51"/>
        <v>10</v>
      </c>
      <c r="AI78" s="406" t="s">
        <v>161</v>
      </c>
      <c r="AJ78" s="407">
        <v>15</v>
      </c>
      <c r="AK78" s="406" t="s">
        <v>751</v>
      </c>
      <c r="AL78" s="407">
        <f t="shared" si="50"/>
        <v>10</v>
      </c>
      <c r="AM78" s="406" t="s">
        <v>161</v>
      </c>
      <c r="AN78" s="407">
        <f t="shared" si="44"/>
        <v>0</v>
      </c>
      <c r="AO78" s="406" t="s">
        <v>162</v>
      </c>
      <c r="AP78" s="407">
        <f t="shared" si="36"/>
        <v>0</v>
      </c>
      <c r="AQ78" s="406" t="s">
        <v>162</v>
      </c>
      <c r="AR78" s="385">
        <v>16.498670475081592</v>
      </c>
      <c r="AS78" s="385">
        <v>4.3782127680764893E-2</v>
      </c>
      <c r="AT78" s="385">
        <v>33.487096232138995</v>
      </c>
      <c r="AU78" s="385">
        <v>3.4346861968498441</v>
      </c>
      <c r="AV78" s="385" t="s">
        <v>155</v>
      </c>
      <c r="AW78" s="385">
        <v>23.602926140999998</v>
      </c>
      <c r="AX78" s="385">
        <v>0</v>
      </c>
      <c r="AY78" s="385">
        <v>0</v>
      </c>
      <c r="AZ78" s="455"/>
      <c r="BA78" s="448"/>
      <c r="BB78" s="442"/>
      <c r="BC78" s="337" t="s">
        <v>224</v>
      </c>
      <c r="BD78" s="386">
        <v>86.92</v>
      </c>
      <c r="BE78" s="337" t="s">
        <v>272</v>
      </c>
      <c r="BF78" s="386">
        <v>13.08</v>
      </c>
      <c r="BG78" s="337" t="s">
        <v>156</v>
      </c>
      <c r="BH78" s="386" t="s">
        <v>156</v>
      </c>
      <c r="BI78" s="386" t="s">
        <v>195</v>
      </c>
      <c r="BJ78" s="386">
        <v>86.92</v>
      </c>
      <c r="BK78" s="386" t="s">
        <v>183</v>
      </c>
      <c r="BL78" s="386">
        <v>13.08</v>
      </c>
      <c r="BM78" s="386" t="s">
        <v>156</v>
      </c>
      <c r="BN78" s="386" t="s">
        <v>156</v>
      </c>
      <c r="BO78" s="406">
        <f>SUM(U78+V78+X78+Y78+AA78+AC78)</f>
        <v>60</v>
      </c>
      <c r="BP78" s="406">
        <f t="shared" si="54"/>
        <v>60</v>
      </c>
      <c r="BQ78" s="331"/>
      <c r="BR78" s="406"/>
      <c r="BS78" s="407">
        <v>0</v>
      </c>
      <c r="BT78" s="407"/>
      <c r="BU78" s="406">
        <f>Q78+BT78*0.25</f>
        <v>5.0029548834901352</v>
      </c>
      <c r="BV78" s="410" t="s">
        <v>809</v>
      </c>
      <c r="BW78" s="406">
        <f>O78+BS78*0.25</f>
        <v>7.5066214316192408</v>
      </c>
      <c r="BX78" s="406">
        <f>BW78+P78</f>
        <v>17.506621431619241</v>
      </c>
      <c r="BY78" s="509" t="s">
        <v>830</v>
      </c>
      <c r="BZ78" s="282" t="s">
        <v>225</v>
      </c>
      <c r="CA78" s="308">
        <v>86.92</v>
      </c>
      <c r="CB78" s="282" t="s">
        <v>273</v>
      </c>
      <c r="CC78" s="308">
        <v>13.08</v>
      </c>
      <c r="CD78" s="282" t="s">
        <v>156</v>
      </c>
      <c r="CE78" s="308" t="s">
        <v>156</v>
      </c>
      <c r="CF78" s="282" t="s">
        <v>156</v>
      </c>
      <c r="CG78" s="308" t="s">
        <v>156</v>
      </c>
      <c r="CH78" s="284">
        <v>1</v>
      </c>
      <c r="CI78" s="284" t="s">
        <v>184</v>
      </c>
      <c r="CJ78" s="282" t="s">
        <v>274</v>
      </c>
      <c r="CK78" s="282" t="s">
        <v>275</v>
      </c>
      <c r="CL78" s="282" t="s">
        <v>276</v>
      </c>
      <c r="CM78" s="307">
        <v>14.7</v>
      </c>
      <c r="CN78" s="307">
        <v>14.714917890000001</v>
      </c>
      <c r="CO78" s="284" t="s">
        <v>174</v>
      </c>
      <c r="CP78" s="284" t="s">
        <v>158</v>
      </c>
      <c r="CQ78" s="308">
        <v>1</v>
      </c>
      <c r="CR78" s="308">
        <v>2</v>
      </c>
      <c r="CS78" s="284" t="s">
        <v>159</v>
      </c>
      <c r="CT78" s="284" t="s">
        <v>160</v>
      </c>
      <c r="CU78" s="308">
        <v>54</v>
      </c>
      <c r="CV78" s="308">
        <v>55</v>
      </c>
      <c r="CW78" s="307">
        <v>17.761137949743897</v>
      </c>
      <c r="CX78" s="307">
        <v>82.238862050256103</v>
      </c>
      <c r="CY78" s="309">
        <v>3867.6420469999998</v>
      </c>
      <c r="CZ78" s="309">
        <v>15520.633970000001</v>
      </c>
      <c r="DA78" s="307">
        <v>0.24919356093802653</v>
      </c>
      <c r="DB78" s="309">
        <v>3180.7048076300312</v>
      </c>
      <c r="DC78" s="309">
        <v>686.93723936996878</v>
      </c>
      <c r="DD78" s="310">
        <v>183602.25972227845</v>
      </c>
      <c r="DE78" s="310">
        <v>39652.60439546586</v>
      </c>
      <c r="DF78" s="310">
        <v>223254.86411774432</v>
      </c>
      <c r="DG78" s="283">
        <v>5275221</v>
      </c>
      <c r="DH78" s="307">
        <v>43.679475170000003</v>
      </c>
      <c r="DI78" s="307">
        <v>30.094417199999999</v>
      </c>
      <c r="DJ78" s="307">
        <v>26.697443459999999</v>
      </c>
      <c r="DK78" s="307" t="s">
        <v>156</v>
      </c>
      <c r="DL78" s="307" t="s">
        <v>156</v>
      </c>
      <c r="DM78" s="310" t="s">
        <v>156</v>
      </c>
      <c r="DN78" s="311" t="s">
        <v>156</v>
      </c>
      <c r="DO78" s="284" t="s">
        <v>162</v>
      </c>
      <c r="DP78" s="284" t="s">
        <v>162</v>
      </c>
      <c r="DQ78" s="308">
        <v>12</v>
      </c>
      <c r="DR78" s="308">
        <v>12</v>
      </c>
      <c r="DS78" s="284" t="s">
        <v>162</v>
      </c>
      <c r="DT78" s="308">
        <v>3</v>
      </c>
      <c r="DU78" s="308">
        <v>0</v>
      </c>
      <c r="DV78" s="282" t="s">
        <v>163</v>
      </c>
      <c r="DW78" s="282" t="s">
        <v>164</v>
      </c>
      <c r="DX78" s="284" t="s">
        <v>165</v>
      </c>
      <c r="DY78" s="284" t="s">
        <v>176</v>
      </c>
      <c r="DZ78" s="308">
        <v>1</v>
      </c>
      <c r="EA78" s="284" t="s">
        <v>161</v>
      </c>
      <c r="EB78" s="308">
        <v>26</v>
      </c>
      <c r="EC78" s="283">
        <v>113088000</v>
      </c>
      <c r="ED78" s="283">
        <v>6607000</v>
      </c>
      <c r="EE78" s="283">
        <v>793000</v>
      </c>
      <c r="EF78" s="283">
        <v>120488000</v>
      </c>
      <c r="EG78" s="283" t="s">
        <v>156</v>
      </c>
      <c r="EH78" s="283">
        <v>120488000</v>
      </c>
      <c r="EI78" s="283">
        <v>120488000</v>
      </c>
      <c r="EJ78" s="284" t="s">
        <v>156</v>
      </c>
      <c r="EM78" s="413"/>
      <c r="EN78" s="413"/>
      <c r="EO78" s="413"/>
      <c r="EP78" s="413"/>
      <c r="EQ78" s="413"/>
      <c r="ER78" s="413"/>
      <c r="ES78" s="413"/>
      <c r="ET78" s="413"/>
      <c r="EU78" s="413"/>
    </row>
    <row r="79" spans="1:151" ht="45" hidden="1" x14ac:dyDescent="0.2">
      <c r="A79" s="345" t="s">
        <v>526</v>
      </c>
      <c r="B79" s="361" t="s">
        <v>251</v>
      </c>
      <c r="C79" s="361" t="s">
        <v>214</v>
      </c>
      <c r="D79" s="152" t="s">
        <v>759</v>
      </c>
      <c r="E79" s="152" t="s">
        <v>179</v>
      </c>
      <c r="F79" s="345"/>
      <c r="G79" s="345" t="s">
        <v>509</v>
      </c>
      <c r="H79" s="345"/>
      <c r="I79" s="345"/>
      <c r="J79" s="345" t="s">
        <v>527</v>
      </c>
      <c r="K79" s="345"/>
      <c r="L79" s="362">
        <v>900000</v>
      </c>
      <c r="M79" s="154"/>
      <c r="N79" s="439"/>
      <c r="O79" s="494"/>
      <c r="P79" s="495"/>
      <c r="Q79" s="364">
        <v>12.05</v>
      </c>
      <c r="R79" s="218">
        <v>13.5</v>
      </c>
      <c r="S79" s="158" t="e">
        <f>Q79+#REF!+R79</f>
        <v>#REF!</v>
      </c>
      <c r="T79" s="439"/>
      <c r="U79" s="159" t="s">
        <v>155</v>
      </c>
      <c r="V79" s="365"/>
      <c r="W79" s="366">
        <f t="shared" si="33"/>
        <v>3176.8308782313661</v>
      </c>
      <c r="X79" s="367"/>
      <c r="Y79" s="367"/>
      <c r="Z79" s="367" t="s">
        <v>161</v>
      </c>
      <c r="AA79" s="365">
        <f>IF(AB79="Yes",10,0)</f>
        <v>0</v>
      </c>
      <c r="AB79" s="367"/>
      <c r="AC79" s="368">
        <f>IF(AD79="Yes",10,0)</f>
        <v>0</v>
      </c>
      <c r="AD79" s="367"/>
      <c r="AE79" s="369">
        <f t="shared" si="34"/>
        <v>0</v>
      </c>
      <c r="AF79" s="369">
        <f>IF(W79&lt;999,20,IF(W79&lt;1499,15,IF(W79&lt;1999,10,IF(W79&lt;3999,5,IF(W79&gt;4000,0)))))</f>
        <v>5</v>
      </c>
      <c r="AG79" s="369">
        <f t="shared" si="35"/>
        <v>15</v>
      </c>
      <c r="AH79" s="369">
        <f t="shared" si="51"/>
        <v>10</v>
      </c>
      <c r="AI79" s="364" t="s">
        <v>161</v>
      </c>
      <c r="AJ79" s="369">
        <f>IF(AK79="Minimal",15,0)</f>
        <v>15</v>
      </c>
      <c r="AK79" s="364" t="s">
        <v>751</v>
      </c>
      <c r="AL79" s="369">
        <f t="shared" si="50"/>
        <v>10</v>
      </c>
      <c r="AM79" s="364" t="s">
        <v>161</v>
      </c>
      <c r="AN79" s="369">
        <f>IF(AO79="Yes",5,0)</f>
        <v>5</v>
      </c>
      <c r="AO79" s="364" t="s">
        <v>161</v>
      </c>
      <c r="AP79" s="369">
        <f t="shared" si="36"/>
        <v>0</v>
      </c>
      <c r="AQ79" s="364" t="s">
        <v>162</v>
      </c>
      <c r="AR79" s="370"/>
      <c r="AS79" s="370"/>
      <c r="AT79" s="370"/>
      <c r="AU79" s="370"/>
      <c r="AV79" s="370"/>
      <c r="AW79" s="370"/>
      <c r="AX79" s="370"/>
      <c r="AY79" s="370"/>
      <c r="AZ79" s="451"/>
      <c r="BA79" s="448"/>
      <c r="BB79" s="451"/>
      <c r="BC79" s="345" t="s">
        <v>214</v>
      </c>
      <c r="BD79" s="371"/>
      <c r="BE79" s="345"/>
      <c r="BF79" s="371"/>
      <c r="BG79" s="345"/>
      <c r="BH79" s="371"/>
      <c r="BI79" s="371"/>
      <c r="BJ79" s="371"/>
      <c r="BK79" s="371"/>
      <c r="BL79" s="371"/>
      <c r="BM79" s="371"/>
      <c r="BN79" s="371"/>
      <c r="BO79" s="371"/>
      <c r="BP79" s="364">
        <f t="shared" si="54"/>
        <v>60</v>
      </c>
      <c r="BQ79" s="371"/>
      <c r="BR79" s="371"/>
      <c r="BS79" s="371"/>
      <c r="BT79" s="371"/>
      <c r="BU79" s="371"/>
      <c r="BV79" s="371"/>
      <c r="BW79" s="371"/>
      <c r="BX79" s="371"/>
      <c r="BY79" s="293"/>
      <c r="BZ79" s="291" t="s">
        <v>251</v>
      </c>
      <c r="CA79" s="293"/>
      <c r="CB79" s="291"/>
      <c r="CC79" s="293"/>
      <c r="CD79" s="291"/>
      <c r="CE79" s="293"/>
      <c r="CF79" s="291"/>
      <c r="CG79" s="293"/>
      <c r="CH79" s="294"/>
      <c r="CI79" s="294"/>
      <c r="CJ79" s="291"/>
      <c r="CK79" s="291"/>
      <c r="CL79" s="291"/>
      <c r="CM79" s="305"/>
      <c r="CN79" s="305">
        <v>0.86</v>
      </c>
      <c r="CO79" s="294"/>
      <c r="CP79" s="294"/>
      <c r="CQ79" s="293"/>
      <c r="CR79" s="293"/>
      <c r="CS79" s="294"/>
      <c r="CT79" s="294"/>
      <c r="CU79" s="293"/>
      <c r="CV79" s="293"/>
      <c r="CW79" s="305"/>
      <c r="CX79" s="305"/>
      <c r="CY79" s="295">
        <v>164.71</v>
      </c>
      <c r="CZ79" s="295"/>
      <c r="DA79" s="305"/>
      <c r="DB79" s="295"/>
      <c r="DC79" s="295"/>
      <c r="DD79" s="306"/>
      <c r="DE79" s="306"/>
      <c r="DF79" s="306"/>
      <c r="DG79" s="292"/>
      <c r="DH79" s="305"/>
      <c r="DI79" s="305"/>
      <c r="DJ79" s="305"/>
      <c r="DK79" s="305"/>
      <c r="DL79" s="305"/>
      <c r="DM79" s="306"/>
      <c r="DN79" s="296"/>
      <c r="DO79" s="294"/>
      <c r="DP79" s="294"/>
      <c r="DQ79" s="293"/>
      <c r="DR79" s="293"/>
      <c r="DS79" s="294"/>
      <c r="DT79" s="293"/>
      <c r="DU79" s="293"/>
      <c r="DV79" s="291"/>
      <c r="DW79" s="291"/>
      <c r="DX79" s="294"/>
      <c r="DY79" s="294"/>
      <c r="DZ79" s="293"/>
      <c r="EA79" s="294"/>
      <c r="EB79" s="293"/>
      <c r="EC79" s="292"/>
      <c r="ED79" s="292"/>
      <c r="EE79" s="292"/>
      <c r="EF79" s="292">
        <v>1000000</v>
      </c>
      <c r="EG79" s="292"/>
      <c r="EH79" s="292">
        <v>450000</v>
      </c>
      <c r="EI79" s="292"/>
      <c r="EJ79" s="294"/>
    </row>
    <row r="80" spans="1:151" ht="93.6" hidden="1" customHeight="1" x14ac:dyDescent="0.2">
      <c r="A80" s="345" t="s">
        <v>558</v>
      </c>
      <c r="B80" s="361" t="s">
        <v>251</v>
      </c>
      <c r="C80" s="361" t="s">
        <v>214</v>
      </c>
      <c r="D80" s="152" t="s">
        <v>759</v>
      </c>
      <c r="E80" s="152" t="s">
        <v>179</v>
      </c>
      <c r="F80" s="345"/>
      <c r="G80" s="345" t="s">
        <v>509</v>
      </c>
      <c r="H80" s="345"/>
      <c r="I80" s="345"/>
      <c r="J80" s="345" t="s">
        <v>559</v>
      </c>
      <c r="K80" s="345"/>
      <c r="L80" s="362">
        <v>490500</v>
      </c>
      <c r="M80" s="154"/>
      <c r="N80" s="439"/>
      <c r="O80" s="155"/>
      <c r="P80" s="367"/>
      <c r="Q80" s="364">
        <v>7.11</v>
      </c>
      <c r="R80" s="218">
        <v>13.5</v>
      </c>
      <c r="S80" s="158" t="e">
        <f>Q80+#REF!+R80</f>
        <v>#REF!</v>
      </c>
      <c r="T80" s="439"/>
      <c r="U80" s="159" t="s">
        <v>155</v>
      </c>
      <c r="V80" s="365"/>
      <c r="W80" s="366">
        <f t="shared" si="33"/>
        <v>3462.7456572721894</v>
      </c>
      <c r="X80" s="367"/>
      <c r="Y80" s="367"/>
      <c r="Z80" s="367" t="s">
        <v>161</v>
      </c>
      <c r="AA80" s="365">
        <f>IF(AB80="Yes",10,0)</f>
        <v>0</v>
      </c>
      <c r="AB80" s="367"/>
      <c r="AC80" s="368">
        <f>IF(AD80="Yes",10,0)</f>
        <v>0</v>
      </c>
      <c r="AD80" s="367"/>
      <c r="AE80" s="369">
        <f t="shared" si="34"/>
        <v>0</v>
      </c>
      <c r="AF80" s="369">
        <f>IF(W80&lt;999,20,IF(W80&lt;1499,15,IF(W80&lt;1999,10,IF(W80&lt;3999,5,IF(W80&gt;4000,0)))))</f>
        <v>5</v>
      </c>
      <c r="AG80" s="369">
        <f t="shared" si="35"/>
        <v>15</v>
      </c>
      <c r="AH80" s="369">
        <f t="shared" si="51"/>
        <v>10</v>
      </c>
      <c r="AI80" s="364" t="s">
        <v>161</v>
      </c>
      <c r="AJ80" s="369">
        <f>IF(AK80="Minimal",15,0)</f>
        <v>15</v>
      </c>
      <c r="AK80" s="364" t="s">
        <v>751</v>
      </c>
      <c r="AL80" s="369">
        <f t="shared" si="50"/>
        <v>10</v>
      </c>
      <c r="AM80" s="364" t="s">
        <v>161</v>
      </c>
      <c r="AN80" s="369">
        <f>IF(AO80="Yes",5,0)</f>
        <v>5</v>
      </c>
      <c r="AO80" s="364" t="s">
        <v>161</v>
      </c>
      <c r="AP80" s="369">
        <f t="shared" si="36"/>
        <v>0</v>
      </c>
      <c r="AQ80" s="364" t="s">
        <v>162</v>
      </c>
      <c r="AR80" s="370"/>
      <c r="AS80" s="370"/>
      <c r="AT80" s="370"/>
      <c r="AU80" s="370"/>
      <c r="AV80" s="370"/>
      <c r="AW80" s="370"/>
      <c r="AX80" s="370"/>
      <c r="AY80" s="370"/>
      <c r="AZ80" s="451"/>
      <c r="BA80" s="448"/>
      <c r="BB80" s="451"/>
      <c r="BC80" s="345" t="s">
        <v>214</v>
      </c>
      <c r="BD80" s="371"/>
      <c r="BE80" s="345"/>
      <c r="BF80" s="371"/>
      <c r="BG80" s="345"/>
      <c r="BH80" s="371"/>
      <c r="BI80" s="371"/>
      <c r="BJ80" s="371"/>
      <c r="BK80" s="371"/>
      <c r="BL80" s="371"/>
      <c r="BM80" s="371"/>
      <c r="BN80" s="371"/>
      <c r="BO80" s="371"/>
      <c r="BP80" s="364">
        <f t="shared" si="54"/>
        <v>60</v>
      </c>
      <c r="BQ80" s="371"/>
      <c r="BR80" s="371"/>
      <c r="BS80" s="371"/>
      <c r="BT80" s="371"/>
      <c r="BU80" s="371"/>
      <c r="BV80" s="371"/>
      <c r="BW80" s="371"/>
      <c r="BX80" s="371"/>
      <c r="BY80" s="293"/>
      <c r="BZ80" s="291" t="s">
        <v>251</v>
      </c>
      <c r="CA80" s="293"/>
      <c r="CB80" s="291"/>
      <c r="CC80" s="293"/>
      <c r="CD80" s="291"/>
      <c r="CE80" s="293"/>
      <c r="CF80" s="291"/>
      <c r="CG80" s="293"/>
      <c r="CH80" s="294"/>
      <c r="CI80" s="294"/>
      <c r="CJ80" s="291"/>
      <c r="CK80" s="291"/>
      <c r="CL80" s="291"/>
      <c r="CM80" s="305"/>
      <c r="CN80" s="305">
        <v>0.86</v>
      </c>
      <c r="CO80" s="294"/>
      <c r="CP80" s="294"/>
      <c r="CQ80" s="293"/>
      <c r="CR80" s="293"/>
      <c r="CS80" s="294"/>
      <c r="CT80" s="294"/>
      <c r="CU80" s="293"/>
      <c r="CV80" s="293"/>
      <c r="CW80" s="305"/>
      <c r="CX80" s="305"/>
      <c r="CY80" s="295">
        <v>164.71</v>
      </c>
      <c r="CZ80" s="295"/>
      <c r="DA80" s="305"/>
      <c r="DB80" s="295"/>
      <c r="DC80" s="295"/>
      <c r="DD80" s="306"/>
      <c r="DE80" s="306"/>
      <c r="DF80" s="306"/>
      <c r="DG80" s="292"/>
      <c r="DH80" s="305"/>
      <c r="DI80" s="305"/>
      <c r="DJ80" s="305"/>
      <c r="DK80" s="305"/>
      <c r="DL80" s="305"/>
      <c r="DM80" s="306"/>
      <c r="DN80" s="296"/>
      <c r="DO80" s="294"/>
      <c r="DP80" s="294"/>
      <c r="DQ80" s="293"/>
      <c r="DR80" s="293"/>
      <c r="DS80" s="294"/>
      <c r="DT80" s="293"/>
      <c r="DU80" s="293"/>
      <c r="DV80" s="291"/>
      <c r="DW80" s="291"/>
      <c r="DX80" s="294"/>
      <c r="DY80" s="294"/>
      <c r="DZ80" s="293"/>
      <c r="EA80" s="294"/>
      <c r="EB80" s="293"/>
      <c r="EC80" s="292"/>
      <c r="ED80" s="292"/>
      <c r="EE80" s="292"/>
      <c r="EF80" s="292">
        <v>545000</v>
      </c>
      <c r="EG80" s="292"/>
      <c r="EH80" s="292">
        <v>490500</v>
      </c>
      <c r="EI80" s="292"/>
      <c r="EJ80" s="294"/>
    </row>
    <row r="81" spans="1:151" ht="97.15" customHeight="1" x14ac:dyDescent="0.2">
      <c r="A81" s="403" t="s">
        <v>129</v>
      </c>
      <c r="B81" s="404" t="s">
        <v>233</v>
      </c>
      <c r="C81" s="404" t="s">
        <v>214</v>
      </c>
      <c r="D81" s="238" t="s">
        <v>757</v>
      </c>
      <c r="E81" s="238" t="s">
        <v>153</v>
      </c>
      <c r="F81" s="403" t="s">
        <v>380</v>
      </c>
      <c r="G81" s="403" t="s">
        <v>177</v>
      </c>
      <c r="H81" s="403" t="s">
        <v>379</v>
      </c>
      <c r="I81" s="403" t="s">
        <v>231</v>
      </c>
      <c r="J81" s="403" t="s">
        <v>381</v>
      </c>
      <c r="K81" s="403" t="s">
        <v>167</v>
      </c>
      <c r="L81" s="405">
        <v>209520000</v>
      </c>
      <c r="M81" s="126">
        <v>8.7940938845902572</v>
      </c>
      <c r="N81" s="462"/>
      <c r="O81" s="406">
        <v>10.91</v>
      </c>
      <c r="P81" s="406">
        <v>6.3</v>
      </c>
      <c r="Q81" s="406">
        <v>8.11</v>
      </c>
      <c r="R81" s="219">
        <v>9</v>
      </c>
      <c r="S81" s="189" t="e">
        <f>Q81+#REF!+R81</f>
        <v>#REF!</v>
      </c>
      <c r="T81" s="462"/>
      <c r="U81" s="407">
        <f t="shared" ref="U81:U88" si="55">IF(AT81&lt;30,0,IF(AT81&lt;50,5,IF(AT81&lt;65,10,IF(AT81&gt;66,15))))</f>
        <v>5</v>
      </c>
      <c r="V81" s="407">
        <f t="shared" ref="V81:V88" si="56">IF(W81&lt;499,15,IF(W81&lt;999,10,IF(W81&lt;1499,5,IF(W81&gt;1500,0))))</f>
        <v>0</v>
      </c>
      <c r="W81" s="384">
        <f t="shared" ref="W81:W112" si="57">(EH81/CY81)/CN81</f>
        <v>29096.895469661078</v>
      </c>
      <c r="X81" s="407">
        <f t="shared" ref="X81:X88" si="58">IF(DC81&lt;500,0,IF(DC81&lt;1000,5,IF(DC81&gt;1000,10)))</f>
        <v>0</v>
      </c>
      <c r="Y81" s="407">
        <f t="shared" ref="Y81:Y88" si="59">IF(Z81="Yes",20,0)</f>
        <v>20</v>
      </c>
      <c r="Z81" s="406" t="s">
        <v>161</v>
      </c>
      <c r="AA81" s="407">
        <f t="shared" ref="AA81:AA88" si="60">IF(AB81="Yes",20,0)</f>
        <v>20</v>
      </c>
      <c r="AB81" s="409" t="s">
        <v>161</v>
      </c>
      <c r="AC81" s="407">
        <f>IF(AD81="Yes",20,0)</f>
        <v>20</v>
      </c>
      <c r="AD81" s="409" t="s">
        <v>161</v>
      </c>
      <c r="AE81" s="407">
        <f t="shared" ref="AE81:AE112" si="61">IF(AT81&lt;30,0,IF(AT81&lt;50,5,IF(AT81&lt;65,10,IF(AT81&lt;79,15,IF(AT81&gt;80,20)))))</f>
        <v>5</v>
      </c>
      <c r="AF81" s="407">
        <f>IF(W81&lt;999,20,IF(W81&lt;1499,15,IF(W81&lt;1999,10,IF(W81&lt;3999,5,IF(W81&gt;4000,0)))))</f>
        <v>0</v>
      </c>
      <c r="AG81" s="407">
        <f t="shared" ref="AG81:AG112" si="62">IF(Z81="Yes",15,0)</f>
        <v>15</v>
      </c>
      <c r="AH81" s="407">
        <v>10</v>
      </c>
      <c r="AI81" s="406" t="s">
        <v>162</v>
      </c>
      <c r="AJ81" s="407">
        <f>IF(AK81="Minimal",15,0)</f>
        <v>15</v>
      </c>
      <c r="AK81" s="406" t="s">
        <v>751</v>
      </c>
      <c r="AL81" s="407">
        <f t="shared" si="50"/>
        <v>10</v>
      </c>
      <c r="AM81" s="406" t="s">
        <v>161</v>
      </c>
      <c r="AN81" s="407">
        <f t="shared" ref="AN81:AN91" si="63">IF(AO81="Yes",10,0)</f>
        <v>0</v>
      </c>
      <c r="AO81" s="406" t="s">
        <v>162</v>
      </c>
      <c r="AP81" s="407">
        <f t="shared" si="36"/>
        <v>0</v>
      </c>
      <c r="AQ81" s="406" t="s">
        <v>162</v>
      </c>
      <c r="AR81" s="385">
        <v>14.270585729083869</v>
      </c>
      <c r="AS81" s="385">
        <v>1.1163993890798015E-3</v>
      </c>
      <c r="AT81" s="385">
        <v>41.794293499331999</v>
      </c>
      <c r="AU81" s="385">
        <v>1.6490928707611838</v>
      </c>
      <c r="AV81" s="385">
        <v>3.3353219629360747E-2</v>
      </c>
      <c r="AW81" s="385">
        <v>16.910134090666666</v>
      </c>
      <c r="AX81" s="385">
        <v>25</v>
      </c>
      <c r="AY81" s="385">
        <v>0</v>
      </c>
      <c r="AZ81" s="455"/>
      <c r="BA81" s="448"/>
      <c r="BB81" s="442"/>
      <c r="BC81" s="337" t="s">
        <v>214</v>
      </c>
      <c r="BD81" s="386">
        <v>100</v>
      </c>
      <c r="BE81" s="337" t="s">
        <v>156</v>
      </c>
      <c r="BF81" s="386" t="s">
        <v>156</v>
      </c>
      <c r="BG81" s="337" t="s">
        <v>156</v>
      </c>
      <c r="BH81" s="386" t="s">
        <v>156</v>
      </c>
      <c r="BI81" s="386" t="s">
        <v>195</v>
      </c>
      <c r="BJ81" s="386">
        <v>100</v>
      </c>
      <c r="BK81" s="386" t="s">
        <v>156</v>
      </c>
      <c r="BL81" s="386" t="s">
        <v>156</v>
      </c>
      <c r="BM81" s="386" t="s">
        <v>156</v>
      </c>
      <c r="BN81" s="386" t="s">
        <v>156</v>
      </c>
      <c r="BO81" s="406">
        <f t="shared" ref="BO81:BO88" si="64">SUM(U81+V81+X81+Y81+AA81+AC81)</f>
        <v>65</v>
      </c>
      <c r="BP81" s="406">
        <f t="shared" si="54"/>
        <v>55</v>
      </c>
      <c r="BQ81" s="331"/>
      <c r="BR81" s="406"/>
      <c r="BS81" s="407">
        <v>0</v>
      </c>
      <c r="BT81" s="407"/>
      <c r="BU81" s="406">
        <f t="shared" ref="BU81:BU91" si="65">Q81+BT81*0.25</f>
        <v>8.11</v>
      </c>
      <c r="BV81" s="410" t="s">
        <v>809</v>
      </c>
      <c r="BW81" s="406">
        <f t="shared" ref="BW81:BW88" si="66">O81+BS81*0.25</f>
        <v>10.91</v>
      </c>
      <c r="BX81" s="406">
        <f t="shared" ref="BX81:BX88" si="67">BW81+P81</f>
        <v>17.21</v>
      </c>
      <c r="BY81" s="511" t="s">
        <v>837</v>
      </c>
      <c r="BZ81" s="282" t="s">
        <v>233</v>
      </c>
      <c r="CA81" s="308">
        <v>100</v>
      </c>
      <c r="CB81" s="282" t="s">
        <v>156</v>
      </c>
      <c r="CC81" s="308" t="s">
        <v>156</v>
      </c>
      <c r="CD81" s="282" t="s">
        <v>156</v>
      </c>
      <c r="CE81" s="308" t="s">
        <v>156</v>
      </c>
      <c r="CF81" s="282" t="s">
        <v>156</v>
      </c>
      <c r="CG81" s="308" t="s">
        <v>156</v>
      </c>
      <c r="CH81" s="284">
        <v>1</v>
      </c>
      <c r="CI81" s="284" t="s">
        <v>184</v>
      </c>
      <c r="CJ81" s="282" t="s">
        <v>198</v>
      </c>
      <c r="CK81" s="282" t="s">
        <v>216</v>
      </c>
      <c r="CL81" s="282" t="s">
        <v>234</v>
      </c>
      <c r="CM81" s="307">
        <v>2.1550796399999999</v>
      </c>
      <c r="CN81" s="307">
        <v>2.1550796399999999</v>
      </c>
      <c r="CO81" s="284" t="s">
        <v>174</v>
      </c>
      <c r="CP81" s="284" t="s">
        <v>158</v>
      </c>
      <c r="CQ81" s="308">
        <v>1</v>
      </c>
      <c r="CR81" s="308">
        <v>2</v>
      </c>
      <c r="CS81" s="284" t="s">
        <v>159</v>
      </c>
      <c r="CT81" s="284" t="s">
        <v>160</v>
      </c>
      <c r="CU81" s="308">
        <v>55</v>
      </c>
      <c r="CV81" s="308">
        <v>55</v>
      </c>
      <c r="CW81" s="307">
        <v>9.8709647777421008</v>
      </c>
      <c r="CX81" s="307">
        <v>90.129035222257897</v>
      </c>
      <c r="CY81" s="309">
        <v>3341.3002839999999</v>
      </c>
      <c r="CZ81" s="309">
        <v>15500</v>
      </c>
      <c r="DA81" s="307">
        <v>0.21556776025806451</v>
      </c>
      <c r="DB81" s="309">
        <v>3011.4817098477629</v>
      </c>
      <c r="DC81" s="309">
        <v>329.81857415223675</v>
      </c>
      <c r="DD81" s="310">
        <v>9203.9757762141344</v>
      </c>
      <c r="DE81" s="310">
        <v>1008.0227806517644</v>
      </c>
      <c r="DF81" s="310">
        <v>10211.998556865899</v>
      </c>
      <c r="DG81" s="283">
        <v>233908</v>
      </c>
      <c r="DH81" s="307">
        <v>51.108556550000003</v>
      </c>
      <c r="DI81" s="307">
        <v>38.599637540000003</v>
      </c>
      <c r="DJ81" s="307">
        <v>35.687225949999998</v>
      </c>
      <c r="DK81" s="307" t="s">
        <v>156</v>
      </c>
      <c r="DL81" s="307" t="s">
        <v>156</v>
      </c>
      <c r="DM81" s="310">
        <v>0</v>
      </c>
      <c r="DN81" s="311">
        <v>6.6706439258721495E-7</v>
      </c>
      <c r="DO81" s="284" t="s">
        <v>162</v>
      </c>
      <c r="DP81" s="284" t="s">
        <v>162</v>
      </c>
      <c r="DQ81" s="308">
        <v>12</v>
      </c>
      <c r="DR81" s="308">
        <v>12</v>
      </c>
      <c r="DS81" s="284" t="s">
        <v>162</v>
      </c>
      <c r="DT81" s="308">
        <v>0</v>
      </c>
      <c r="DU81" s="308">
        <v>0</v>
      </c>
      <c r="DV81" s="282" t="s">
        <v>175</v>
      </c>
      <c r="DW81" s="282" t="s">
        <v>164</v>
      </c>
      <c r="DX81" s="284" t="s">
        <v>165</v>
      </c>
      <c r="DY81" s="284" t="s">
        <v>176</v>
      </c>
      <c r="DZ81" s="308">
        <v>2</v>
      </c>
      <c r="EA81" s="284" t="s">
        <v>161</v>
      </c>
      <c r="EB81" s="308">
        <v>24</v>
      </c>
      <c r="EC81" s="283">
        <v>208200000</v>
      </c>
      <c r="ED81" s="283">
        <v>1220000</v>
      </c>
      <c r="EE81" s="283">
        <v>100000</v>
      </c>
      <c r="EF81" s="283">
        <v>209520000</v>
      </c>
      <c r="EG81" s="283" t="s">
        <v>156</v>
      </c>
      <c r="EH81" s="283">
        <v>209520000</v>
      </c>
      <c r="EI81" s="283">
        <v>209520000</v>
      </c>
      <c r="EJ81" s="284" t="s">
        <v>156</v>
      </c>
      <c r="EM81" s="413"/>
      <c r="EN81" s="413"/>
      <c r="EO81" s="413"/>
      <c r="EP81" s="413"/>
      <c r="EQ81" s="413"/>
      <c r="ER81" s="413"/>
      <c r="ES81" s="413"/>
      <c r="ET81" s="413"/>
      <c r="EU81" s="413"/>
    </row>
    <row r="82" spans="1:151" ht="79.900000000000006" customHeight="1" x14ac:dyDescent="0.2">
      <c r="A82" s="403" t="s">
        <v>133</v>
      </c>
      <c r="B82" s="404" t="s">
        <v>258</v>
      </c>
      <c r="C82" s="404" t="s">
        <v>194</v>
      </c>
      <c r="D82" s="238" t="s">
        <v>757</v>
      </c>
      <c r="E82" s="238" t="s">
        <v>153</v>
      </c>
      <c r="F82" s="403" t="s">
        <v>156</v>
      </c>
      <c r="G82" s="403" t="s">
        <v>342</v>
      </c>
      <c r="H82" s="403" t="s">
        <v>393</v>
      </c>
      <c r="I82" s="403" t="s">
        <v>219</v>
      </c>
      <c r="J82" s="403" t="s">
        <v>350</v>
      </c>
      <c r="K82" s="403" t="s">
        <v>167</v>
      </c>
      <c r="L82" s="405">
        <v>301845000</v>
      </c>
      <c r="M82" s="126">
        <v>28.416150288621655</v>
      </c>
      <c r="N82" s="462"/>
      <c r="O82" s="406">
        <v>16.180642213015471</v>
      </c>
      <c r="P82" s="406"/>
      <c r="Q82" s="406">
        <v>10.783881430066547</v>
      </c>
      <c r="R82" s="219"/>
      <c r="S82" s="189" t="e">
        <f>Q82+#REF!+R82</f>
        <v>#REF!</v>
      </c>
      <c r="T82" s="462"/>
      <c r="U82" s="407">
        <f t="shared" si="55"/>
        <v>10</v>
      </c>
      <c r="V82" s="407">
        <f t="shared" si="56"/>
        <v>5</v>
      </c>
      <c r="W82" s="384">
        <f t="shared" si="57"/>
        <v>1106.3946563455881</v>
      </c>
      <c r="X82" s="407">
        <f t="shared" si="58"/>
        <v>10</v>
      </c>
      <c r="Y82" s="407">
        <f t="shared" si="59"/>
        <v>20</v>
      </c>
      <c r="Z82" s="406" t="s">
        <v>161</v>
      </c>
      <c r="AA82" s="407">
        <f t="shared" si="60"/>
        <v>20</v>
      </c>
      <c r="AB82" s="409" t="s">
        <v>161</v>
      </c>
      <c r="AC82" s="407">
        <f>IF(AD82="Yes",10,0)</f>
        <v>10</v>
      </c>
      <c r="AD82" s="409" t="s">
        <v>161</v>
      </c>
      <c r="AE82" s="407">
        <f t="shared" si="61"/>
        <v>10</v>
      </c>
      <c r="AF82" s="407">
        <f>IF(BL80&lt;999,20,IF(BL80&lt;1499,15,IF(BL80&lt;1999,10,IF(BL80&lt;3999,5,IF(BL80&gt;4000,0)))))</f>
        <v>20</v>
      </c>
      <c r="AG82" s="407">
        <f t="shared" si="62"/>
        <v>15</v>
      </c>
      <c r="AH82" s="407">
        <v>0</v>
      </c>
      <c r="AI82" s="406" t="s">
        <v>161</v>
      </c>
      <c r="AJ82" s="407">
        <v>15</v>
      </c>
      <c r="AK82" s="406" t="s">
        <v>751</v>
      </c>
      <c r="AL82" s="407">
        <f t="shared" si="50"/>
        <v>10</v>
      </c>
      <c r="AM82" s="406" t="s">
        <v>161</v>
      </c>
      <c r="AN82" s="407">
        <f t="shared" si="63"/>
        <v>0</v>
      </c>
      <c r="AO82" s="406" t="s">
        <v>162</v>
      </c>
      <c r="AP82" s="407">
        <f t="shared" si="36"/>
        <v>0</v>
      </c>
      <c r="AQ82" s="406" t="s">
        <v>162</v>
      </c>
      <c r="AR82" s="385">
        <v>47.900877747680426</v>
      </c>
      <c r="AS82" s="385">
        <v>9.640135831304146E-2</v>
      </c>
      <c r="AT82" s="385">
        <v>59.841535194671998</v>
      </c>
      <c r="AU82" s="385">
        <v>38.259352094788944</v>
      </c>
      <c r="AV82" s="385">
        <v>3.8094261839862646</v>
      </c>
      <c r="AW82" s="385">
        <v>40.362556689999998</v>
      </c>
      <c r="AX82" s="385">
        <v>0</v>
      </c>
      <c r="AY82" s="385">
        <v>0</v>
      </c>
      <c r="AZ82" s="455"/>
      <c r="BA82" s="448"/>
      <c r="BB82" s="442"/>
      <c r="BC82" s="337" t="s">
        <v>194</v>
      </c>
      <c r="BD82" s="386">
        <v>100</v>
      </c>
      <c r="BE82" s="337" t="s">
        <v>156</v>
      </c>
      <c r="BF82" s="386" t="s">
        <v>156</v>
      </c>
      <c r="BG82" s="337" t="s">
        <v>156</v>
      </c>
      <c r="BH82" s="386" t="s">
        <v>156</v>
      </c>
      <c r="BI82" s="386" t="s">
        <v>195</v>
      </c>
      <c r="BJ82" s="386">
        <v>100</v>
      </c>
      <c r="BK82" s="386" t="s">
        <v>156</v>
      </c>
      <c r="BL82" s="386" t="s">
        <v>156</v>
      </c>
      <c r="BM82" s="386" t="s">
        <v>183</v>
      </c>
      <c r="BN82" s="386" t="s">
        <v>156</v>
      </c>
      <c r="BO82" s="406">
        <f t="shared" si="64"/>
        <v>75</v>
      </c>
      <c r="BP82" s="406">
        <f t="shared" si="54"/>
        <v>70</v>
      </c>
      <c r="BQ82" s="331"/>
      <c r="BR82" s="406"/>
      <c r="BS82" s="407">
        <v>0</v>
      </c>
      <c r="BT82" s="407"/>
      <c r="BU82" s="406">
        <f t="shared" si="65"/>
        <v>10.783881430066547</v>
      </c>
      <c r="BV82" s="410" t="s">
        <v>809</v>
      </c>
      <c r="BW82" s="406">
        <f t="shared" si="66"/>
        <v>16.180642213015471</v>
      </c>
      <c r="BX82" s="406">
        <f t="shared" si="67"/>
        <v>16.180642213015471</v>
      </c>
      <c r="BY82" s="511" t="s">
        <v>829</v>
      </c>
      <c r="BZ82" s="282" t="s">
        <v>258</v>
      </c>
      <c r="CA82" s="308">
        <v>100</v>
      </c>
      <c r="CB82" s="282" t="s">
        <v>156</v>
      </c>
      <c r="CC82" s="308" t="s">
        <v>156</v>
      </c>
      <c r="CD82" s="282" t="s">
        <v>253</v>
      </c>
      <c r="CE82" s="308" t="s">
        <v>156</v>
      </c>
      <c r="CF82" s="282" t="s">
        <v>156</v>
      </c>
      <c r="CG82" s="308" t="s">
        <v>156</v>
      </c>
      <c r="CH82" s="284">
        <v>1</v>
      </c>
      <c r="CI82" s="284" t="s">
        <v>184</v>
      </c>
      <c r="CJ82" s="282" t="s">
        <v>394</v>
      </c>
      <c r="CK82" s="282" t="s">
        <v>199</v>
      </c>
      <c r="CL82" s="282" t="s">
        <v>395</v>
      </c>
      <c r="CM82" s="307">
        <v>7.5027332400000004</v>
      </c>
      <c r="CN82" s="307">
        <v>7.5027332400000004</v>
      </c>
      <c r="CO82" s="284" t="s">
        <v>168</v>
      </c>
      <c r="CP82" s="284" t="s">
        <v>168</v>
      </c>
      <c r="CQ82" s="308">
        <v>2</v>
      </c>
      <c r="CR82" s="308">
        <v>3</v>
      </c>
      <c r="CS82" s="284" t="s">
        <v>160</v>
      </c>
      <c r="CT82" s="284" t="s">
        <v>160</v>
      </c>
      <c r="CU82" s="308">
        <v>70</v>
      </c>
      <c r="CV82" s="308">
        <v>70</v>
      </c>
      <c r="CW82" s="307">
        <v>21.0432684483435</v>
      </c>
      <c r="CX82" s="307">
        <v>78.956731551656503</v>
      </c>
      <c r="CY82" s="309">
        <v>36362.556689999998</v>
      </c>
      <c r="CZ82" s="309">
        <v>65408.408710000003</v>
      </c>
      <c r="DA82" s="307">
        <v>0.55593091786134041</v>
      </c>
      <c r="DB82" s="309">
        <v>28710.68627104221</v>
      </c>
      <c r="DC82" s="309">
        <v>7651.8704189577884</v>
      </c>
      <c r="DD82" s="310">
        <v>960106.99302050809</v>
      </c>
      <c r="DE82" s="310">
        <v>255884.31532331507</v>
      </c>
      <c r="DF82" s="310">
        <v>1215991.3083438231</v>
      </c>
      <c r="DG82" s="283">
        <v>29098268</v>
      </c>
      <c r="DH82" s="307">
        <v>57.640053430000002</v>
      </c>
      <c r="DI82" s="307">
        <v>53.200470930000002</v>
      </c>
      <c r="DJ82" s="307">
        <v>68.702035480000006</v>
      </c>
      <c r="DK82" s="307" t="s">
        <v>156</v>
      </c>
      <c r="DL82" s="307" t="s">
        <v>156</v>
      </c>
      <c r="DM82" s="310">
        <v>19</v>
      </c>
      <c r="DN82" s="311">
        <v>5.7188523679725298E-5</v>
      </c>
      <c r="DO82" s="284" t="s">
        <v>162</v>
      </c>
      <c r="DP82" s="284" t="s">
        <v>162</v>
      </c>
      <c r="DQ82" s="308">
        <v>12</v>
      </c>
      <c r="DR82" s="308">
        <v>12</v>
      </c>
      <c r="DS82" s="284" t="s">
        <v>162</v>
      </c>
      <c r="DT82" s="308">
        <v>11</v>
      </c>
      <c r="DU82" s="308">
        <v>10</v>
      </c>
      <c r="DV82" s="282" t="s">
        <v>169</v>
      </c>
      <c r="DW82" s="282" t="s">
        <v>171</v>
      </c>
      <c r="DX82" s="284" t="s">
        <v>170</v>
      </c>
      <c r="DY82" s="284" t="s">
        <v>170</v>
      </c>
      <c r="DZ82" s="308">
        <v>1</v>
      </c>
      <c r="EA82" s="284" t="s">
        <v>162</v>
      </c>
      <c r="EB82" s="308">
        <v>22</v>
      </c>
      <c r="EC82" s="283">
        <v>300960000</v>
      </c>
      <c r="ED82" s="283">
        <v>790000</v>
      </c>
      <c r="EE82" s="283">
        <v>95000</v>
      </c>
      <c r="EF82" s="283">
        <v>301845000</v>
      </c>
      <c r="EG82" s="283" t="s">
        <v>156</v>
      </c>
      <c r="EH82" s="283">
        <v>301845000</v>
      </c>
      <c r="EI82" s="283">
        <v>301845000</v>
      </c>
      <c r="EJ82" s="284" t="s">
        <v>156</v>
      </c>
      <c r="EM82" s="413"/>
      <c r="EN82" s="413"/>
      <c r="EO82" s="413"/>
      <c r="EP82" s="413"/>
      <c r="EQ82" s="413"/>
      <c r="ER82" s="413"/>
      <c r="ES82" s="413"/>
      <c r="ET82" s="413"/>
      <c r="EU82" s="413"/>
    </row>
    <row r="83" spans="1:151" ht="62.45" customHeight="1" x14ac:dyDescent="0.2">
      <c r="A83" s="403" t="s">
        <v>116</v>
      </c>
      <c r="B83" s="404" t="s">
        <v>327</v>
      </c>
      <c r="C83" s="404" t="s">
        <v>214</v>
      </c>
      <c r="D83" s="238" t="s">
        <v>757</v>
      </c>
      <c r="E83" s="238" t="s">
        <v>185</v>
      </c>
      <c r="F83" s="403" t="s">
        <v>323</v>
      </c>
      <c r="G83" s="403" t="s">
        <v>324</v>
      </c>
      <c r="H83" s="403" t="s">
        <v>265</v>
      </c>
      <c r="I83" s="403" t="s">
        <v>325</v>
      </c>
      <c r="J83" s="403" t="s">
        <v>326</v>
      </c>
      <c r="K83" s="403" t="s">
        <v>154</v>
      </c>
      <c r="L83" s="405">
        <v>24738000</v>
      </c>
      <c r="M83" s="217"/>
      <c r="N83" s="462"/>
      <c r="O83" s="406">
        <v>12.13</v>
      </c>
      <c r="P83" s="406">
        <v>3.6</v>
      </c>
      <c r="Q83" s="406">
        <v>9.75</v>
      </c>
      <c r="R83" s="219">
        <v>5.25</v>
      </c>
      <c r="S83" s="189" t="e">
        <f>Q83+#REF!+R83</f>
        <v>#REF!</v>
      </c>
      <c r="T83" s="462"/>
      <c r="U83" s="407">
        <f t="shared" si="55"/>
        <v>0</v>
      </c>
      <c r="V83" s="407">
        <f t="shared" si="56"/>
        <v>0</v>
      </c>
      <c r="W83" s="384">
        <f t="shared" si="57"/>
        <v>1818.1844987799473</v>
      </c>
      <c r="X83" s="407">
        <f t="shared" si="58"/>
        <v>0</v>
      </c>
      <c r="Y83" s="407">
        <f t="shared" si="59"/>
        <v>20</v>
      </c>
      <c r="Z83" s="406" t="s">
        <v>161</v>
      </c>
      <c r="AA83" s="407">
        <f t="shared" si="60"/>
        <v>20</v>
      </c>
      <c r="AB83" s="409" t="s">
        <v>161</v>
      </c>
      <c r="AC83" s="407">
        <f>IF(AD83="Yes",20,0)</f>
        <v>0</v>
      </c>
      <c r="AD83" s="409" t="s">
        <v>297</v>
      </c>
      <c r="AE83" s="407">
        <f t="shared" si="61"/>
        <v>0</v>
      </c>
      <c r="AF83" s="407">
        <f>IF(W83&lt;999,20,IF(W83&lt;1499,15,IF(W83&lt;1999,10,IF(W83&lt;3999,5,IF(W83&gt;4000,0)))))</f>
        <v>10</v>
      </c>
      <c r="AG83" s="407">
        <f t="shared" si="62"/>
        <v>15</v>
      </c>
      <c r="AH83" s="407">
        <v>10</v>
      </c>
      <c r="AI83" s="406" t="s">
        <v>162</v>
      </c>
      <c r="AJ83" s="407">
        <f>IF(AK83="Minimal",15,0)</f>
        <v>15</v>
      </c>
      <c r="AK83" s="406" t="s">
        <v>751</v>
      </c>
      <c r="AL83" s="407">
        <f t="shared" si="50"/>
        <v>10</v>
      </c>
      <c r="AM83" s="406" t="s">
        <v>161</v>
      </c>
      <c r="AN83" s="407">
        <f t="shared" si="63"/>
        <v>0</v>
      </c>
      <c r="AO83" s="406" t="s">
        <v>162</v>
      </c>
      <c r="AP83" s="407">
        <f t="shared" si="36"/>
        <v>0</v>
      </c>
      <c r="AQ83" s="406" t="s">
        <v>162</v>
      </c>
      <c r="AR83" s="385">
        <v>20.802069229215935</v>
      </c>
      <c r="AS83" s="385">
        <v>0</v>
      </c>
      <c r="AT83" s="385">
        <v>26.713074408734997</v>
      </c>
      <c r="AU83" s="385">
        <v>1.0562003183467636</v>
      </c>
      <c r="AV83" s="385" t="s">
        <v>155</v>
      </c>
      <c r="AW83" s="385">
        <v>24.906870215000001</v>
      </c>
      <c r="AX83" s="385">
        <v>0</v>
      </c>
      <c r="AY83" s="385">
        <v>50</v>
      </c>
      <c r="AZ83" s="455"/>
      <c r="BA83" s="448"/>
      <c r="BB83" s="442"/>
      <c r="BC83" s="273" t="s">
        <v>214</v>
      </c>
      <c r="BD83" s="386">
        <v>100</v>
      </c>
      <c r="BE83" s="337" t="s">
        <v>156</v>
      </c>
      <c r="BF83" s="386" t="s">
        <v>156</v>
      </c>
      <c r="BG83" s="337" t="s">
        <v>156</v>
      </c>
      <c r="BH83" s="386" t="s">
        <v>156</v>
      </c>
      <c r="BI83" s="386" t="s">
        <v>195</v>
      </c>
      <c r="BJ83" s="386">
        <v>100</v>
      </c>
      <c r="BK83" s="386" t="s">
        <v>156</v>
      </c>
      <c r="BL83" s="386" t="s">
        <v>156</v>
      </c>
      <c r="BM83" s="386" t="s">
        <v>156</v>
      </c>
      <c r="BN83" s="386" t="s">
        <v>156</v>
      </c>
      <c r="BO83" s="406">
        <f t="shared" si="64"/>
        <v>40</v>
      </c>
      <c r="BP83" s="406">
        <f t="shared" si="54"/>
        <v>60</v>
      </c>
      <c r="BQ83" s="331"/>
      <c r="BR83" s="406"/>
      <c r="BS83" s="407">
        <v>0</v>
      </c>
      <c r="BT83" s="407"/>
      <c r="BU83" s="406">
        <f t="shared" si="65"/>
        <v>9.75</v>
      </c>
      <c r="BV83" s="410" t="s">
        <v>809</v>
      </c>
      <c r="BW83" s="406">
        <f t="shared" si="66"/>
        <v>12.13</v>
      </c>
      <c r="BX83" s="406">
        <f t="shared" si="67"/>
        <v>15.73</v>
      </c>
      <c r="BY83" s="509" t="s">
        <v>831</v>
      </c>
      <c r="BZ83" s="282" t="s">
        <v>327</v>
      </c>
      <c r="CA83" s="308">
        <v>100</v>
      </c>
      <c r="CB83" s="282" t="s">
        <v>156</v>
      </c>
      <c r="CC83" s="308" t="s">
        <v>156</v>
      </c>
      <c r="CD83" s="282" t="s">
        <v>156</v>
      </c>
      <c r="CE83" s="308" t="s">
        <v>156</v>
      </c>
      <c r="CF83" s="282" t="s">
        <v>156</v>
      </c>
      <c r="CG83" s="308" t="s">
        <v>156</v>
      </c>
      <c r="CH83" s="284">
        <v>1</v>
      </c>
      <c r="CI83" s="284" t="s">
        <v>184</v>
      </c>
      <c r="CJ83" s="282" t="s">
        <v>198</v>
      </c>
      <c r="CK83" s="282" t="s">
        <v>216</v>
      </c>
      <c r="CL83" s="282" t="s">
        <v>328</v>
      </c>
      <c r="CM83" s="307">
        <v>3.7</v>
      </c>
      <c r="CN83" s="307">
        <v>2.77282246</v>
      </c>
      <c r="CO83" s="284" t="s">
        <v>174</v>
      </c>
      <c r="CP83" s="284" t="s">
        <v>157</v>
      </c>
      <c r="CQ83" s="308">
        <v>1</v>
      </c>
      <c r="CR83" s="308">
        <v>1</v>
      </c>
      <c r="CS83" s="284" t="s">
        <v>159</v>
      </c>
      <c r="CT83" s="284" t="s">
        <v>159</v>
      </c>
      <c r="CU83" s="308">
        <v>46</v>
      </c>
      <c r="CV83" s="308">
        <v>45</v>
      </c>
      <c r="CW83" s="307">
        <v>4.3049857529063003</v>
      </c>
      <c r="CX83" s="307">
        <v>95.695014247093695</v>
      </c>
      <c r="CY83" s="309">
        <v>4906.8702149999999</v>
      </c>
      <c r="CZ83" s="309">
        <v>15627.53831</v>
      </c>
      <c r="DA83" s="307">
        <v>0.31398868572026556</v>
      </c>
      <c r="DB83" s="309">
        <v>4695.6301513306471</v>
      </c>
      <c r="DC83" s="309">
        <v>211.24006366935274</v>
      </c>
      <c r="DD83" s="310">
        <v>0</v>
      </c>
      <c r="DE83" s="310">
        <v>0</v>
      </c>
      <c r="DF83" s="310">
        <v>0</v>
      </c>
      <c r="DG83" s="283">
        <v>0</v>
      </c>
      <c r="DH83" s="307">
        <v>29.14122888</v>
      </c>
      <c r="DI83" s="307">
        <v>21.864780190000001</v>
      </c>
      <c r="DJ83" s="307">
        <v>29.14122888</v>
      </c>
      <c r="DK83" s="307" t="s">
        <v>156</v>
      </c>
      <c r="DL83" s="307" t="s">
        <v>156</v>
      </c>
      <c r="DM83" s="310" t="s">
        <v>156</v>
      </c>
      <c r="DN83" s="311" t="s">
        <v>156</v>
      </c>
      <c r="DO83" s="284" t="s">
        <v>162</v>
      </c>
      <c r="DP83" s="284" t="s">
        <v>162</v>
      </c>
      <c r="DQ83" s="308">
        <v>12</v>
      </c>
      <c r="DR83" s="308">
        <v>12</v>
      </c>
      <c r="DS83" s="284" t="s">
        <v>162</v>
      </c>
      <c r="DT83" s="308">
        <v>0</v>
      </c>
      <c r="DU83" s="308">
        <v>2</v>
      </c>
      <c r="DV83" s="282" t="s">
        <v>163</v>
      </c>
      <c r="DW83" s="282" t="s">
        <v>266</v>
      </c>
      <c r="DX83" s="284" t="s">
        <v>165</v>
      </c>
      <c r="DY83" s="284" t="s">
        <v>165</v>
      </c>
      <c r="DZ83" s="308">
        <v>1</v>
      </c>
      <c r="EA83" s="284" t="s">
        <v>162</v>
      </c>
      <c r="EB83" s="308">
        <v>30</v>
      </c>
      <c r="EC83" s="283">
        <v>24510000</v>
      </c>
      <c r="ED83" s="283">
        <v>204000</v>
      </c>
      <c r="EE83" s="283">
        <v>24000</v>
      </c>
      <c r="EF83" s="283">
        <v>24738000</v>
      </c>
      <c r="EG83" s="283" t="s">
        <v>156</v>
      </c>
      <c r="EH83" s="283">
        <v>24738000</v>
      </c>
      <c r="EI83" s="283">
        <v>24738000</v>
      </c>
      <c r="EJ83" s="284" t="s">
        <v>156</v>
      </c>
      <c r="EM83" s="413"/>
      <c r="EN83" s="413"/>
      <c r="EO83" s="413"/>
      <c r="EP83" s="413"/>
      <c r="EQ83" s="413"/>
      <c r="ER83" s="413"/>
      <c r="ES83" s="413"/>
      <c r="ET83" s="413"/>
      <c r="EU83" s="413"/>
    </row>
    <row r="84" spans="1:151" ht="106.15" customHeight="1" x14ac:dyDescent="0.2">
      <c r="A84" s="403" t="s">
        <v>111</v>
      </c>
      <c r="B84" s="404" t="s">
        <v>295</v>
      </c>
      <c r="C84" s="404" t="s">
        <v>214</v>
      </c>
      <c r="D84" s="238" t="s">
        <v>757</v>
      </c>
      <c r="E84" s="238" t="s">
        <v>153</v>
      </c>
      <c r="F84" s="403" t="s">
        <v>298</v>
      </c>
      <c r="G84" s="403" t="s">
        <v>221</v>
      </c>
      <c r="H84" s="403" t="s">
        <v>299</v>
      </c>
      <c r="I84" s="403" t="s">
        <v>156</v>
      </c>
      <c r="J84" s="403" t="s">
        <v>294</v>
      </c>
      <c r="K84" s="403" t="s">
        <v>291</v>
      </c>
      <c r="L84" s="405">
        <v>17124000</v>
      </c>
      <c r="M84" s="126">
        <v>11.326621906015168</v>
      </c>
      <c r="N84" s="462"/>
      <c r="O84" s="406">
        <v>10.49</v>
      </c>
      <c r="P84" s="406">
        <v>4.95</v>
      </c>
      <c r="Q84" s="406">
        <v>7.79</v>
      </c>
      <c r="R84" s="331">
        <v>7.5</v>
      </c>
      <c r="S84" s="189" t="e">
        <f>Q84+#REF!+R84</f>
        <v>#REF!</v>
      </c>
      <c r="T84" s="462"/>
      <c r="U84" s="407">
        <f t="shared" si="55"/>
        <v>5</v>
      </c>
      <c r="V84" s="407">
        <f t="shared" si="56"/>
        <v>15</v>
      </c>
      <c r="W84" s="384">
        <f t="shared" si="57"/>
        <v>485.15757135953902</v>
      </c>
      <c r="X84" s="407">
        <f t="shared" si="58"/>
        <v>10</v>
      </c>
      <c r="Y84" s="407">
        <f t="shared" si="59"/>
        <v>20</v>
      </c>
      <c r="Z84" s="406" t="s">
        <v>161</v>
      </c>
      <c r="AA84" s="407">
        <f t="shared" si="60"/>
        <v>20</v>
      </c>
      <c r="AB84" s="409" t="s">
        <v>161</v>
      </c>
      <c r="AC84" s="407">
        <f>IF(AD84="Yes",20,0)</f>
        <v>0</v>
      </c>
      <c r="AD84" s="409" t="s">
        <v>297</v>
      </c>
      <c r="AE84" s="407">
        <f t="shared" si="61"/>
        <v>5</v>
      </c>
      <c r="AF84" s="407">
        <f>IF(W84&lt;999,20,IF(W84&lt;1499,15,IF(W84&lt;1999,10,IF(W84&lt;3999,5,IF(W84&gt;4000,0)))))</f>
        <v>20</v>
      </c>
      <c r="AG84" s="407">
        <f t="shared" si="62"/>
        <v>15</v>
      </c>
      <c r="AH84" s="407">
        <f>IF(AI84="Yes",10,0)</f>
        <v>0</v>
      </c>
      <c r="AI84" s="406" t="s">
        <v>162</v>
      </c>
      <c r="AJ84" s="407">
        <f>IF(AK84="Minimal",15,0)</f>
        <v>15</v>
      </c>
      <c r="AK84" s="406" t="s">
        <v>751</v>
      </c>
      <c r="AL84" s="407">
        <f t="shared" si="50"/>
        <v>10</v>
      </c>
      <c r="AM84" s="406" t="s">
        <v>161</v>
      </c>
      <c r="AN84" s="407">
        <f t="shared" si="63"/>
        <v>0</v>
      </c>
      <c r="AO84" s="406" t="s">
        <v>162</v>
      </c>
      <c r="AP84" s="407">
        <f t="shared" si="36"/>
        <v>0</v>
      </c>
      <c r="AQ84" s="406" t="s">
        <v>162</v>
      </c>
      <c r="AR84" s="385">
        <v>18.637613344626359</v>
      </c>
      <c r="AS84" s="385">
        <v>0.98769090165849105</v>
      </c>
      <c r="AT84" s="385">
        <v>33.299999999999997</v>
      </c>
      <c r="AU84" s="385">
        <v>9.1293282844147789</v>
      </c>
      <c r="AV84" s="385">
        <v>2.8316497524675701</v>
      </c>
      <c r="AW84" s="385">
        <v>58.660999040000007</v>
      </c>
      <c r="AX84" s="385">
        <v>0</v>
      </c>
      <c r="AY84" s="385">
        <v>25</v>
      </c>
      <c r="AZ84" s="455"/>
      <c r="BA84" s="448"/>
      <c r="BB84" s="442"/>
      <c r="BC84" s="337" t="s">
        <v>214</v>
      </c>
      <c r="BD84" s="386">
        <v>100</v>
      </c>
      <c r="BE84" s="337" t="s">
        <v>156</v>
      </c>
      <c r="BF84" s="386" t="s">
        <v>156</v>
      </c>
      <c r="BG84" s="337" t="s">
        <v>156</v>
      </c>
      <c r="BH84" s="386" t="s">
        <v>156</v>
      </c>
      <c r="BI84" s="386" t="s">
        <v>195</v>
      </c>
      <c r="BJ84" s="386">
        <v>100</v>
      </c>
      <c r="BK84" s="386" t="s">
        <v>156</v>
      </c>
      <c r="BL84" s="386" t="s">
        <v>156</v>
      </c>
      <c r="BM84" s="386" t="s">
        <v>156</v>
      </c>
      <c r="BN84" s="386" t="s">
        <v>156</v>
      </c>
      <c r="BO84" s="406">
        <f t="shared" si="64"/>
        <v>70</v>
      </c>
      <c r="BP84" s="406">
        <f t="shared" si="54"/>
        <v>65</v>
      </c>
      <c r="BQ84" s="331"/>
      <c r="BR84" s="406"/>
      <c r="BS84" s="407">
        <v>0</v>
      </c>
      <c r="BT84" s="407"/>
      <c r="BU84" s="406">
        <f t="shared" si="65"/>
        <v>7.79</v>
      </c>
      <c r="BV84" s="410" t="s">
        <v>809</v>
      </c>
      <c r="BW84" s="406">
        <f t="shared" si="66"/>
        <v>10.49</v>
      </c>
      <c r="BX84" s="406">
        <f t="shared" si="67"/>
        <v>15.440000000000001</v>
      </c>
      <c r="BY84" s="511" t="s">
        <v>841</v>
      </c>
      <c r="BZ84" s="282" t="s">
        <v>295</v>
      </c>
      <c r="CA84" s="308">
        <v>100</v>
      </c>
      <c r="CB84" s="282" t="s">
        <v>156</v>
      </c>
      <c r="CC84" s="308" t="s">
        <v>156</v>
      </c>
      <c r="CD84" s="282" t="s">
        <v>156</v>
      </c>
      <c r="CE84" s="308" t="s">
        <v>156</v>
      </c>
      <c r="CF84" s="282" t="s">
        <v>156</v>
      </c>
      <c r="CG84" s="308" t="s">
        <v>156</v>
      </c>
      <c r="CH84" s="284">
        <v>1</v>
      </c>
      <c r="CI84" s="284" t="s">
        <v>184</v>
      </c>
      <c r="CJ84" s="282" t="s">
        <v>198</v>
      </c>
      <c r="CK84" s="282" t="s">
        <v>216</v>
      </c>
      <c r="CL84" s="282" t="s">
        <v>296</v>
      </c>
      <c r="CM84" s="307">
        <v>2</v>
      </c>
      <c r="CN84" s="307">
        <v>2</v>
      </c>
      <c r="CO84" s="284" t="s">
        <v>158</v>
      </c>
      <c r="CP84" s="284" t="s">
        <v>168</v>
      </c>
      <c r="CQ84" s="308">
        <v>2</v>
      </c>
      <c r="CR84" s="308">
        <v>2</v>
      </c>
      <c r="CS84" s="284" t="s">
        <v>160</v>
      </c>
      <c r="CT84" s="284" t="s">
        <v>160</v>
      </c>
      <c r="CU84" s="308">
        <v>55</v>
      </c>
      <c r="CV84" s="308">
        <v>55</v>
      </c>
      <c r="CW84" s="307">
        <v>10.346093759894</v>
      </c>
      <c r="CX84" s="307">
        <v>89.653906240105997</v>
      </c>
      <c r="CY84" s="309">
        <v>17647.874640000002</v>
      </c>
      <c r="CZ84" s="309">
        <v>91451.899420000002</v>
      </c>
      <c r="DA84" s="307">
        <v>0.19297439147710599</v>
      </c>
      <c r="DB84" s="309">
        <v>15822.008983117046</v>
      </c>
      <c r="DC84" s="309">
        <v>1825.8656568829558</v>
      </c>
      <c r="DD84" s="310">
        <v>660749.28898958117</v>
      </c>
      <c r="DE84" s="310">
        <v>76250.711010418774</v>
      </c>
      <c r="DF84" s="310">
        <v>737000</v>
      </c>
      <c r="DG84" s="283">
        <v>16913219</v>
      </c>
      <c r="DH84" s="307" t="s">
        <v>156</v>
      </c>
      <c r="DI84" s="307" t="s">
        <v>156</v>
      </c>
      <c r="DJ84" s="307" t="s">
        <v>156</v>
      </c>
      <c r="DK84" s="307">
        <v>33.299999999999997</v>
      </c>
      <c r="DL84" s="307">
        <v>33.299999999999997</v>
      </c>
      <c r="DM84" s="310">
        <v>12</v>
      </c>
      <c r="DN84" s="311">
        <v>4.4632995049351403E-5</v>
      </c>
      <c r="DO84" s="284" t="s">
        <v>162</v>
      </c>
      <c r="DP84" s="284" t="s">
        <v>162</v>
      </c>
      <c r="DQ84" s="308">
        <v>12</v>
      </c>
      <c r="DR84" s="308">
        <v>12</v>
      </c>
      <c r="DS84" s="284" t="s">
        <v>162</v>
      </c>
      <c r="DT84" s="308">
        <v>3</v>
      </c>
      <c r="DU84" s="308">
        <v>4</v>
      </c>
      <c r="DV84" s="282" t="s">
        <v>175</v>
      </c>
      <c r="DW84" s="282" t="s">
        <v>156</v>
      </c>
      <c r="DX84" s="284" t="s">
        <v>166</v>
      </c>
      <c r="DY84" s="284" t="s">
        <v>170</v>
      </c>
      <c r="DZ84" s="308">
        <v>2</v>
      </c>
      <c r="EA84" s="284" t="s">
        <v>161</v>
      </c>
      <c r="EB84" s="308">
        <v>25.8</v>
      </c>
      <c r="EC84" s="283">
        <v>14934000</v>
      </c>
      <c r="ED84" s="283">
        <v>2190000</v>
      </c>
      <c r="EE84" s="283">
        <v>0</v>
      </c>
      <c r="EF84" s="283">
        <v>17124000</v>
      </c>
      <c r="EG84" s="283" t="s">
        <v>156</v>
      </c>
      <c r="EH84" s="283">
        <v>17124000</v>
      </c>
      <c r="EI84" s="283">
        <v>17124000</v>
      </c>
      <c r="EJ84" s="284" t="s">
        <v>156</v>
      </c>
      <c r="EM84" s="413"/>
      <c r="EN84" s="413"/>
      <c r="EO84" s="413"/>
      <c r="EP84" s="413"/>
      <c r="EQ84" s="413"/>
      <c r="ER84" s="413"/>
      <c r="ES84" s="413"/>
      <c r="ET84" s="413"/>
      <c r="EU84" s="413"/>
    </row>
    <row r="85" spans="1:151" ht="109.15"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406">
        <v>15.16</v>
      </c>
      <c r="P85" s="406"/>
      <c r="Q85" s="406">
        <v>10.94</v>
      </c>
      <c r="R85" s="331"/>
      <c r="S85" s="189" t="e">
        <f>Q85+#REF!+R85</f>
        <v>#REF!</v>
      </c>
      <c r="T85" s="462"/>
      <c r="U85" s="407">
        <f t="shared" si="55"/>
        <v>10</v>
      </c>
      <c r="V85" s="407">
        <f t="shared" si="56"/>
        <v>0</v>
      </c>
      <c r="W85" s="384">
        <f t="shared" si="57"/>
        <v>4708.3774991272439</v>
      </c>
      <c r="X85" s="407">
        <f t="shared" si="58"/>
        <v>0</v>
      </c>
      <c r="Y85" s="407">
        <f t="shared" si="59"/>
        <v>20</v>
      </c>
      <c r="Z85" s="406" t="s">
        <v>161</v>
      </c>
      <c r="AA85" s="407">
        <f t="shared" si="60"/>
        <v>20</v>
      </c>
      <c r="AB85" s="409" t="s">
        <v>161</v>
      </c>
      <c r="AC85" s="407">
        <f>IF(AD85="Yes",10,0)</f>
        <v>10</v>
      </c>
      <c r="AD85" s="409" t="s">
        <v>161</v>
      </c>
      <c r="AE85" s="407">
        <f t="shared" si="61"/>
        <v>10</v>
      </c>
      <c r="AF85" s="407">
        <f>IF(BL83&lt;999,20,IF(BL83&lt;1499,15,IF(BL83&lt;1999,10,IF(BL83&lt;3999,5,IF(BL83&gt;4000,0)))))</f>
        <v>0</v>
      </c>
      <c r="AG85" s="407">
        <f t="shared" si="62"/>
        <v>15</v>
      </c>
      <c r="AH85" s="407">
        <f>IF(AI85="Yes",10,0)</f>
        <v>10</v>
      </c>
      <c r="AI85" s="406" t="s">
        <v>161</v>
      </c>
      <c r="AJ85" s="407">
        <v>15</v>
      </c>
      <c r="AK85" s="406" t="s">
        <v>751</v>
      </c>
      <c r="AL85" s="407">
        <f t="shared" si="50"/>
        <v>10</v>
      </c>
      <c r="AM85" s="406" t="s">
        <v>161</v>
      </c>
      <c r="AN85" s="407">
        <f t="shared" si="63"/>
        <v>0</v>
      </c>
      <c r="AO85" s="406" t="s">
        <v>162</v>
      </c>
      <c r="AP85" s="407">
        <f t="shared" si="36"/>
        <v>0</v>
      </c>
      <c r="AQ85" s="406" t="s">
        <v>162</v>
      </c>
      <c r="AR85" s="385">
        <v>27.533278106761291</v>
      </c>
      <c r="AS85" s="385">
        <v>2.989666162380232E-2</v>
      </c>
      <c r="AT85" s="385">
        <v>56.820126272447993</v>
      </c>
      <c r="AU85" s="385">
        <v>12.360755065048751</v>
      </c>
      <c r="AV85" s="385">
        <v>0.28479903166367554</v>
      </c>
      <c r="AW85" s="385">
        <v>27.339840362</v>
      </c>
      <c r="AX85" s="385">
        <v>25</v>
      </c>
      <c r="AY85" s="385">
        <v>0</v>
      </c>
      <c r="AZ85" s="455"/>
      <c r="BA85" s="448"/>
      <c r="BB85" s="442"/>
      <c r="BC85" s="273" t="s">
        <v>194</v>
      </c>
      <c r="BD85" s="386">
        <v>100</v>
      </c>
      <c r="BE85" s="337" t="s">
        <v>156</v>
      </c>
      <c r="BF85" s="386" t="s">
        <v>156</v>
      </c>
      <c r="BG85" s="337" t="s">
        <v>156</v>
      </c>
      <c r="BH85" s="386" t="s">
        <v>156</v>
      </c>
      <c r="BI85" s="386" t="s">
        <v>195</v>
      </c>
      <c r="BJ85" s="386">
        <v>100</v>
      </c>
      <c r="BK85" s="386" t="s">
        <v>156</v>
      </c>
      <c r="BL85" s="386" t="s">
        <v>156</v>
      </c>
      <c r="BM85" s="386" t="s">
        <v>156</v>
      </c>
      <c r="BN85" s="386" t="s">
        <v>156</v>
      </c>
      <c r="BO85" s="406">
        <f t="shared" si="64"/>
        <v>60</v>
      </c>
      <c r="BP85" s="406">
        <f t="shared" si="54"/>
        <v>60</v>
      </c>
      <c r="BQ85" s="331"/>
      <c r="BR85" s="406"/>
      <c r="BS85" s="407">
        <v>0</v>
      </c>
      <c r="BT85" s="407"/>
      <c r="BU85" s="406">
        <f t="shared" si="65"/>
        <v>10.94</v>
      </c>
      <c r="BV85" s="410" t="s">
        <v>809</v>
      </c>
      <c r="BW85" s="406">
        <f t="shared" si="66"/>
        <v>15.16</v>
      </c>
      <c r="BX85" s="406">
        <f t="shared" si="67"/>
        <v>15.16</v>
      </c>
      <c r="BY85" s="511" t="s">
        <v>838</v>
      </c>
      <c r="BZ85" s="282" t="s">
        <v>196</v>
      </c>
      <c r="CA85" s="308">
        <v>51.94</v>
      </c>
      <c r="CB85" s="282" t="s">
        <v>197</v>
      </c>
      <c r="CC85" s="308">
        <v>48.06</v>
      </c>
      <c r="CD85" s="282" t="s">
        <v>156</v>
      </c>
      <c r="CE85" s="308" t="s">
        <v>156</v>
      </c>
      <c r="CF85" s="282" t="s">
        <v>156</v>
      </c>
      <c r="CG85" s="308" t="s">
        <v>156</v>
      </c>
      <c r="CH85" s="284">
        <v>1</v>
      </c>
      <c r="CI85" s="284" t="s">
        <v>184</v>
      </c>
      <c r="CJ85" s="282" t="s">
        <v>198</v>
      </c>
      <c r="CK85" s="282" t="s">
        <v>199</v>
      </c>
      <c r="CL85" s="282" t="s">
        <v>200</v>
      </c>
      <c r="CM85" s="307">
        <v>1.6332768900000001</v>
      </c>
      <c r="CN85" s="307">
        <v>1.6332768900000001</v>
      </c>
      <c r="CO85" s="284" t="s">
        <v>174</v>
      </c>
      <c r="CP85" s="284" t="s">
        <v>158</v>
      </c>
      <c r="CQ85" s="308">
        <v>1</v>
      </c>
      <c r="CR85" s="308">
        <v>2</v>
      </c>
      <c r="CS85" s="284" t="s">
        <v>159</v>
      </c>
      <c r="CT85" s="284" t="s">
        <v>160</v>
      </c>
      <c r="CU85" s="308">
        <v>50</v>
      </c>
      <c r="CV85" s="308">
        <v>50</v>
      </c>
      <c r="CW85" s="307">
        <v>6.0899926560569</v>
      </c>
      <c r="CX85" s="307">
        <v>93.910007343943107</v>
      </c>
      <c r="CY85" s="309">
        <v>6446.6134540000003</v>
      </c>
      <c r="CZ85" s="309">
        <v>15500</v>
      </c>
      <c r="DA85" s="307">
        <v>0.41591054541935485</v>
      </c>
      <c r="DB85" s="309">
        <v>6054.0151680870249</v>
      </c>
      <c r="DC85" s="309">
        <v>392.59828591297605</v>
      </c>
      <c r="DD85" s="310">
        <v>61700.390330254988</v>
      </c>
      <c r="DE85" s="310">
        <v>4001.2234543961185</v>
      </c>
      <c r="DF85" s="310">
        <v>65701.613784651112</v>
      </c>
      <c r="DG85" s="283">
        <v>1482127</v>
      </c>
      <c r="DH85" s="307">
        <v>71.632139179999996</v>
      </c>
      <c r="DI85" s="307">
        <v>31.628654959999999</v>
      </c>
      <c r="DJ85" s="307">
        <v>67.216632419999996</v>
      </c>
      <c r="DK85" s="307" t="s">
        <v>156</v>
      </c>
      <c r="DL85" s="307" t="s">
        <v>156</v>
      </c>
      <c r="DM85" s="310">
        <v>1</v>
      </c>
      <c r="DN85" s="311">
        <v>4.6959806332735103E-6</v>
      </c>
      <c r="DO85" s="284" t="s">
        <v>161</v>
      </c>
      <c r="DP85" s="284" t="s">
        <v>162</v>
      </c>
      <c r="DQ85" s="308">
        <v>11</v>
      </c>
      <c r="DR85" s="308">
        <v>12</v>
      </c>
      <c r="DS85" s="284" t="s">
        <v>162</v>
      </c>
      <c r="DT85" s="308">
        <v>3</v>
      </c>
      <c r="DU85" s="308">
        <v>2</v>
      </c>
      <c r="DV85" s="282" t="s">
        <v>175</v>
      </c>
      <c r="DW85" s="282" t="s">
        <v>164</v>
      </c>
      <c r="DX85" s="284" t="s">
        <v>165</v>
      </c>
      <c r="DY85" s="284" t="s">
        <v>166</v>
      </c>
      <c r="DZ85" s="308">
        <v>1</v>
      </c>
      <c r="EA85" s="284" t="s">
        <v>161</v>
      </c>
      <c r="EB85" s="308">
        <v>24</v>
      </c>
      <c r="EC85" s="283">
        <v>46000000</v>
      </c>
      <c r="ED85" s="283">
        <v>3575000</v>
      </c>
      <c r="EE85" s="283">
        <v>0</v>
      </c>
      <c r="EF85" s="283">
        <v>49575000</v>
      </c>
      <c r="EG85" s="283" t="s">
        <v>156</v>
      </c>
      <c r="EH85" s="283">
        <v>49575000</v>
      </c>
      <c r="EI85" s="283">
        <v>49575000</v>
      </c>
      <c r="EJ85" s="284" t="s">
        <v>156</v>
      </c>
      <c r="EM85" s="413"/>
      <c r="EN85" s="413"/>
      <c r="EO85" s="413"/>
      <c r="EP85" s="413"/>
      <c r="EQ85" s="413"/>
      <c r="ER85" s="413"/>
      <c r="ES85" s="413"/>
      <c r="ET85" s="413"/>
      <c r="EU85" s="413"/>
    </row>
    <row r="86" spans="1:151" ht="94.9" customHeight="1" x14ac:dyDescent="0.2">
      <c r="A86" s="403" t="s">
        <v>152</v>
      </c>
      <c r="B86" s="404" t="s">
        <v>243</v>
      </c>
      <c r="C86" s="404" t="s">
        <v>214</v>
      </c>
      <c r="D86" s="238" t="s">
        <v>757</v>
      </c>
      <c r="E86" s="238" t="s">
        <v>153</v>
      </c>
      <c r="F86" s="403" t="s">
        <v>156</v>
      </c>
      <c r="G86" s="403" t="s">
        <v>459</v>
      </c>
      <c r="H86" s="403" t="s">
        <v>458</v>
      </c>
      <c r="I86" s="403" t="s">
        <v>449</v>
      </c>
      <c r="J86" s="403" t="s">
        <v>440</v>
      </c>
      <c r="K86" s="403" t="s">
        <v>180</v>
      </c>
      <c r="L86" s="405">
        <v>66692000</v>
      </c>
      <c r="M86" s="126">
        <v>11.444817563368547</v>
      </c>
      <c r="N86" s="462"/>
      <c r="O86" s="406">
        <v>9.1</v>
      </c>
      <c r="P86" s="406">
        <v>4.95</v>
      </c>
      <c r="Q86" s="406">
        <v>6.84</v>
      </c>
      <c r="R86" s="331">
        <v>7.5</v>
      </c>
      <c r="S86" s="189" t="e">
        <f>Q86+#REF!+R86</f>
        <v>#REF!</v>
      </c>
      <c r="T86" s="462"/>
      <c r="U86" s="407">
        <f t="shared" si="55"/>
        <v>0</v>
      </c>
      <c r="V86" s="407">
        <f t="shared" si="56"/>
        <v>15</v>
      </c>
      <c r="W86" s="384">
        <f t="shared" si="57"/>
        <v>380.94657353193423</v>
      </c>
      <c r="X86" s="407">
        <f t="shared" si="58"/>
        <v>10</v>
      </c>
      <c r="Y86" s="407">
        <f t="shared" si="59"/>
        <v>20</v>
      </c>
      <c r="Z86" s="406" t="s">
        <v>161</v>
      </c>
      <c r="AA86" s="407">
        <f t="shared" si="60"/>
        <v>20</v>
      </c>
      <c r="AB86" s="409" t="s">
        <v>161</v>
      </c>
      <c r="AC86" s="407">
        <f>IF(AD86="Yes",20,0)</f>
        <v>20</v>
      </c>
      <c r="AD86" s="409" t="s">
        <v>161</v>
      </c>
      <c r="AE86" s="407">
        <f t="shared" si="61"/>
        <v>0</v>
      </c>
      <c r="AF86" s="407">
        <f t="shared" ref="AF86:AF117" si="68">IF(W86&lt;999,20,IF(W86&lt;1499,15,IF(W86&lt;1999,10,IF(W86&lt;3999,5,IF(W86&gt;4000,0)))))</f>
        <v>20</v>
      </c>
      <c r="AG86" s="407">
        <f t="shared" si="62"/>
        <v>15</v>
      </c>
      <c r="AH86" s="407">
        <f>IF(AI86="Yes",10,0)</f>
        <v>0</v>
      </c>
      <c r="AI86" s="406" t="s">
        <v>162</v>
      </c>
      <c r="AJ86" s="407">
        <f t="shared" ref="AJ86:AJ117" si="69">IF(AK86="Minimal",15,0)</f>
        <v>15</v>
      </c>
      <c r="AK86" s="406" t="s">
        <v>751</v>
      </c>
      <c r="AL86" s="407">
        <f t="shared" si="50"/>
        <v>10</v>
      </c>
      <c r="AM86" s="406" t="s">
        <v>161</v>
      </c>
      <c r="AN86" s="407">
        <f t="shared" si="63"/>
        <v>0</v>
      </c>
      <c r="AO86" s="406" t="s">
        <v>162</v>
      </c>
      <c r="AP86" s="407">
        <f t="shared" si="36"/>
        <v>0</v>
      </c>
      <c r="AQ86" s="406" t="s">
        <v>162</v>
      </c>
      <c r="AR86" s="385">
        <v>16.058654438177065</v>
      </c>
      <c r="AS86" s="385">
        <v>1.8246393120614166</v>
      </c>
      <c r="AT86" s="385">
        <v>25.536049133033998</v>
      </c>
      <c r="AU86" s="385">
        <v>6.3980551436151325</v>
      </c>
      <c r="AV86" s="385">
        <v>22.466134962705745</v>
      </c>
      <c r="AW86" s="385">
        <v>64.340570639189394</v>
      </c>
      <c r="AX86" s="385">
        <v>0</v>
      </c>
      <c r="AY86" s="385">
        <v>25</v>
      </c>
      <c r="AZ86" s="455"/>
      <c r="BA86" s="448"/>
      <c r="BB86" s="442"/>
      <c r="BC86" s="337" t="s">
        <v>214</v>
      </c>
      <c r="BD86" s="386">
        <v>100</v>
      </c>
      <c r="BE86" s="337" t="s">
        <v>156</v>
      </c>
      <c r="BF86" s="386" t="s">
        <v>156</v>
      </c>
      <c r="BG86" s="337" t="s">
        <v>156</v>
      </c>
      <c r="BH86" s="386" t="s">
        <v>156</v>
      </c>
      <c r="BI86" s="386" t="s">
        <v>195</v>
      </c>
      <c r="BJ86" s="386">
        <v>100</v>
      </c>
      <c r="BK86" s="386" t="s">
        <v>156</v>
      </c>
      <c r="BL86" s="386" t="s">
        <v>156</v>
      </c>
      <c r="BM86" s="386" t="s">
        <v>156</v>
      </c>
      <c r="BN86" s="386" t="s">
        <v>156</v>
      </c>
      <c r="BO86" s="406">
        <f t="shared" si="64"/>
        <v>85</v>
      </c>
      <c r="BP86" s="406">
        <f t="shared" si="54"/>
        <v>60</v>
      </c>
      <c r="BQ86" s="331"/>
      <c r="BR86" s="406"/>
      <c r="BS86" s="407">
        <v>0</v>
      </c>
      <c r="BT86" s="407"/>
      <c r="BU86" s="406">
        <f t="shared" si="65"/>
        <v>6.84</v>
      </c>
      <c r="BV86" s="410" t="s">
        <v>810</v>
      </c>
      <c r="BW86" s="406">
        <f t="shared" si="66"/>
        <v>9.1</v>
      </c>
      <c r="BX86" s="406">
        <f t="shared" si="67"/>
        <v>14.05</v>
      </c>
      <c r="BY86" s="511" t="s">
        <v>833</v>
      </c>
      <c r="BZ86" s="282" t="s">
        <v>243</v>
      </c>
      <c r="CA86" s="308">
        <v>73.67</v>
      </c>
      <c r="CB86" s="282" t="s">
        <v>251</v>
      </c>
      <c r="CC86" s="308">
        <v>26.33</v>
      </c>
      <c r="CD86" s="282" t="s">
        <v>156</v>
      </c>
      <c r="CE86" s="308" t="s">
        <v>156</v>
      </c>
      <c r="CF86" s="282" t="s">
        <v>156</v>
      </c>
      <c r="CG86" s="308" t="s">
        <v>156</v>
      </c>
      <c r="CH86" s="284">
        <v>1</v>
      </c>
      <c r="CI86" s="284" t="s">
        <v>184</v>
      </c>
      <c r="CJ86" s="282" t="s">
        <v>198</v>
      </c>
      <c r="CK86" s="282" t="s">
        <v>216</v>
      </c>
      <c r="CL86" s="282" t="s">
        <v>461</v>
      </c>
      <c r="CM86" s="307">
        <v>13.01933756</v>
      </c>
      <c r="CN86" s="307">
        <v>13.01933756</v>
      </c>
      <c r="CO86" s="284" t="s">
        <v>158</v>
      </c>
      <c r="CP86" s="284" t="s">
        <v>168</v>
      </c>
      <c r="CQ86" s="308">
        <v>2</v>
      </c>
      <c r="CR86" s="308">
        <v>2</v>
      </c>
      <c r="CS86" s="284" t="s">
        <v>160</v>
      </c>
      <c r="CT86" s="284" t="s">
        <v>160</v>
      </c>
      <c r="CU86" s="308">
        <v>55</v>
      </c>
      <c r="CV86" s="308">
        <v>70</v>
      </c>
      <c r="CW86" s="307">
        <v>9.5160604457086997</v>
      </c>
      <c r="CX86" s="307">
        <v>90.483939554291297</v>
      </c>
      <c r="CY86" s="309">
        <v>13446.856879729799</v>
      </c>
      <c r="CZ86" s="309">
        <v>75544.764459042606</v>
      </c>
      <c r="DA86" s="307">
        <v>0.17799852810475245</v>
      </c>
      <c r="DB86" s="309">
        <v>12167.245851006774</v>
      </c>
      <c r="DC86" s="309">
        <v>1279.6110287230265</v>
      </c>
      <c r="DD86" s="310">
        <v>4814002.4068682343</v>
      </c>
      <c r="DE86" s="310">
        <v>506281.42535790673</v>
      </c>
      <c r="DF86" s="310">
        <v>5320283.8322261414</v>
      </c>
      <c r="DG86" s="283">
        <v>121688845</v>
      </c>
      <c r="DH86" s="307">
        <v>16.545985770000001</v>
      </c>
      <c r="DI86" s="307">
        <v>37.384043830000003</v>
      </c>
      <c r="DJ86" s="307">
        <v>22.68577938</v>
      </c>
      <c r="DK86" s="307" t="s">
        <v>156</v>
      </c>
      <c r="DL86" s="307" t="s">
        <v>156</v>
      </c>
      <c r="DM86" s="310">
        <v>86.358414733329894</v>
      </c>
      <c r="DN86" s="311">
        <v>3.6296428452078499E-4</v>
      </c>
      <c r="DO86" s="284" t="s">
        <v>162</v>
      </c>
      <c r="DP86" s="284" t="s">
        <v>162</v>
      </c>
      <c r="DQ86" s="308">
        <v>12</v>
      </c>
      <c r="DR86" s="308">
        <v>12</v>
      </c>
      <c r="DS86" s="284" t="s">
        <v>162</v>
      </c>
      <c r="DT86" s="308">
        <v>3</v>
      </c>
      <c r="DU86" s="308">
        <v>4</v>
      </c>
      <c r="DV86" s="282" t="s">
        <v>181</v>
      </c>
      <c r="DW86" s="282" t="s">
        <v>164</v>
      </c>
      <c r="DX86" s="284" t="s">
        <v>166</v>
      </c>
      <c r="DY86" s="284" t="s">
        <v>166</v>
      </c>
      <c r="DZ86" s="308">
        <v>1</v>
      </c>
      <c r="EA86" s="284" t="s">
        <v>161</v>
      </c>
      <c r="EB86" s="308">
        <v>32</v>
      </c>
      <c r="EC86" s="283">
        <v>54160000</v>
      </c>
      <c r="ED86" s="283">
        <v>11189000</v>
      </c>
      <c r="EE86" s="283">
        <v>1343000</v>
      </c>
      <c r="EF86" s="283">
        <v>66692000</v>
      </c>
      <c r="EG86" s="283" t="s">
        <v>156</v>
      </c>
      <c r="EH86" s="283">
        <v>66692000</v>
      </c>
      <c r="EI86" s="283">
        <v>66692000</v>
      </c>
      <c r="EJ86" s="284" t="s">
        <v>156</v>
      </c>
      <c r="EM86" s="413"/>
      <c r="EN86" s="413"/>
      <c r="EO86" s="413"/>
      <c r="EP86" s="413"/>
      <c r="EQ86" s="413"/>
      <c r="ER86" s="413"/>
      <c r="ES86" s="413"/>
      <c r="ET86" s="413"/>
      <c r="EU86" s="413"/>
    </row>
    <row r="87" spans="1:151" ht="81" x14ac:dyDescent="0.2">
      <c r="A87" s="403" t="s">
        <v>99</v>
      </c>
      <c r="B87" s="404" t="s">
        <v>233</v>
      </c>
      <c r="C87" s="404" t="s">
        <v>194</v>
      </c>
      <c r="D87" s="238" t="s">
        <v>757</v>
      </c>
      <c r="E87" s="238" t="s">
        <v>153</v>
      </c>
      <c r="F87" s="403" t="s">
        <v>235</v>
      </c>
      <c r="G87" s="403" t="s">
        <v>177</v>
      </c>
      <c r="H87" s="403" t="s">
        <v>232</v>
      </c>
      <c r="I87" s="403" t="s">
        <v>236</v>
      </c>
      <c r="J87" s="403" t="s">
        <v>173</v>
      </c>
      <c r="K87" s="403" t="s">
        <v>167</v>
      </c>
      <c r="L87" s="405">
        <v>26450000</v>
      </c>
      <c r="M87" s="126">
        <v>7.7762964530412519</v>
      </c>
      <c r="N87" s="462"/>
      <c r="O87" s="406">
        <v>7.4354279530602927</v>
      </c>
      <c r="P87" s="406">
        <v>6.3</v>
      </c>
      <c r="Q87" s="406">
        <v>4.9569519687068624</v>
      </c>
      <c r="R87" s="331">
        <v>9</v>
      </c>
      <c r="S87" s="189" t="e">
        <f>Q87+#REF!+R87</f>
        <v>#REF!</v>
      </c>
      <c r="T87" s="462"/>
      <c r="U87" s="407">
        <f t="shared" si="55"/>
        <v>5</v>
      </c>
      <c r="V87" s="407">
        <f t="shared" si="56"/>
        <v>5</v>
      </c>
      <c r="W87" s="384">
        <f t="shared" si="57"/>
        <v>1021.2769561031048</v>
      </c>
      <c r="X87" s="407">
        <f t="shared" si="58"/>
        <v>0</v>
      </c>
      <c r="Y87" s="407">
        <f t="shared" si="59"/>
        <v>20</v>
      </c>
      <c r="Z87" s="406" t="s">
        <v>161</v>
      </c>
      <c r="AA87" s="407">
        <f t="shared" si="60"/>
        <v>20</v>
      </c>
      <c r="AB87" s="409" t="s">
        <v>161</v>
      </c>
      <c r="AC87" s="407">
        <f>IF(AD87="Yes",20,0)</f>
        <v>20</v>
      </c>
      <c r="AD87" s="409" t="s">
        <v>161</v>
      </c>
      <c r="AE87" s="407">
        <f t="shared" si="61"/>
        <v>5</v>
      </c>
      <c r="AF87" s="407">
        <f t="shared" si="68"/>
        <v>15</v>
      </c>
      <c r="AG87" s="407">
        <f t="shared" si="62"/>
        <v>15</v>
      </c>
      <c r="AH87" s="407">
        <f>IF(AI87="Yes",10,0)</f>
        <v>0</v>
      </c>
      <c r="AI87" s="406" t="s">
        <v>162</v>
      </c>
      <c r="AJ87" s="407">
        <f t="shared" si="69"/>
        <v>15</v>
      </c>
      <c r="AK87" s="406" t="s">
        <v>751</v>
      </c>
      <c r="AL87" s="407">
        <f t="shared" si="50"/>
        <v>10</v>
      </c>
      <c r="AM87" s="406" t="s">
        <v>161</v>
      </c>
      <c r="AN87" s="407">
        <f t="shared" si="63"/>
        <v>0</v>
      </c>
      <c r="AO87" s="406" t="s">
        <v>162</v>
      </c>
      <c r="AP87" s="407">
        <f t="shared" ref="AP87:AP118" si="70">IF(AQ87="Yes",10,0)</f>
        <v>0</v>
      </c>
      <c r="AQ87" s="406" t="s">
        <v>162</v>
      </c>
      <c r="AR87" s="385">
        <v>12.646326065699627</v>
      </c>
      <c r="AS87" s="385">
        <v>0</v>
      </c>
      <c r="AT87" s="385">
        <v>36.923193621368995</v>
      </c>
      <c r="AU87" s="385">
        <v>1.4503963559723212</v>
      </c>
      <c r="AV87" s="385">
        <v>0</v>
      </c>
      <c r="AW87" s="385">
        <v>15.895993893333333</v>
      </c>
      <c r="AX87" s="385">
        <v>0</v>
      </c>
      <c r="AY87" s="385">
        <v>0</v>
      </c>
      <c r="AZ87" s="455"/>
      <c r="BA87" s="448"/>
      <c r="BB87" s="442"/>
      <c r="BC87" s="337" t="s">
        <v>214</v>
      </c>
      <c r="BD87" s="386">
        <v>100</v>
      </c>
      <c r="BE87" s="337" t="s">
        <v>156</v>
      </c>
      <c r="BF87" s="386" t="s">
        <v>156</v>
      </c>
      <c r="BG87" s="337" t="s">
        <v>156</v>
      </c>
      <c r="BH87" s="386" t="s">
        <v>156</v>
      </c>
      <c r="BI87" s="386" t="s">
        <v>195</v>
      </c>
      <c r="BJ87" s="386">
        <v>100</v>
      </c>
      <c r="BK87" s="386" t="s">
        <v>156</v>
      </c>
      <c r="BL87" s="386" t="s">
        <v>156</v>
      </c>
      <c r="BM87" s="386" t="s">
        <v>156</v>
      </c>
      <c r="BN87" s="386" t="s">
        <v>156</v>
      </c>
      <c r="BO87" s="406">
        <f t="shared" si="64"/>
        <v>70</v>
      </c>
      <c r="BP87" s="406">
        <f t="shared" si="54"/>
        <v>60</v>
      </c>
      <c r="BQ87" s="331"/>
      <c r="BR87" s="406"/>
      <c r="BS87" s="407">
        <v>0</v>
      </c>
      <c r="BT87" s="407"/>
      <c r="BU87" s="406">
        <f t="shared" si="65"/>
        <v>4.9569519687068624</v>
      </c>
      <c r="BV87" s="410" t="s">
        <v>809</v>
      </c>
      <c r="BW87" s="406">
        <f t="shared" si="66"/>
        <v>7.4354279530602927</v>
      </c>
      <c r="BX87" s="406">
        <f t="shared" si="67"/>
        <v>13.735427953060292</v>
      </c>
      <c r="BY87" s="511" t="s">
        <v>836</v>
      </c>
      <c r="BZ87" s="282" t="s">
        <v>233</v>
      </c>
      <c r="CA87" s="308">
        <v>100</v>
      </c>
      <c r="CB87" s="282" t="s">
        <v>156</v>
      </c>
      <c r="CC87" s="308" t="s">
        <v>156</v>
      </c>
      <c r="CD87" s="282" t="s">
        <v>156</v>
      </c>
      <c r="CE87" s="308" t="s">
        <v>156</v>
      </c>
      <c r="CF87" s="282" t="s">
        <v>156</v>
      </c>
      <c r="CG87" s="308" t="s">
        <v>156</v>
      </c>
      <c r="CH87" s="284">
        <v>1</v>
      </c>
      <c r="CI87" s="284" t="s">
        <v>184</v>
      </c>
      <c r="CJ87" s="282" t="s">
        <v>198</v>
      </c>
      <c r="CK87" s="282" t="s">
        <v>216</v>
      </c>
      <c r="CL87" s="282" t="s">
        <v>234</v>
      </c>
      <c r="CM87" s="307">
        <v>8.7466968000000005</v>
      </c>
      <c r="CN87" s="307">
        <v>8.7466968000000005</v>
      </c>
      <c r="CO87" s="284" t="s">
        <v>174</v>
      </c>
      <c r="CP87" s="284" t="s">
        <v>158</v>
      </c>
      <c r="CQ87" s="308">
        <v>1</v>
      </c>
      <c r="CR87" s="308">
        <v>2</v>
      </c>
      <c r="CS87" s="284" t="s">
        <v>159</v>
      </c>
      <c r="CT87" s="284" t="s">
        <v>160</v>
      </c>
      <c r="CU87" s="308">
        <v>55</v>
      </c>
      <c r="CV87" s="308">
        <v>55</v>
      </c>
      <c r="CW87" s="307">
        <v>9.796673270458701</v>
      </c>
      <c r="CX87" s="307">
        <v>90.203326729541303</v>
      </c>
      <c r="CY87" s="309">
        <v>2960.9977100000001</v>
      </c>
      <c r="CZ87" s="309">
        <v>15499.99951</v>
      </c>
      <c r="DA87" s="307">
        <v>0.19103211636166045</v>
      </c>
      <c r="DB87" s="309">
        <v>2670.918438805536</v>
      </c>
      <c r="DC87" s="309">
        <v>290.07927119446424</v>
      </c>
      <c r="DD87" s="310">
        <v>0</v>
      </c>
      <c r="DE87" s="310">
        <v>0</v>
      </c>
      <c r="DF87" s="310">
        <v>0</v>
      </c>
      <c r="DG87" s="283">
        <v>0</v>
      </c>
      <c r="DH87" s="307">
        <v>44.270671739999997</v>
      </c>
      <c r="DI87" s="307">
        <v>26.617315269999999</v>
      </c>
      <c r="DJ87" s="307">
        <v>39.892671919999998</v>
      </c>
      <c r="DK87" s="307" t="s">
        <v>156</v>
      </c>
      <c r="DL87" s="307" t="s">
        <v>156</v>
      </c>
      <c r="DM87" s="310">
        <v>0</v>
      </c>
      <c r="DN87" s="311">
        <v>0</v>
      </c>
      <c r="DO87" s="284" t="s">
        <v>162</v>
      </c>
      <c r="DP87" s="284" t="s">
        <v>162</v>
      </c>
      <c r="DQ87" s="308">
        <v>12</v>
      </c>
      <c r="DR87" s="308">
        <v>12</v>
      </c>
      <c r="DS87" s="284" t="s">
        <v>162</v>
      </c>
      <c r="DT87" s="308">
        <v>0</v>
      </c>
      <c r="DU87" s="308">
        <v>0</v>
      </c>
      <c r="DV87" s="282" t="s">
        <v>175</v>
      </c>
      <c r="DW87" s="282" t="s">
        <v>164</v>
      </c>
      <c r="DX87" s="284" t="s">
        <v>165</v>
      </c>
      <c r="DY87" s="284" t="s">
        <v>176</v>
      </c>
      <c r="DZ87" s="308">
        <v>2</v>
      </c>
      <c r="EA87" s="284" t="s">
        <v>161</v>
      </c>
      <c r="EB87" s="308">
        <v>24</v>
      </c>
      <c r="EC87" s="283">
        <v>23300000</v>
      </c>
      <c r="ED87" s="283">
        <v>2100000</v>
      </c>
      <c r="EE87" s="283">
        <v>1050000</v>
      </c>
      <c r="EF87" s="283">
        <v>26450000</v>
      </c>
      <c r="EG87" s="283" t="s">
        <v>156</v>
      </c>
      <c r="EH87" s="283">
        <v>26450000</v>
      </c>
      <c r="EI87" s="283">
        <v>26450000</v>
      </c>
      <c r="EJ87" s="284" t="s">
        <v>156</v>
      </c>
      <c r="EM87" s="413"/>
      <c r="EN87" s="413"/>
      <c r="EO87" s="413"/>
      <c r="EP87" s="413"/>
      <c r="EQ87" s="413"/>
      <c r="ER87" s="413"/>
      <c r="ES87" s="413"/>
      <c r="ET87" s="413"/>
      <c r="EU87" s="413"/>
    </row>
    <row r="88" spans="1:151" ht="54.6" customHeight="1" x14ac:dyDescent="0.2">
      <c r="A88" s="403" t="s">
        <v>102</v>
      </c>
      <c r="B88" s="404" t="s">
        <v>251</v>
      </c>
      <c r="C88" s="404" t="s">
        <v>214</v>
      </c>
      <c r="D88" s="238" t="s">
        <v>757</v>
      </c>
      <c r="E88" s="238" t="s">
        <v>153</v>
      </c>
      <c r="F88" s="403" t="s">
        <v>248</v>
      </c>
      <c r="G88" s="403" t="s">
        <v>239</v>
      </c>
      <c r="H88" s="403" t="s">
        <v>249</v>
      </c>
      <c r="I88" s="403" t="s">
        <v>250</v>
      </c>
      <c r="J88" s="403" t="s">
        <v>173</v>
      </c>
      <c r="K88" s="403" t="s">
        <v>167</v>
      </c>
      <c r="L88" s="405">
        <v>116900000</v>
      </c>
      <c r="M88" s="126">
        <v>10.169185073380103</v>
      </c>
      <c r="N88" s="462"/>
      <c r="O88" s="406">
        <v>9.8457510643364152</v>
      </c>
      <c r="P88" s="406">
        <v>3.6</v>
      </c>
      <c r="Q88" s="406">
        <v>6.5632928241854991</v>
      </c>
      <c r="R88" s="331">
        <v>5.25</v>
      </c>
      <c r="S88" s="189" t="e">
        <f>Q88+#REF!+R88</f>
        <v>#REF!</v>
      </c>
      <c r="T88" s="462"/>
      <c r="U88" s="407">
        <f t="shared" si="55"/>
        <v>5</v>
      </c>
      <c r="V88" s="407">
        <f t="shared" si="56"/>
        <v>0</v>
      </c>
      <c r="W88" s="384">
        <f t="shared" si="57"/>
        <v>1998.9636506206675</v>
      </c>
      <c r="X88" s="407">
        <f t="shared" si="58"/>
        <v>0</v>
      </c>
      <c r="Y88" s="407">
        <f t="shared" si="59"/>
        <v>20</v>
      </c>
      <c r="Z88" s="406" t="s">
        <v>161</v>
      </c>
      <c r="AA88" s="407">
        <f t="shared" si="60"/>
        <v>20</v>
      </c>
      <c r="AB88" s="409" t="s">
        <v>161</v>
      </c>
      <c r="AC88" s="407">
        <f>IF(AD88="Yes",20,0)</f>
        <v>20</v>
      </c>
      <c r="AD88" s="409" t="s">
        <v>161</v>
      </c>
      <c r="AE88" s="407">
        <f t="shared" si="61"/>
        <v>5</v>
      </c>
      <c r="AF88" s="407">
        <f t="shared" si="68"/>
        <v>10</v>
      </c>
      <c r="AG88" s="407">
        <f t="shared" si="62"/>
        <v>15</v>
      </c>
      <c r="AH88" s="407">
        <v>10</v>
      </c>
      <c r="AI88" s="406" t="s">
        <v>162</v>
      </c>
      <c r="AJ88" s="407">
        <f t="shared" si="69"/>
        <v>15</v>
      </c>
      <c r="AK88" s="406" t="s">
        <v>751</v>
      </c>
      <c r="AL88" s="407">
        <f t="shared" si="50"/>
        <v>10</v>
      </c>
      <c r="AM88" s="406" t="s">
        <v>161</v>
      </c>
      <c r="AN88" s="407">
        <f t="shared" si="63"/>
        <v>0</v>
      </c>
      <c r="AO88" s="406" t="s">
        <v>162</v>
      </c>
      <c r="AP88" s="407">
        <f t="shared" si="70"/>
        <v>0</v>
      </c>
      <c r="AQ88" s="406" t="s">
        <v>162</v>
      </c>
      <c r="AR88" s="385">
        <v>16.037487030331597</v>
      </c>
      <c r="AS88" s="385">
        <v>1.6236561163387512E-2</v>
      </c>
      <c r="AT88" s="385">
        <v>49.579204650359998</v>
      </c>
      <c r="AU88" s="385">
        <v>1.8147225661842494</v>
      </c>
      <c r="AV88" s="385">
        <v>0.32203017658757549</v>
      </c>
      <c r="AW88" s="385">
        <v>44.018879968</v>
      </c>
      <c r="AX88" s="385">
        <v>0</v>
      </c>
      <c r="AY88" s="385">
        <v>0</v>
      </c>
      <c r="AZ88" s="455"/>
      <c r="BA88" s="448"/>
      <c r="BB88" s="442"/>
      <c r="BC88" s="337" t="s">
        <v>214</v>
      </c>
      <c r="BD88" s="386">
        <v>100</v>
      </c>
      <c r="BE88" s="337" t="s">
        <v>156</v>
      </c>
      <c r="BF88" s="386" t="s">
        <v>156</v>
      </c>
      <c r="BG88" s="337" t="s">
        <v>156</v>
      </c>
      <c r="BH88" s="386" t="s">
        <v>156</v>
      </c>
      <c r="BI88" s="386" t="s">
        <v>195</v>
      </c>
      <c r="BJ88" s="386">
        <v>100</v>
      </c>
      <c r="BK88" s="386" t="s">
        <v>156</v>
      </c>
      <c r="BL88" s="386" t="s">
        <v>156</v>
      </c>
      <c r="BM88" s="386" t="s">
        <v>156</v>
      </c>
      <c r="BN88" s="386" t="s">
        <v>156</v>
      </c>
      <c r="BO88" s="406">
        <f t="shared" si="64"/>
        <v>65</v>
      </c>
      <c r="BP88" s="406">
        <f t="shared" si="54"/>
        <v>65</v>
      </c>
      <c r="BQ88" s="331"/>
      <c r="BR88" s="406"/>
      <c r="BS88" s="407">
        <v>0</v>
      </c>
      <c r="BT88" s="407"/>
      <c r="BU88" s="406">
        <f t="shared" si="65"/>
        <v>6.5632928241854991</v>
      </c>
      <c r="BV88" s="410" t="s">
        <v>809</v>
      </c>
      <c r="BW88" s="406">
        <f t="shared" si="66"/>
        <v>9.8457510643364152</v>
      </c>
      <c r="BX88" s="406">
        <f t="shared" si="67"/>
        <v>13.445751064336415</v>
      </c>
      <c r="BY88" s="509" t="s">
        <v>830</v>
      </c>
      <c r="BZ88" s="282" t="s">
        <v>251</v>
      </c>
      <c r="CA88" s="308">
        <v>50.79</v>
      </c>
      <c r="CB88" s="282" t="s">
        <v>215</v>
      </c>
      <c r="CC88" s="308">
        <v>49.21</v>
      </c>
      <c r="CD88" s="282" t="s">
        <v>156</v>
      </c>
      <c r="CE88" s="308" t="s">
        <v>156</v>
      </c>
      <c r="CF88" s="282" t="s">
        <v>156</v>
      </c>
      <c r="CG88" s="308" t="s">
        <v>156</v>
      </c>
      <c r="CH88" s="284">
        <v>1</v>
      </c>
      <c r="CI88" s="284" t="s">
        <v>184</v>
      </c>
      <c r="CJ88" s="282" t="s">
        <v>198</v>
      </c>
      <c r="CK88" s="282" t="s">
        <v>216</v>
      </c>
      <c r="CL88" s="282" t="s">
        <v>252</v>
      </c>
      <c r="CM88" s="307">
        <v>15.565360119999999</v>
      </c>
      <c r="CN88" s="307">
        <v>15.565360119999999</v>
      </c>
      <c r="CO88" s="284" t="s">
        <v>174</v>
      </c>
      <c r="CP88" s="284" t="s">
        <v>158</v>
      </c>
      <c r="CQ88" s="308">
        <v>1</v>
      </c>
      <c r="CR88" s="308">
        <v>2</v>
      </c>
      <c r="CS88" s="284" t="s">
        <v>159</v>
      </c>
      <c r="CT88" s="284" t="s">
        <v>160</v>
      </c>
      <c r="CU88" s="308">
        <v>55</v>
      </c>
      <c r="CV88" s="308">
        <v>55</v>
      </c>
      <c r="CW88" s="307">
        <v>9.6602817719101992</v>
      </c>
      <c r="CX88" s="307">
        <v>90.339718228089794</v>
      </c>
      <c r="CY88" s="309">
        <v>3757.079988</v>
      </c>
      <c r="CZ88" s="309">
        <v>15509.470209999999</v>
      </c>
      <c r="DA88" s="307">
        <v>0.24224425058552662</v>
      </c>
      <c r="DB88" s="309">
        <v>3394.1354747631499</v>
      </c>
      <c r="DC88" s="309">
        <v>362.9445132368499</v>
      </c>
      <c r="DD88" s="310">
        <v>74923.879907980401</v>
      </c>
      <c r="DE88" s="310">
        <v>8011.8225466282393</v>
      </c>
      <c r="DF88" s="310">
        <v>82935.702454608647</v>
      </c>
      <c r="DG88" s="283">
        <v>1898054</v>
      </c>
      <c r="DH88" s="307">
        <v>55.621653420000001</v>
      </c>
      <c r="DI88" s="307">
        <v>44.958995770000001</v>
      </c>
      <c r="DJ88" s="307">
        <v>48.171840009999997</v>
      </c>
      <c r="DK88" s="307" t="s">
        <v>156</v>
      </c>
      <c r="DL88" s="307" t="s">
        <v>156</v>
      </c>
      <c r="DM88" s="310">
        <v>1</v>
      </c>
      <c r="DN88" s="311">
        <v>5.4406035317515099E-6</v>
      </c>
      <c r="DO88" s="284" t="s">
        <v>162</v>
      </c>
      <c r="DP88" s="284" t="s">
        <v>162</v>
      </c>
      <c r="DQ88" s="308">
        <v>12</v>
      </c>
      <c r="DR88" s="308">
        <v>12</v>
      </c>
      <c r="DS88" s="284" t="s">
        <v>162</v>
      </c>
      <c r="DT88" s="308">
        <v>1</v>
      </c>
      <c r="DU88" s="308">
        <v>0</v>
      </c>
      <c r="DV88" s="282" t="s">
        <v>175</v>
      </c>
      <c r="DW88" s="282" t="s">
        <v>164</v>
      </c>
      <c r="DX88" s="284" t="s">
        <v>165</v>
      </c>
      <c r="DY88" s="284" t="s">
        <v>176</v>
      </c>
      <c r="DZ88" s="308">
        <v>2</v>
      </c>
      <c r="EA88" s="284" t="s">
        <v>161</v>
      </c>
      <c r="EB88" s="308">
        <v>37</v>
      </c>
      <c r="EC88" s="283">
        <v>91500000</v>
      </c>
      <c r="ED88" s="283">
        <v>20000000</v>
      </c>
      <c r="EE88" s="283">
        <v>5400000</v>
      </c>
      <c r="EF88" s="283">
        <v>116900000</v>
      </c>
      <c r="EG88" s="283" t="s">
        <v>156</v>
      </c>
      <c r="EH88" s="283">
        <v>116900000</v>
      </c>
      <c r="EI88" s="283">
        <v>116900000</v>
      </c>
      <c r="EJ88" s="284" t="s">
        <v>156</v>
      </c>
      <c r="EM88" s="413"/>
      <c r="EN88" s="413"/>
      <c r="EO88" s="413"/>
      <c r="EP88" s="413"/>
      <c r="EQ88" s="413"/>
      <c r="ER88" s="413"/>
      <c r="ES88" s="413"/>
      <c r="ET88" s="413"/>
      <c r="EU88" s="413"/>
    </row>
    <row r="89" spans="1:15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488"/>
      <c r="P89" s="489"/>
      <c r="Q89" s="406">
        <v>9.57</v>
      </c>
      <c r="R89" s="331">
        <v>6.75</v>
      </c>
      <c r="S89" s="189" t="e">
        <f>Q89+#REF!+R89</f>
        <v>#REF!</v>
      </c>
      <c r="T89" s="462"/>
      <c r="U89" s="104" t="s">
        <v>155</v>
      </c>
      <c r="V89" s="338"/>
      <c r="W89" s="384">
        <f t="shared" si="57"/>
        <v>2827.9496762997946</v>
      </c>
      <c r="X89" s="331"/>
      <c r="Y89" s="331"/>
      <c r="Z89" s="331" t="s">
        <v>161</v>
      </c>
      <c r="AA89" s="331"/>
      <c r="AB89" s="331"/>
      <c r="AC89" s="331"/>
      <c r="AD89" s="331"/>
      <c r="AE89" s="407">
        <f t="shared" si="61"/>
        <v>5</v>
      </c>
      <c r="AF89" s="407">
        <f t="shared" si="68"/>
        <v>5</v>
      </c>
      <c r="AG89" s="407">
        <f t="shared" si="62"/>
        <v>15</v>
      </c>
      <c r="AH89" s="407">
        <v>10</v>
      </c>
      <c r="AI89" s="406" t="s">
        <v>162</v>
      </c>
      <c r="AJ89" s="407">
        <f t="shared" si="69"/>
        <v>15</v>
      </c>
      <c r="AK89" s="406" t="s">
        <v>751</v>
      </c>
      <c r="AL89" s="407">
        <f t="shared" si="50"/>
        <v>10</v>
      </c>
      <c r="AM89" s="406" t="s">
        <v>161</v>
      </c>
      <c r="AN89" s="407">
        <f t="shared" si="63"/>
        <v>0</v>
      </c>
      <c r="AO89" s="406" t="s">
        <v>162</v>
      </c>
      <c r="AP89" s="407">
        <f t="shared" si="70"/>
        <v>0</v>
      </c>
      <c r="AQ89" s="406" t="s">
        <v>162</v>
      </c>
      <c r="AR89" s="385">
        <v>3.8196962025316457</v>
      </c>
      <c r="AS89" s="385">
        <v>0</v>
      </c>
      <c r="AT89" s="385">
        <v>41.863874847167999</v>
      </c>
      <c r="AU89" s="385">
        <v>0</v>
      </c>
      <c r="AV89" s="385" t="s">
        <v>155</v>
      </c>
      <c r="AW89" s="385" t="s">
        <v>155</v>
      </c>
      <c r="AX89" s="385">
        <v>50</v>
      </c>
      <c r="AY89" s="385">
        <v>0</v>
      </c>
      <c r="AZ89" s="455"/>
      <c r="BA89" s="448"/>
      <c r="BB89" s="455"/>
      <c r="BC89" s="337" t="s">
        <v>214</v>
      </c>
      <c r="BD89" s="386">
        <v>100</v>
      </c>
      <c r="BE89" s="337" t="s">
        <v>156</v>
      </c>
      <c r="BF89" s="386" t="s">
        <v>156</v>
      </c>
      <c r="BG89" s="337" t="s">
        <v>156</v>
      </c>
      <c r="BH89" s="386" t="s">
        <v>156</v>
      </c>
      <c r="BI89" s="386" t="s">
        <v>195</v>
      </c>
      <c r="BJ89" s="386">
        <v>100</v>
      </c>
      <c r="BK89" s="386" t="s">
        <v>156</v>
      </c>
      <c r="BL89" s="386" t="s">
        <v>156</v>
      </c>
      <c r="BM89" s="386" t="s">
        <v>156</v>
      </c>
      <c r="BN89" s="386" t="s">
        <v>156</v>
      </c>
      <c r="BO89" s="386"/>
      <c r="BP89" s="406">
        <f t="shared" si="54"/>
        <v>60</v>
      </c>
      <c r="BQ89" s="386"/>
      <c r="BR89" s="408"/>
      <c r="BS89" s="386"/>
      <c r="BT89" s="407">
        <v>100</v>
      </c>
      <c r="BU89" s="406">
        <f t="shared" si="65"/>
        <v>34.57</v>
      </c>
      <c r="BV89" s="408"/>
      <c r="BW89" s="386"/>
      <c r="BX89" s="386"/>
      <c r="BY89" s="308"/>
      <c r="BZ89" s="282" t="s">
        <v>233</v>
      </c>
      <c r="CA89" s="308">
        <v>100</v>
      </c>
      <c r="CB89" s="282" t="s">
        <v>156</v>
      </c>
      <c r="CC89" s="308" t="s">
        <v>156</v>
      </c>
      <c r="CD89" s="282" t="s">
        <v>156</v>
      </c>
      <c r="CE89" s="308" t="s">
        <v>156</v>
      </c>
      <c r="CF89" s="282" t="s">
        <v>156</v>
      </c>
      <c r="CG89" s="308" t="s">
        <v>156</v>
      </c>
      <c r="CH89" s="284">
        <v>1</v>
      </c>
      <c r="CI89" s="284" t="s">
        <v>184</v>
      </c>
      <c r="CJ89" s="282" t="s">
        <v>198</v>
      </c>
      <c r="CK89" s="282" t="s">
        <v>216</v>
      </c>
      <c r="CL89" s="282" t="s">
        <v>234</v>
      </c>
      <c r="CM89" s="307">
        <v>1.06317076</v>
      </c>
      <c r="CN89" s="307">
        <v>1.06317076</v>
      </c>
      <c r="CO89" s="284" t="s">
        <v>157</v>
      </c>
      <c r="CP89" s="284" t="s">
        <v>157</v>
      </c>
      <c r="CQ89" s="308">
        <v>1</v>
      </c>
      <c r="CR89" s="308">
        <v>1</v>
      </c>
      <c r="CS89" s="284" t="s">
        <v>159</v>
      </c>
      <c r="CT89" s="284" t="s">
        <v>159</v>
      </c>
      <c r="CU89" s="308">
        <v>35</v>
      </c>
      <c r="CV89" s="308">
        <v>35</v>
      </c>
      <c r="CW89" s="307">
        <v>0</v>
      </c>
      <c r="CX89" s="307">
        <v>100</v>
      </c>
      <c r="CY89" s="309">
        <v>910</v>
      </c>
      <c r="CZ89" s="309">
        <v>15800</v>
      </c>
      <c r="DA89" s="307">
        <v>5.7594936708860761E-2</v>
      </c>
      <c r="DB89" s="309">
        <v>910</v>
      </c>
      <c r="DC89" s="309">
        <v>0</v>
      </c>
      <c r="DD89" s="310">
        <v>0</v>
      </c>
      <c r="DE89" s="310">
        <v>0</v>
      </c>
      <c r="DF89" s="310">
        <v>0</v>
      </c>
      <c r="DG89" s="283">
        <v>0</v>
      </c>
      <c r="DH89" s="307">
        <v>31.412820159999999</v>
      </c>
      <c r="DI89" s="307">
        <v>47.095682400000001</v>
      </c>
      <c r="DJ89" s="307">
        <v>47.095682400000001</v>
      </c>
      <c r="DK89" s="307" t="s">
        <v>156</v>
      </c>
      <c r="DL89" s="307" t="s">
        <v>156</v>
      </c>
      <c r="DM89" s="310" t="s">
        <v>156</v>
      </c>
      <c r="DN89" s="311" t="s">
        <v>156</v>
      </c>
      <c r="DO89" s="284" t="s">
        <v>162</v>
      </c>
      <c r="DP89" s="284" t="s">
        <v>162</v>
      </c>
      <c r="DQ89" s="308">
        <v>9</v>
      </c>
      <c r="DR89" s="308">
        <v>11</v>
      </c>
      <c r="DS89" s="284" t="s">
        <v>162</v>
      </c>
      <c r="DT89" s="308">
        <v>0</v>
      </c>
      <c r="DU89" s="308">
        <v>0</v>
      </c>
      <c r="DV89" s="282" t="s">
        <v>175</v>
      </c>
      <c r="DW89" s="282" t="s">
        <v>156</v>
      </c>
      <c r="DX89" s="284" t="s">
        <v>165</v>
      </c>
      <c r="DY89" s="284" t="s">
        <v>165</v>
      </c>
      <c r="DZ89" s="308">
        <v>2</v>
      </c>
      <c r="EA89" s="284" t="s">
        <v>162</v>
      </c>
      <c r="EB89" s="308">
        <v>18</v>
      </c>
      <c r="EC89" s="283">
        <v>2736000</v>
      </c>
      <c r="ED89" s="283">
        <v>0</v>
      </c>
      <c r="EE89" s="283">
        <v>0</v>
      </c>
      <c r="EF89" s="283">
        <v>2736000</v>
      </c>
      <c r="EG89" s="283" t="s">
        <v>156</v>
      </c>
      <c r="EH89" s="283">
        <v>2736000</v>
      </c>
      <c r="EI89" s="283">
        <v>2736000</v>
      </c>
      <c r="EJ89" s="284" t="s">
        <v>156</v>
      </c>
    </row>
    <row r="90" spans="1:151" ht="40.5" x14ac:dyDescent="0.2">
      <c r="A90" s="403" t="s">
        <v>101</v>
      </c>
      <c r="B90" s="404" t="s">
        <v>215</v>
      </c>
      <c r="C90" s="404" t="s">
        <v>214</v>
      </c>
      <c r="D90" s="238" t="s">
        <v>757</v>
      </c>
      <c r="E90" s="238" t="s">
        <v>153</v>
      </c>
      <c r="F90" s="403" t="s">
        <v>245</v>
      </c>
      <c r="G90" s="403" t="s">
        <v>239</v>
      </c>
      <c r="H90" s="403" t="s">
        <v>246</v>
      </c>
      <c r="I90" s="403" t="s">
        <v>247</v>
      </c>
      <c r="J90" s="403" t="s">
        <v>173</v>
      </c>
      <c r="K90" s="403" t="s">
        <v>167</v>
      </c>
      <c r="L90" s="405">
        <v>110400000</v>
      </c>
      <c r="M90" s="126">
        <v>8.2154544470739186</v>
      </c>
      <c r="N90" s="462"/>
      <c r="O90" s="406">
        <v>8.1873220710655996</v>
      </c>
      <c r="P90" s="406">
        <v>4.95</v>
      </c>
      <c r="Q90" s="406">
        <v>5.4582147140437334</v>
      </c>
      <c r="R90" s="331">
        <v>7.5</v>
      </c>
      <c r="S90" s="189" t="e">
        <f>Q90+#REF!+R90</f>
        <v>#REF!</v>
      </c>
      <c r="T90" s="462"/>
      <c r="U90" s="407">
        <f>IF(AT90&lt;30,0,IF(AT90&lt;50,5,IF(AT90&lt;65,10,IF(AT90&gt;66,15))))</f>
        <v>5</v>
      </c>
      <c r="V90" s="407">
        <f>IF(W90&lt;499,15,IF(W90&lt;999,10,IF(W90&lt;1499,5,IF(W90&gt;1500,0))))</f>
        <v>0</v>
      </c>
      <c r="W90" s="384">
        <f t="shared" si="57"/>
        <v>2636.408006233883</v>
      </c>
      <c r="X90" s="407">
        <f>IF(DC90&lt;500,0,IF(DC90&lt;1000,5,IF(DC90&gt;1000,10)))</f>
        <v>0</v>
      </c>
      <c r="Y90" s="407">
        <f>IF(Z90="Yes",20,0)</f>
        <v>20</v>
      </c>
      <c r="Z90" s="406" t="s">
        <v>161</v>
      </c>
      <c r="AA90" s="407">
        <f>IF(AB90="Yes",20,0)</f>
        <v>20</v>
      </c>
      <c r="AB90" s="409" t="s">
        <v>161</v>
      </c>
      <c r="AC90" s="407">
        <f>IF(AD90="Yes",20,0)</f>
        <v>20</v>
      </c>
      <c r="AD90" s="409" t="s">
        <v>161</v>
      </c>
      <c r="AE90" s="407">
        <f t="shared" si="61"/>
        <v>5</v>
      </c>
      <c r="AF90" s="407">
        <f t="shared" si="68"/>
        <v>5</v>
      </c>
      <c r="AG90" s="407">
        <f t="shared" si="62"/>
        <v>15</v>
      </c>
      <c r="AH90" s="407">
        <v>10</v>
      </c>
      <c r="AI90" s="406" t="s">
        <v>162</v>
      </c>
      <c r="AJ90" s="407">
        <f t="shared" si="69"/>
        <v>15</v>
      </c>
      <c r="AK90" s="406" t="s">
        <v>751</v>
      </c>
      <c r="AL90" s="407">
        <f t="shared" si="50"/>
        <v>10</v>
      </c>
      <c r="AM90" s="406" t="s">
        <v>161</v>
      </c>
      <c r="AN90" s="407">
        <f t="shared" si="63"/>
        <v>0</v>
      </c>
      <c r="AO90" s="406" t="s">
        <v>162</v>
      </c>
      <c r="AP90" s="407">
        <f t="shared" si="70"/>
        <v>0</v>
      </c>
      <c r="AQ90" s="406" t="s">
        <v>162</v>
      </c>
      <c r="AR90" s="385">
        <v>11.950545640279334</v>
      </c>
      <c r="AS90" s="385">
        <v>0</v>
      </c>
      <c r="AT90" s="385">
        <v>42.631601500157998</v>
      </c>
      <c r="AU90" s="385">
        <v>1.8356530248715976</v>
      </c>
      <c r="AV90" s="385">
        <v>0</v>
      </c>
      <c r="AW90" s="385">
        <v>48.394265506000004</v>
      </c>
      <c r="AX90" s="385">
        <v>0</v>
      </c>
      <c r="AY90" s="385">
        <v>0</v>
      </c>
      <c r="AZ90" s="455"/>
      <c r="BA90" s="448"/>
      <c r="BB90" s="442"/>
      <c r="BC90" s="337" t="s">
        <v>214</v>
      </c>
      <c r="BD90" s="386">
        <v>100</v>
      </c>
      <c r="BE90" s="337" t="s">
        <v>156</v>
      </c>
      <c r="BF90" s="386" t="s">
        <v>156</v>
      </c>
      <c r="BG90" s="337" t="s">
        <v>156</v>
      </c>
      <c r="BH90" s="386" t="s">
        <v>156</v>
      </c>
      <c r="BI90" s="386" t="s">
        <v>195</v>
      </c>
      <c r="BJ90" s="386">
        <v>100</v>
      </c>
      <c r="BK90" s="386" t="s">
        <v>156</v>
      </c>
      <c r="BL90" s="386" t="s">
        <v>156</v>
      </c>
      <c r="BM90" s="386" t="s">
        <v>156</v>
      </c>
      <c r="BN90" s="386" t="s">
        <v>156</v>
      </c>
      <c r="BO90" s="406">
        <f>SUM(U90+V90+X90+Y90+AA90+AC90)</f>
        <v>65</v>
      </c>
      <c r="BP90" s="406">
        <f t="shared" si="54"/>
        <v>60</v>
      </c>
      <c r="BQ90" s="331"/>
      <c r="BR90" s="406"/>
      <c r="BS90" s="407">
        <v>0</v>
      </c>
      <c r="BT90" s="407"/>
      <c r="BU90" s="406">
        <f t="shared" si="65"/>
        <v>5.4582147140437334</v>
      </c>
      <c r="BV90" s="410" t="s">
        <v>809</v>
      </c>
      <c r="BW90" s="406">
        <f>O90+BS90*0.25</f>
        <v>8.1873220710655996</v>
      </c>
      <c r="BX90" s="406">
        <f>BW90+P90</f>
        <v>13.137322071065601</v>
      </c>
      <c r="BY90" s="509" t="s">
        <v>830</v>
      </c>
      <c r="BZ90" s="282" t="s">
        <v>215</v>
      </c>
      <c r="CA90" s="308">
        <v>100</v>
      </c>
      <c r="CB90" s="282" t="s">
        <v>156</v>
      </c>
      <c r="CC90" s="308" t="s">
        <v>156</v>
      </c>
      <c r="CD90" s="282" t="s">
        <v>156</v>
      </c>
      <c r="CE90" s="308" t="s">
        <v>156</v>
      </c>
      <c r="CF90" s="282" t="s">
        <v>156</v>
      </c>
      <c r="CG90" s="308" t="s">
        <v>156</v>
      </c>
      <c r="CH90" s="284">
        <v>1</v>
      </c>
      <c r="CI90" s="284" t="s">
        <v>184</v>
      </c>
      <c r="CJ90" s="282" t="s">
        <v>198</v>
      </c>
      <c r="CK90" s="282" t="s">
        <v>216</v>
      </c>
      <c r="CL90" s="282" t="s">
        <v>217</v>
      </c>
      <c r="CM90" s="307">
        <v>14.96563003</v>
      </c>
      <c r="CN90" s="307">
        <v>14.96563003</v>
      </c>
      <c r="CO90" s="284" t="s">
        <v>174</v>
      </c>
      <c r="CP90" s="284" t="s">
        <v>158</v>
      </c>
      <c r="CQ90" s="308">
        <v>1</v>
      </c>
      <c r="CR90" s="308">
        <v>2</v>
      </c>
      <c r="CS90" s="284" t="s">
        <v>159</v>
      </c>
      <c r="CT90" s="284" t="s">
        <v>160</v>
      </c>
      <c r="CU90" s="308">
        <v>55</v>
      </c>
      <c r="CV90" s="308">
        <v>55</v>
      </c>
      <c r="CW90" s="307">
        <v>13.120764575956201</v>
      </c>
      <c r="CX90" s="307">
        <v>86.879235424043799</v>
      </c>
      <c r="CY90" s="309">
        <v>2798.0885020000001</v>
      </c>
      <c r="CZ90" s="309">
        <v>15500.00013</v>
      </c>
      <c r="DA90" s="307">
        <v>0.18052183732465557</v>
      </c>
      <c r="DB90" s="309">
        <v>2430.9578970256807</v>
      </c>
      <c r="DC90" s="309">
        <v>367.13060497431951</v>
      </c>
      <c r="DD90" s="310">
        <v>0</v>
      </c>
      <c r="DE90" s="310">
        <v>0</v>
      </c>
      <c r="DF90" s="310">
        <v>0</v>
      </c>
      <c r="DG90" s="283">
        <v>0</v>
      </c>
      <c r="DH90" s="307">
        <v>42.384867309999997</v>
      </c>
      <c r="DI90" s="307">
        <v>36.449745309999997</v>
      </c>
      <c r="DJ90" s="307">
        <v>49.072982639999999</v>
      </c>
      <c r="DK90" s="307" t="s">
        <v>156</v>
      </c>
      <c r="DL90" s="307" t="s">
        <v>156</v>
      </c>
      <c r="DM90" s="310">
        <v>0</v>
      </c>
      <c r="DN90" s="311">
        <v>0</v>
      </c>
      <c r="DO90" s="284" t="s">
        <v>162</v>
      </c>
      <c r="DP90" s="284" t="s">
        <v>162</v>
      </c>
      <c r="DQ90" s="308">
        <v>12</v>
      </c>
      <c r="DR90" s="308">
        <v>12</v>
      </c>
      <c r="DS90" s="284" t="s">
        <v>162</v>
      </c>
      <c r="DT90" s="308">
        <v>0</v>
      </c>
      <c r="DU90" s="308">
        <v>0</v>
      </c>
      <c r="DV90" s="282" t="s">
        <v>175</v>
      </c>
      <c r="DW90" s="282" t="s">
        <v>164</v>
      </c>
      <c r="DX90" s="284" t="s">
        <v>165</v>
      </c>
      <c r="DY90" s="284" t="s">
        <v>176</v>
      </c>
      <c r="DZ90" s="308">
        <v>1</v>
      </c>
      <c r="EA90" s="284" t="s">
        <v>161</v>
      </c>
      <c r="EB90" s="308">
        <v>40</v>
      </c>
      <c r="EC90" s="283">
        <v>65000000</v>
      </c>
      <c r="ED90" s="283">
        <v>35500000</v>
      </c>
      <c r="EE90" s="283">
        <v>9900000</v>
      </c>
      <c r="EF90" s="283">
        <v>110400000</v>
      </c>
      <c r="EG90" s="283" t="s">
        <v>156</v>
      </c>
      <c r="EH90" s="283">
        <v>110400000</v>
      </c>
      <c r="EI90" s="283">
        <v>110400000</v>
      </c>
      <c r="EJ90" s="284" t="s">
        <v>156</v>
      </c>
      <c r="EM90" s="413"/>
      <c r="EN90" s="413"/>
      <c r="EO90" s="413"/>
      <c r="EP90" s="413"/>
      <c r="EQ90" s="413"/>
      <c r="ER90" s="413"/>
      <c r="ES90" s="413"/>
      <c r="ET90" s="413"/>
      <c r="EU90" s="413"/>
    </row>
    <row r="91" spans="1:151" ht="113.45" customHeight="1" x14ac:dyDescent="0.2">
      <c r="A91" s="403" t="s">
        <v>98</v>
      </c>
      <c r="B91" s="404" t="s">
        <v>233</v>
      </c>
      <c r="C91" s="404" t="s">
        <v>214</v>
      </c>
      <c r="D91" s="238" t="s">
        <v>757</v>
      </c>
      <c r="E91" s="238" t="s">
        <v>153</v>
      </c>
      <c r="F91" s="403" t="s">
        <v>230</v>
      </c>
      <c r="G91" s="403" t="s">
        <v>177</v>
      </c>
      <c r="H91" s="403" t="s">
        <v>231</v>
      </c>
      <c r="I91" s="403" t="s">
        <v>232</v>
      </c>
      <c r="J91" s="403" t="s">
        <v>173</v>
      </c>
      <c r="K91" s="403" t="s">
        <v>167</v>
      </c>
      <c r="L91" s="405">
        <v>15800000</v>
      </c>
      <c r="M91" s="126">
        <v>6.9067768278857349</v>
      </c>
      <c r="N91" s="462"/>
      <c r="O91" s="406">
        <v>6.2094234301841915</v>
      </c>
      <c r="P91" s="406">
        <v>6.3</v>
      </c>
      <c r="Q91" s="406">
        <v>4.1396156201227949</v>
      </c>
      <c r="R91" s="331">
        <v>9</v>
      </c>
      <c r="S91" s="189" t="e">
        <f>Q91+#REF!+R91</f>
        <v>#REF!</v>
      </c>
      <c r="T91" s="462"/>
      <c r="U91" s="407">
        <f>IF(AT91&lt;30,0,IF(AT91&lt;50,5,IF(AT91&lt;65,10,IF(AT91&gt;66,15))))</f>
        <v>0</v>
      </c>
      <c r="V91" s="407">
        <f>IF(W91&lt;499,15,IF(W91&lt;999,10,IF(W91&lt;1499,5,IF(W91&gt;1500,0))))</f>
        <v>0</v>
      </c>
      <c r="W91" s="384">
        <f t="shared" si="57"/>
        <v>2473.1357746167182</v>
      </c>
      <c r="X91" s="407">
        <f>IF(DC91&lt;500,0,IF(DC91&lt;1000,5,IF(DC91&gt;1000,10)))</f>
        <v>0</v>
      </c>
      <c r="Y91" s="407">
        <f>IF(Z91="Yes",20,0)</f>
        <v>20</v>
      </c>
      <c r="Z91" s="406" t="s">
        <v>161</v>
      </c>
      <c r="AA91" s="407">
        <f>IF(AB91="Yes",20,0)</f>
        <v>20</v>
      </c>
      <c r="AB91" s="409" t="s">
        <v>161</v>
      </c>
      <c r="AC91" s="407">
        <f>IF(AD91="Yes",20,0)</f>
        <v>20</v>
      </c>
      <c r="AD91" s="409" t="s">
        <v>161</v>
      </c>
      <c r="AE91" s="407">
        <f t="shared" si="61"/>
        <v>0</v>
      </c>
      <c r="AF91" s="407">
        <f t="shared" si="68"/>
        <v>5</v>
      </c>
      <c r="AG91" s="407">
        <f t="shared" si="62"/>
        <v>15</v>
      </c>
      <c r="AH91" s="407">
        <v>10</v>
      </c>
      <c r="AI91" s="406" t="s">
        <v>162</v>
      </c>
      <c r="AJ91" s="407">
        <f t="shared" si="69"/>
        <v>15</v>
      </c>
      <c r="AK91" s="406" t="s">
        <v>751</v>
      </c>
      <c r="AL91" s="407">
        <f t="shared" si="50"/>
        <v>10</v>
      </c>
      <c r="AM91" s="406" t="s">
        <v>161</v>
      </c>
      <c r="AN91" s="407">
        <f t="shared" si="63"/>
        <v>0</v>
      </c>
      <c r="AO91" s="406" t="s">
        <v>162</v>
      </c>
      <c r="AP91" s="407">
        <f t="shared" si="70"/>
        <v>0</v>
      </c>
      <c r="AQ91" s="406" t="s">
        <v>162</v>
      </c>
      <c r="AR91" s="385">
        <v>12.385806333013942</v>
      </c>
      <c r="AS91" s="385">
        <v>0</v>
      </c>
      <c r="AT91" s="385">
        <v>29.010349868214</v>
      </c>
      <c r="AU91" s="385">
        <v>1.4499997058007565</v>
      </c>
      <c r="AV91" s="385">
        <v>0</v>
      </c>
      <c r="AW91" s="385">
        <v>15.733332549333333</v>
      </c>
      <c r="AX91" s="385">
        <v>0</v>
      </c>
      <c r="AY91" s="385">
        <v>0</v>
      </c>
      <c r="AZ91" s="455"/>
      <c r="BA91" s="448"/>
      <c r="BB91" s="442"/>
      <c r="BC91" s="337" t="s">
        <v>214</v>
      </c>
      <c r="BD91" s="386">
        <v>100</v>
      </c>
      <c r="BE91" s="337" t="s">
        <v>156</v>
      </c>
      <c r="BF91" s="386" t="s">
        <v>156</v>
      </c>
      <c r="BG91" s="337" t="s">
        <v>156</v>
      </c>
      <c r="BH91" s="386" t="s">
        <v>156</v>
      </c>
      <c r="BI91" s="386" t="s">
        <v>195</v>
      </c>
      <c r="BJ91" s="386">
        <v>100</v>
      </c>
      <c r="BK91" s="386" t="s">
        <v>156</v>
      </c>
      <c r="BL91" s="386" t="s">
        <v>156</v>
      </c>
      <c r="BM91" s="386" t="s">
        <v>156</v>
      </c>
      <c r="BN91" s="386" t="s">
        <v>156</v>
      </c>
      <c r="BO91" s="406">
        <f>SUM(U91+V91+X91+Y91+AA91+AC91)</f>
        <v>60</v>
      </c>
      <c r="BP91" s="406">
        <f t="shared" si="54"/>
        <v>55</v>
      </c>
      <c r="BQ91" s="331"/>
      <c r="BR91" s="406"/>
      <c r="BS91" s="407">
        <v>0</v>
      </c>
      <c r="BT91" s="407"/>
      <c r="BU91" s="406">
        <f t="shared" si="65"/>
        <v>4.1396156201227949</v>
      </c>
      <c r="BV91" s="410" t="s">
        <v>809</v>
      </c>
      <c r="BW91" s="406">
        <f>O91+BS91*0.25</f>
        <v>6.2094234301841915</v>
      </c>
      <c r="BX91" s="406">
        <f>BW91+P91</f>
        <v>12.509423430184192</v>
      </c>
      <c r="BY91" s="511" t="s">
        <v>836</v>
      </c>
      <c r="BZ91" s="282" t="s">
        <v>233</v>
      </c>
      <c r="CA91" s="308">
        <v>100</v>
      </c>
      <c r="CB91" s="282" t="s">
        <v>156</v>
      </c>
      <c r="CC91" s="308" t="s">
        <v>156</v>
      </c>
      <c r="CD91" s="282" t="s">
        <v>156</v>
      </c>
      <c r="CE91" s="308" t="s">
        <v>156</v>
      </c>
      <c r="CF91" s="282" t="s">
        <v>156</v>
      </c>
      <c r="CG91" s="308" t="s">
        <v>156</v>
      </c>
      <c r="CH91" s="284">
        <v>1</v>
      </c>
      <c r="CI91" s="284" t="s">
        <v>184</v>
      </c>
      <c r="CJ91" s="282" t="s">
        <v>198</v>
      </c>
      <c r="CK91" s="282" t="s">
        <v>216</v>
      </c>
      <c r="CL91" s="282" t="s">
        <v>234</v>
      </c>
      <c r="CM91" s="307">
        <v>2.2029831400000002</v>
      </c>
      <c r="CN91" s="307">
        <v>2.2029831400000002</v>
      </c>
      <c r="CO91" s="284" t="s">
        <v>174</v>
      </c>
      <c r="CP91" s="284" t="s">
        <v>158</v>
      </c>
      <c r="CQ91" s="308">
        <v>1</v>
      </c>
      <c r="CR91" s="308">
        <v>2</v>
      </c>
      <c r="CS91" s="284" t="s">
        <v>159</v>
      </c>
      <c r="CT91" s="284" t="s">
        <v>160</v>
      </c>
      <c r="CU91" s="308">
        <v>55</v>
      </c>
      <c r="CV91" s="308">
        <v>55</v>
      </c>
      <c r="CW91" s="307">
        <v>9.9999989848327004</v>
      </c>
      <c r="CX91" s="307">
        <v>90.0000010151673</v>
      </c>
      <c r="CY91" s="309">
        <v>2899.9997060000001</v>
      </c>
      <c r="CZ91" s="309">
        <v>15499.99843</v>
      </c>
      <c r="DA91" s="307">
        <v>0.18709677417689907</v>
      </c>
      <c r="DB91" s="309">
        <v>2609.9997648398489</v>
      </c>
      <c r="DC91" s="309">
        <v>289.99994116015131</v>
      </c>
      <c r="DD91" s="310">
        <v>0</v>
      </c>
      <c r="DE91" s="310">
        <v>0</v>
      </c>
      <c r="DF91" s="310">
        <v>0</v>
      </c>
      <c r="DG91" s="283">
        <v>0</v>
      </c>
      <c r="DH91" s="307">
        <v>46.148892490000001</v>
      </c>
      <c r="DI91" s="307">
        <v>0</v>
      </c>
      <c r="DJ91" s="307">
        <v>40.890861090000001</v>
      </c>
      <c r="DK91" s="307" t="s">
        <v>156</v>
      </c>
      <c r="DL91" s="307" t="s">
        <v>156</v>
      </c>
      <c r="DM91" s="310">
        <v>0</v>
      </c>
      <c r="DN91" s="311">
        <v>0</v>
      </c>
      <c r="DO91" s="284" t="s">
        <v>162</v>
      </c>
      <c r="DP91" s="284" t="s">
        <v>162</v>
      </c>
      <c r="DQ91" s="308">
        <v>12</v>
      </c>
      <c r="DR91" s="308">
        <v>12</v>
      </c>
      <c r="DS91" s="284" t="s">
        <v>162</v>
      </c>
      <c r="DT91" s="308">
        <v>0</v>
      </c>
      <c r="DU91" s="308">
        <v>0</v>
      </c>
      <c r="DV91" s="282" t="s">
        <v>175</v>
      </c>
      <c r="DW91" s="282" t="s">
        <v>164</v>
      </c>
      <c r="DX91" s="284" t="s">
        <v>165</v>
      </c>
      <c r="DY91" s="284" t="s">
        <v>176</v>
      </c>
      <c r="DZ91" s="308">
        <v>2</v>
      </c>
      <c r="EA91" s="284" t="s">
        <v>161</v>
      </c>
      <c r="EB91" s="308">
        <v>24</v>
      </c>
      <c r="EC91" s="283">
        <v>14700000</v>
      </c>
      <c r="ED91" s="283">
        <v>1030000</v>
      </c>
      <c r="EE91" s="283">
        <v>70000</v>
      </c>
      <c r="EF91" s="283">
        <v>15800000</v>
      </c>
      <c r="EG91" s="283" t="s">
        <v>156</v>
      </c>
      <c r="EH91" s="283">
        <v>15800000</v>
      </c>
      <c r="EI91" s="283">
        <v>15800000</v>
      </c>
      <c r="EJ91" s="284" t="s">
        <v>156</v>
      </c>
      <c r="EM91" s="413"/>
      <c r="EN91" s="413"/>
      <c r="EO91" s="413"/>
      <c r="EP91" s="413"/>
      <c r="EQ91" s="413"/>
      <c r="ER91" s="413"/>
      <c r="ES91" s="413"/>
      <c r="ET91" s="413"/>
      <c r="EU91" s="413"/>
    </row>
    <row r="92" spans="1:151" ht="30" hidden="1" x14ac:dyDescent="0.2">
      <c r="A92" s="345" t="s">
        <v>497</v>
      </c>
      <c r="B92" s="361" t="s">
        <v>233</v>
      </c>
      <c r="C92" s="361" t="s">
        <v>214</v>
      </c>
      <c r="D92" s="152" t="s">
        <v>759</v>
      </c>
      <c r="E92" s="152" t="s">
        <v>179</v>
      </c>
      <c r="F92" s="345"/>
      <c r="G92" s="345" t="s">
        <v>498</v>
      </c>
      <c r="H92" s="345"/>
      <c r="I92" s="345"/>
      <c r="J92" s="345" t="s">
        <v>499</v>
      </c>
      <c r="K92" s="345"/>
      <c r="L92" s="362">
        <v>428000</v>
      </c>
      <c r="M92" s="154"/>
      <c r="N92" s="439"/>
      <c r="O92" s="494"/>
      <c r="P92" s="496"/>
      <c r="Q92" s="364">
        <v>38.049999999999997</v>
      </c>
      <c r="R92" s="364">
        <v>9.75</v>
      </c>
      <c r="S92" s="158" t="e">
        <f>Q92+#REF!+R92</f>
        <v>#REF!</v>
      </c>
      <c r="T92" s="439"/>
      <c r="U92" s="159" t="s">
        <v>155</v>
      </c>
      <c r="V92" s="365"/>
      <c r="W92" s="366">
        <f t="shared" si="57"/>
        <v>11239.259679418501</v>
      </c>
      <c r="X92" s="367"/>
      <c r="Y92" s="365">
        <f>IF(Z92="Yes",15,0)</f>
        <v>15</v>
      </c>
      <c r="Z92" s="367" t="s">
        <v>161</v>
      </c>
      <c r="AA92" s="365">
        <f>IF(AB92="Yes",10,0)</f>
        <v>0</v>
      </c>
      <c r="AB92" s="367"/>
      <c r="AC92" s="368">
        <f>IF(AD92="Yes",10,0)</f>
        <v>0</v>
      </c>
      <c r="AD92" s="367"/>
      <c r="AE92" s="369">
        <f t="shared" si="61"/>
        <v>0</v>
      </c>
      <c r="AF92" s="369">
        <f t="shared" si="68"/>
        <v>0</v>
      </c>
      <c r="AG92" s="369">
        <f t="shared" si="62"/>
        <v>15</v>
      </c>
      <c r="AH92" s="369">
        <f t="shared" ref="AH92:AH123" si="71">IF(AI92="Yes",10,0)</f>
        <v>10</v>
      </c>
      <c r="AI92" s="364" t="s">
        <v>161</v>
      </c>
      <c r="AJ92" s="369">
        <f t="shared" si="69"/>
        <v>15</v>
      </c>
      <c r="AK92" s="364" t="s">
        <v>751</v>
      </c>
      <c r="AL92" s="369">
        <f t="shared" si="50"/>
        <v>10</v>
      </c>
      <c r="AM92" s="364" t="s">
        <v>161</v>
      </c>
      <c r="AN92" s="369">
        <f>IF(AO92="Yes",5,0)</f>
        <v>5</v>
      </c>
      <c r="AO92" s="364" t="s">
        <v>161</v>
      </c>
      <c r="AP92" s="369">
        <f t="shared" si="70"/>
        <v>0</v>
      </c>
      <c r="AQ92" s="364" t="s">
        <v>162</v>
      </c>
      <c r="AR92" s="370"/>
      <c r="AS92" s="370"/>
      <c r="AT92" s="370"/>
      <c r="AU92" s="370"/>
      <c r="AV92" s="370"/>
      <c r="AW92" s="370"/>
      <c r="AX92" s="370"/>
      <c r="AY92" s="370"/>
      <c r="AZ92" s="451"/>
      <c r="BA92" s="448"/>
      <c r="BB92" s="451"/>
      <c r="BC92" s="345" t="s">
        <v>214</v>
      </c>
      <c r="BD92" s="371"/>
      <c r="BE92" s="345"/>
      <c r="BF92" s="371"/>
      <c r="BG92" s="345"/>
      <c r="BH92" s="371"/>
      <c r="BI92" s="371"/>
      <c r="BJ92" s="371"/>
      <c r="BK92" s="371"/>
      <c r="BL92" s="371"/>
      <c r="BM92" s="371"/>
      <c r="BN92" s="371"/>
      <c r="BO92" s="371"/>
      <c r="BP92" s="364">
        <f t="shared" si="54"/>
        <v>55</v>
      </c>
      <c r="BQ92" s="371"/>
      <c r="BR92" s="371"/>
      <c r="BS92" s="371"/>
      <c r="BT92" s="371"/>
      <c r="BU92" s="371"/>
      <c r="BV92" s="371"/>
      <c r="BW92" s="371"/>
      <c r="BX92" s="371"/>
      <c r="BY92" s="293"/>
      <c r="BZ92" s="291" t="s">
        <v>233</v>
      </c>
      <c r="CA92" s="293"/>
      <c r="CB92" s="291"/>
      <c r="CC92" s="293"/>
      <c r="CD92" s="291"/>
      <c r="CE92" s="293"/>
      <c r="CF92" s="291"/>
      <c r="CG92" s="293"/>
      <c r="CH92" s="294"/>
      <c r="CI92" s="294"/>
      <c r="CJ92" s="291"/>
      <c r="CK92" s="291"/>
      <c r="CL92" s="291"/>
      <c r="CM92" s="305"/>
      <c r="CN92" s="305">
        <v>0.82</v>
      </c>
      <c r="CO92" s="294"/>
      <c r="CP92" s="294"/>
      <c r="CQ92" s="293"/>
      <c r="CR92" s="293"/>
      <c r="CS92" s="294"/>
      <c r="CT92" s="294"/>
      <c r="CU92" s="293"/>
      <c r="CV92" s="293"/>
      <c r="CW92" s="305"/>
      <c r="CX92" s="305"/>
      <c r="CY92" s="295">
        <v>46.44</v>
      </c>
      <c r="CZ92" s="295"/>
      <c r="DA92" s="305"/>
      <c r="DB92" s="295"/>
      <c r="DC92" s="295"/>
      <c r="DD92" s="306"/>
      <c r="DE92" s="306"/>
      <c r="DF92" s="306"/>
      <c r="DG92" s="292"/>
      <c r="DH92" s="305"/>
      <c r="DI92" s="305"/>
      <c r="DJ92" s="305"/>
      <c r="DK92" s="305"/>
      <c r="DL92" s="305"/>
      <c r="DM92" s="306"/>
      <c r="DN92" s="296"/>
      <c r="DO92" s="294"/>
      <c r="DP92" s="294"/>
      <c r="DQ92" s="293"/>
      <c r="DR92" s="293"/>
      <c r="DS92" s="294"/>
      <c r="DT92" s="293"/>
      <c r="DU92" s="293"/>
      <c r="DV92" s="291"/>
      <c r="DW92" s="291"/>
      <c r="DX92" s="294"/>
      <c r="DY92" s="294"/>
      <c r="DZ92" s="293"/>
      <c r="EA92" s="294"/>
      <c r="EB92" s="293"/>
      <c r="EC92" s="292"/>
      <c r="ED92" s="292"/>
      <c r="EE92" s="292"/>
      <c r="EF92" s="292">
        <v>475555</v>
      </c>
      <c r="EG92" s="292"/>
      <c r="EH92" s="292">
        <v>428000</v>
      </c>
      <c r="EI92" s="292"/>
      <c r="EJ92" s="294"/>
    </row>
    <row r="93" spans="1:151" ht="30" hidden="1" x14ac:dyDescent="0.2">
      <c r="A93" s="345" t="s">
        <v>500</v>
      </c>
      <c r="B93" s="361" t="s">
        <v>233</v>
      </c>
      <c r="C93" s="361" t="s">
        <v>214</v>
      </c>
      <c r="D93" s="152" t="s">
        <v>759</v>
      </c>
      <c r="E93" s="152" t="s">
        <v>179</v>
      </c>
      <c r="F93" s="345"/>
      <c r="G93" s="345" t="s">
        <v>498</v>
      </c>
      <c r="H93" s="345"/>
      <c r="I93" s="345"/>
      <c r="J93" s="345" t="s">
        <v>499</v>
      </c>
      <c r="K93" s="345"/>
      <c r="L93" s="362">
        <v>454815</v>
      </c>
      <c r="M93" s="154"/>
      <c r="N93" s="439"/>
      <c r="O93" s="155"/>
      <c r="P93" s="363"/>
      <c r="Q93" s="364">
        <v>38.049999999999997</v>
      </c>
      <c r="R93" s="364">
        <v>9.75</v>
      </c>
      <c r="S93" s="158" t="e">
        <f>Q93+#REF!+R93</f>
        <v>#REF!</v>
      </c>
      <c r="T93" s="439"/>
      <c r="U93" s="159" t="s">
        <v>155</v>
      </c>
      <c r="V93" s="365"/>
      <c r="W93" s="366">
        <f t="shared" si="57"/>
        <v>11943.420306296088</v>
      </c>
      <c r="X93" s="367"/>
      <c r="Y93" s="365">
        <f>IF(Z93="Yes",15,0)</f>
        <v>15</v>
      </c>
      <c r="Z93" s="367" t="s">
        <v>161</v>
      </c>
      <c r="AA93" s="365">
        <f>IF(AB93="Yes",10,0)</f>
        <v>0</v>
      </c>
      <c r="AB93" s="367"/>
      <c r="AC93" s="368">
        <f>IF(AD93="Yes",10,0)</f>
        <v>0</v>
      </c>
      <c r="AD93" s="367"/>
      <c r="AE93" s="369">
        <f t="shared" si="61"/>
        <v>0</v>
      </c>
      <c r="AF93" s="369">
        <f t="shared" si="68"/>
        <v>0</v>
      </c>
      <c r="AG93" s="369">
        <f t="shared" si="62"/>
        <v>15</v>
      </c>
      <c r="AH93" s="369">
        <f t="shared" si="71"/>
        <v>10</v>
      </c>
      <c r="AI93" s="364" t="s">
        <v>161</v>
      </c>
      <c r="AJ93" s="369">
        <f t="shared" si="69"/>
        <v>15</v>
      </c>
      <c r="AK93" s="364" t="s">
        <v>751</v>
      </c>
      <c r="AL93" s="369">
        <f t="shared" si="50"/>
        <v>10</v>
      </c>
      <c r="AM93" s="364" t="s">
        <v>161</v>
      </c>
      <c r="AN93" s="369">
        <f>IF(AO93="Yes",5,0)</f>
        <v>5</v>
      </c>
      <c r="AO93" s="364" t="s">
        <v>161</v>
      </c>
      <c r="AP93" s="369">
        <f t="shared" si="70"/>
        <v>0</v>
      </c>
      <c r="AQ93" s="364" t="s">
        <v>162</v>
      </c>
      <c r="AR93" s="370"/>
      <c r="AS93" s="370"/>
      <c r="AT93" s="370"/>
      <c r="AU93" s="370"/>
      <c r="AV93" s="370"/>
      <c r="AW93" s="370"/>
      <c r="AX93" s="370"/>
      <c r="AY93" s="370"/>
      <c r="AZ93" s="451"/>
      <c r="BA93" s="448"/>
      <c r="BB93" s="451"/>
      <c r="BC93" s="345" t="s">
        <v>214</v>
      </c>
      <c r="BD93" s="371"/>
      <c r="BE93" s="345"/>
      <c r="BF93" s="371"/>
      <c r="BG93" s="345"/>
      <c r="BH93" s="371"/>
      <c r="BI93" s="371"/>
      <c r="BJ93" s="371"/>
      <c r="BK93" s="371"/>
      <c r="BL93" s="371"/>
      <c r="BM93" s="371"/>
      <c r="BN93" s="371"/>
      <c r="BO93" s="371"/>
      <c r="BP93" s="364">
        <f t="shared" si="54"/>
        <v>55</v>
      </c>
      <c r="BQ93" s="371"/>
      <c r="BR93" s="371"/>
      <c r="BS93" s="371"/>
      <c r="BT93" s="371"/>
      <c r="BU93" s="371"/>
      <c r="BV93" s="371"/>
      <c r="BW93" s="371"/>
      <c r="BX93" s="371"/>
      <c r="BY93" s="293"/>
      <c r="BZ93" s="291" t="s">
        <v>233</v>
      </c>
      <c r="CA93" s="293"/>
      <c r="CB93" s="291"/>
      <c r="CC93" s="293"/>
      <c r="CD93" s="291"/>
      <c r="CE93" s="293"/>
      <c r="CF93" s="291"/>
      <c r="CG93" s="293"/>
      <c r="CH93" s="294"/>
      <c r="CI93" s="294"/>
      <c r="CJ93" s="291"/>
      <c r="CK93" s="291"/>
      <c r="CL93" s="291"/>
      <c r="CM93" s="305"/>
      <c r="CN93" s="305">
        <v>0.82</v>
      </c>
      <c r="CO93" s="294"/>
      <c r="CP93" s="294"/>
      <c r="CQ93" s="293"/>
      <c r="CR93" s="293"/>
      <c r="CS93" s="294"/>
      <c r="CT93" s="294"/>
      <c r="CU93" s="293"/>
      <c r="CV93" s="293"/>
      <c r="CW93" s="305"/>
      <c r="CX93" s="305"/>
      <c r="CY93" s="295">
        <v>46.44</v>
      </c>
      <c r="CZ93" s="295"/>
      <c r="DA93" s="305"/>
      <c r="DB93" s="295"/>
      <c r="DC93" s="295"/>
      <c r="DD93" s="306"/>
      <c r="DE93" s="306"/>
      <c r="DF93" s="306"/>
      <c r="DG93" s="292"/>
      <c r="DH93" s="305"/>
      <c r="DI93" s="305"/>
      <c r="DJ93" s="305"/>
      <c r="DK93" s="305"/>
      <c r="DL93" s="305"/>
      <c r="DM93" s="306"/>
      <c r="DN93" s="296"/>
      <c r="DO93" s="294"/>
      <c r="DP93" s="294"/>
      <c r="DQ93" s="293"/>
      <c r="DR93" s="293"/>
      <c r="DS93" s="294"/>
      <c r="DT93" s="293"/>
      <c r="DU93" s="293"/>
      <c r="DV93" s="291"/>
      <c r="DW93" s="291"/>
      <c r="DX93" s="294"/>
      <c r="DY93" s="294"/>
      <c r="DZ93" s="293"/>
      <c r="EA93" s="294"/>
      <c r="EB93" s="293"/>
      <c r="EC93" s="292"/>
      <c r="ED93" s="292"/>
      <c r="EE93" s="292"/>
      <c r="EF93" s="292">
        <v>505350</v>
      </c>
      <c r="EG93" s="292"/>
      <c r="EH93" s="292">
        <v>454815</v>
      </c>
      <c r="EI93" s="292"/>
      <c r="EJ93" s="294"/>
    </row>
    <row r="94" spans="1:151" ht="30" hidden="1" x14ac:dyDescent="0.2">
      <c r="A94" s="345" t="s">
        <v>501</v>
      </c>
      <c r="B94" s="361" t="s">
        <v>233</v>
      </c>
      <c r="C94" s="361" t="s">
        <v>214</v>
      </c>
      <c r="D94" s="152" t="s">
        <v>759</v>
      </c>
      <c r="E94" s="152" t="s">
        <v>179</v>
      </c>
      <c r="F94" s="345"/>
      <c r="G94" s="345" t="s">
        <v>498</v>
      </c>
      <c r="H94" s="345"/>
      <c r="I94" s="345"/>
      <c r="J94" s="345" t="s">
        <v>499</v>
      </c>
      <c r="K94" s="345"/>
      <c r="L94" s="362">
        <v>3325500</v>
      </c>
      <c r="M94" s="154"/>
      <c r="N94" s="439"/>
      <c r="O94" s="155"/>
      <c r="P94" s="363"/>
      <c r="Q94" s="364">
        <v>38.049999999999997</v>
      </c>
      <c r="R94" s="364">
        <v>9.75</v>
      </c>
      <c r="S94" s="158" t="e">
        <f>Q94+#REF!+R94</f>
        <v>#REF!</v>
      </c>
      <c r="T94" s="439"/>
      <c r="U94" s="159" t="s">
        <v>155</v>
      </c>
      <c r="V94" s="365"/>
      <c r="W94" s="366">
        <f t="shared" si="57"/>
        <v>87327.47211193043</v>
      </c>
      <c r="X94" s="367"/>
      <c r="Y94" s="365">
        <f>IF(Z94="Yes",15,0)</f>
        <v>15</v>
      </c>
      <c r="Z94" s="367" t="s">
        <v>161</v>
      </c>
      <c r="AA94" s="365">
        <f>IF(AB94="Yes",10,0)</f>
        <v>0</v>
      </c>
      <c r="AB94" s="367"/>
      <c r="AC94" s="368">
        <f>IF(AD94="Yes",10,0)</f>
        <v>0</v>
      </c>
      <c r="AD94" s="367"/>
      <c r="AE94" s="369">
        <f t="shared" si="61"/>
        <v>0</v>
      </c>
      <c r="AF94" s="369">
        <f t="shared" si="68"/>
        <v>0</v>
      </c>
      <c r="AG94" s="369">
        <f t="shared" si="62"/>
        <v>15</v>
      </c>
      <c r="AH94" s="369">
        <f t="shared" si="71"/>
        <v>10</v>
      </c>
      <c r="AI94" s="364" t="s">
        <v>161</v>
      </c>
      <c r="AJ94" s="369">
        <f t="shared" si="69"/>
        <v>15</v>
      </c>
      <c r="AK94" s="364" t="s">
        <v>751</v>
      </c>
      <c r="AL94" s="369">
        <f t="shared" si="50"/>
        <v>10</v>
      </c>
      <c r="AM94" s="364" t="s">
        <v>161</v>
      </c>
      <c r="AN94" s="369">
        <f>IF(AO94="Yes",5,0)</f>
        <v>5</v>
      </c>
      <c r="AO94" s="364" t="s">
        <v>161</v>
      </c>
      <c r="AP94" s="369">
        <f t="shared" si="70"/>
        <v>0</v>
      </c>
      <c r="AQ94" s="364" t="s">
        <v>162</v>
      </c>
      <c r="AR94" s="370"/>
      <c r="AS94" s="370"/>
      <c r="AT94" s="370"/>
      <c r="AU94" s="370"/>
      <c r="AV94" s="370"/>
      <c r="AW94" s="370"/>
      <c r="AX94" s="370"/>
      <c r="AY94" s="370"/>
      <c r="AZ94" s="451"/>
      <c r="BA94" s="448"/>
      <c r="BB94" s="451"/>
      <c r="BC94" s="345" t="s">
        <v>214</v>
      </c>
      <c r="BD94" s="371"/>
      <c r="BE94" s="345"/>
      <c r="BF94" s="371"/>
      <c r="BG94" s="345"/>
      <c r="BH94" s="371"/>
      <c r="BI94" s="371"/>
      <c r="BJ94" s="371"/>
      <c r="BK94" s="371"/>
      <c r="BL94" s="371"/>
      <c r="BM94" s="371"/>
      <c r="BN94" s="371"/>
      <c r="BO94" s="371"/>
      <c r="BP94" s="364">
        <f t="shared" si="54"/>
        <v>55</v>
      </c>
      <c r="BQ94" s="371"/>
      <c r="BR94" s="371"/>
      <c r="BS94" s="371"/>
      <c r="BT94" s="371"/>
      <c r="BU94" s="371"/>
      <c r="BV94" s="371"/>
      <c r="BW94" s="371"/>
      <c r="BX94" s="371"/>
      <c r="BY94" s="293"/>
      <c r="BZ94" s="291" t="s">
        <v>233</v>
      </c>
      <c r="CA94" s="293"/>
      <c r="CB94" s="291"/>
      <c r="CC94" s="293"/>
      <c r="CD94" s="291"/>
      <c r="CE94" s="293"/>
      <c r="CF94" s="291"/>
      <c r="CG94" s="293"/>
      <c r="CH94" s="294"/>
      <c r="CI94" s="294"/>
      <c r="CJ94" s="291"/>
      <c r="CK94" s="291"/>
      <c r="CL94" s="291"/>
      <c r="CM94" s="305"/>
      <c r="CN94" s="305">
        <v>0.82</v>
      </c>
      <c r="CO94" s="294"/>
      <c r="CP94" s="294"/>
      <c r="CQ94" s="293"/>
      <c r="CR94" s="293"/>
      <c r="CS94" s="294"/>
      <c r="CT94" s="294"/>
      <c r="CU94" s="293"/>
      <c r="CV94" s="293"/>
      <c r="CW94" s="305"/>
      <c r="CX94" s="305"/>
      <c r="CY94" s="295">
        <v>46.44</v>
      </c>
      <c r="CZ94" s="295"/>
      <c r="DA94" s="305"/>
      <c r="DB94" s="295"/>
      <c r="DC94" s="295"/>
      <c r="DD94" s="306"/>
      <c r="DE94" s="306"/>
      <c r="DF94" s="306"/>
      <c r="DG94" s="292"/>
      <c r="DH94" s="305"/>
      <c r="DI94" s="305"/>
      <c r="DJ94" s="305"/>
      <c r="DK94" s="305"/>
      <c r="DL94" s="305"/>
      <c r="DM94" s="306"/>
      <c r="DN94" s="296"/>
      <c r="DO94" s="294"/>
      <c r="DP94" s="294"/>
      <c r="DQ94" s="293"/>
      <c r="DR94" s="293"/>
      <c r="DS94" s="294"/>
      <c r="DT94" s="293"/>
      <c r="DU94" s="293"/>
      <c r="DV94" s="291"/>
      <c r="DW94" s="291"/>
      <c r="DX94" s="294"/>
      <c r="DY94" s="294"/>
      <c r="DZ94" s="293"/>
      <c r="EA94" s="294"/>
      <c r="EB94" s="293"/>
      <c r="EC94" s="292"/>
      <c r="ED94" s="292"/>
      <c r="EE94" s="292"/>
      <c r="EF94" s="292">
        <v>3695000</v>
      </c>
      <c r="EG94" s="292"/>
      <c r="EH94" s="292">
        <v>3325500</v>
      </c>
      <c r="EI94" s="292"/>
      <c r="EJ94" s="294"/>
    </row>
    <row r="95" spans="1:151" ht="30" hidden="1" x14ac:dyDescent="0.2">
      <c r="A95" s="345" t="s">
        <v>502</v>
      </c>
      <c r="B95" s="361" t="s">
        <v>233</v>
      </c>
      <c r="C95" s="361" t="s">
        <v>214</v>
      </c>
      <c r="D95" s="152" t="s">
        <v>759</v>
      </c>
      <c r="E95" s="152" t="s">
        <v>179</v>
      </c>
      <c r="F95" s="345"/>
      <c r="G95" s="345" t="s">
        <v>498</v>
      </c>
      <c r="H95" s="345"/>
      <c r="I95" s="345"/>
      <c r="J95" s="345" t="s">
        <v>503</v>
      </c>
      <c r="K95" s="345"/>
      <c r="L95" s="362">
        <v>1152000</v>
      </c>
      <c r="M95" s="154"/>
      <c r="N95" s="439"/>
      <c r="O95" s="155"/>
      <c r="P95" s="363"/>
      <c r="Q95" s="364">
        <v>36.85</v>
      </c>
      <c r="R95" s="364">
        <v>9.75</v>
      </c>
      <c r="S95" s="158" t="e">
        <f>Q95+#REF!+R95</f>
        <v>#REF!</v>
      </c>
      <c r="T95" s="439"/>
      <c r="U95" s="159" t="s">
        <v>155</v>
      </c>
      <c r="V95" s="365"/>
      <c r="W95" s="366">
        <f t="shared" si="57"/>
        <v>30251.465305350732</v>
      </c>
      <c r="X95" s="367"/>
      <c r="Y95" s="365">
        <f>IF(Z95="Yes",15,0)</f>
        <v>15</v>
      </c>
      <c r="Z95" s="367" t="s">
        <v>161</v>
      </c>
      <c r="AA95" s="365">
        <f>IF(AB95="Yes",10,0)</f>
        <v>0</v>
      </c>
      <c r="AB95" s="367"/>
      <c r="AC95" s="368">
        <f>IF(AD95="Yes",10,0)</f>
        <v>0</v>
      </c>
      <c r="AD95" s="367"/>
      <c r="AE95" s="369">
        <f t="shared" si="61"/>
        <v>0</v>
      </c>
      <c r="AF95" s="369">
        <f t="shared" si="68"/>
        <v>0</v>
      </c>
      <c r="AG95" s="369">
        <f t="shared" si="62"/>
        <v>15</v>
      </c>
      <c r="AH95" s="369">
        <f t="shared" si="71"/>
        <v>10</v>
      </c>
      <c r="AI95" s="364" t="s">
        <v>161</v>
      </c>
      <c r="AJ95" s="369">
        <f t="shared" si="69"/>
        <v>15</v>
      </c>
      <c r="AK95" s="364" t="s">
        <v>751</v>
      </c>
      <c r="AL95" s="369">
        <f t="shared" si="50"/>
        <v>10</v>
      </c>
      <c r="AM95" s="364" t="s">
        <v>161</v>
      </c>
      <c r="AN95" s="369">
        <f>IF(AO95="Yes",5,0)</f>
        <v>5</v>
      </c>
      <c r="AO95" s="364" t="s">
        <v>161</v>
      </c>
      <c r="AP95" s="369">
        <f t="shared" si="70"/>
        <v>0</v>
      </c>
      <c r="AQ95" s="364" t="s">
        <v>162</v>
      </c>
      <c r="AR95" s="370"/>
      <c r="AS95" s="370"/>
      <c r="AT95" s="370"/>
      <c r="AU95" s="370"/>
      <c r="AV95" s="370"/>
      <c r="AW95" s="370"/>
      <c r="AX95" s="370"/>
      <c r="AY95" s="370"/>
      <c r="AZ95" s="451"/>
      <c r="BA95" s="448"/>
      <c r="BB95" s="451"/>
      <c r="BC95" s="345" t="s">
        <v>214</v>
      </c>
      <c r="BD95" s="371"/>
      <c r="BE95" s="345"/>
      <c r="BF95" s="371"/>
      <c r="BG95" s="345"/>
      <c r="BH95" s="371"/>
      <c r="BI95" s="371"/>
      <c r="BJ95" s="371"/>
      <c r="BK95" s="371"/>
      <c r="BL95" s="371"/>
      <c r="BM95" s="371"/>
      <c r="BN95" s="371"/>
      <c r="BO95" s="371"/>
      <c r="BP95" s="364">
        <f t="shared" si="54"/>
        <v>55</v>
      </c>
      <c r="BQ95" s="371"/>
      <c r="BR95" s="371"/>
      <c r="BS95" s="371"/>
      <c r="BT95" s="371"/>
      <c r="BU95" s="371"/>
      <c r="BV95" s="371"/>
      <c r="BW95" s="371"/>
      <c r="BX95" s="371"/>
      <c r="BY95" s="293"/>
      <c r="BZ95" s="291" t="s">
        <v>233</v>
      </c>
      <c r="CA95" s="293"/>
      <c r="CB95" s="291"/>
      <c r="CC95" s="293"/>
      <c r="CD95" s="291"/>
      <c r="CE95" s="293"/>
      <c r="CF95" s="291"/>
      <c r="CG95" s="293"/>
      <c r="CH95" s="294"/>
      <c r="CI95" s="294"/>
      <c r="CJ95" s="291"/>
      <c r="CK95" s="291"/>
      <c r="CL95" s="291"/>
      <c r="CM95" s="305"/>
      <c r="CN95" s="305">
        <v>0.82</v>
      </c>
      <c r="CO95" s="294"/>
      <c r="CP95" s="294"/>
      <c r="CQ95" s="293"/>
      <c r="CR95" s="293"/>
      <c r="CS95" s="294"/>
      <c r="CT95" s="294"/>
      <c r="CU95" s="293"/>
      <c r="CV95" s="293"/>
      <c r="CW95" s="305"/>
      <c r="CX95" s="305"/>
      <c r="CY95" s="295">
        <v>46.44</v>
      </c>
      <c r="CZ95" s="295"/>
      <c r="DA95" s="305"/>
      <c r="DB95" s="295"/>
      <c r="DC95" s="295"/>
      <c r="DD95" s="306"/>
      <c r="DE95" s="306"/>
      <c r="DF95" s="306"/>
      <c r="DG95" s="292"/>
      <c r="DH95" s="305"/>
      <c r="DI95" s="305"/>
      <c r="DJ95" s="305"/>
      <c r="DK95" s="305"/>
      <c r="DL95" s="305"/>
      <c r="DM95" s="306"/>
      <c r="DN95" s="296"/>
      <c r="DO95" s="294"/>
      <c r="DP95" s="294"/>
      <c r="DQ95" s="293"/>
      <c r="DR95" s="293"/>
      <c r="DS95" s="294"/>
      <c r="DT95" s="293"/>
      <c r="DU95" s="293"/>
      <c r="DV95" s="291"/>
      <c r="DW95" s="291"/>
      <c r="DX95" s="294"/>
      <c r="DY95" s="294"/>
      <c r="DZ95" s="293"/>
      <c r="EA95" s="294"/>
      <c r="EB95" s="293"/>
      <c r="EC95" s="292"/>
      <c r="ED95" s="292"/>
      <c r="EE95" s="292"/>
      <c r="EF95" s="292">
        <v>1280000</v>
      </c>
      <c r="EG95" s="292"/>
      <c r="EH95" s="292">
        <v>1152000</v>
      </c>
      <c r="EI95" s="292"/>
      <c r="EJ95" s="294"/>
    </row>
    <row r="96" spans="1:151" ht="30" hidden="1" x14ac:dyDescent="0.2">
      <c r="A96" s="345" t="s">
        <v>504</v>
      </c>
      <c r="B96" s="361" t="s">
        <v>197</v>
      </c>
      <c r="C96" s="361" t="s">
        <v>194</v>
      </c>
      <c r="D96" s="152" t="s">
        <v>759</v>
      </c>
      <c r="E96" s="152" t="s">
        <v>179</v>
      </c>
      <c r="F96" s="345"/>
      <c r="G96" s="345" t="s">
        <v>505</v>
      </c>
      <c r="H96" s="345"/>
      <c r="I96" s="345"/>
      <c r="J96" s="345" t="s">
        <v>499</v>
      </c>
      <c r="K96" s="345"/>
      <c r="L96" s="362">
        <v>450000</v>
      </c>
      <c r="M96" s="154"/>
      <c r="N96" s="439"/>
      <c r="O96" s="155"/>
      <c r="P96" s="363"/>
      <c r="Q96" s="364">
        <v>35.35</v>
      </c>
      <c r="R96" s="364"/>
      <c r="S96" s="158" t="e">
        <f>Q96+#REF!+R96</f>
        <v>#REF!</v>
      </c>
      <c r="T96" s="439"/>
      <c r="U96" s="159" t="s">
        <v>155</v>
      </c>
      <c r="V96" s="365"/>
      <c r="W96" s="366">
        <f t="shared" si="57"/>
        <v>14750.954714569027</v>
      </c>
      <c r="X96" s="367"/>
      <c r="Y96" s="365">
        <f>IF(Z96="Yes",15,0)</f>
        <v>15</v>
      </c>
      <c r="Z96" s="367" t="s">
        <v>161</v>
      </c>
      <c r="AA96" s="365">
        <f>IF(AB96="Yes",10,0)</f>
        <v>0</v>
      </c>
      <c r="AB96" s="367"/>
      <c r="AC96" s="368">
        <f>IF(AD96="Yes",10,0)</f>
        <v>0</v>
      </c>
      <c r="AD96" s="367"/>
      <c r="AE96" s="369">
        <f t="shared" si="61"/>
        <v>0</v>
      </c>
      <c r="AF96" s="369">
        <f t="shared" si="68"/>
        <v>0</v>
      </c>
      <c r="AG96" s="369">
        <f t="shared" si="62"/>
        <v>15</v>
      </c>
      <c r="AH96" s="369">
        <f t="shared" si="71"/>
        <v>10</v>
      </c>
      <c r="AI96" s="364" t="s">
        <v>161</v>
      </c>
      <c r="AJ96" s="369">
        <f t="shared" si="69"/>
        <v>15</v>
      </c>
      <c r="AK96" s="364" t="s">
        <v>751</v>
      </c>
      <c r="AL96" s="369">
        <f t="shared" ref="AL96:AL127" si="72">IF(AM96="Yes",10,0)</f>
        <v>10</v>
      </c>
      <c r="AM96" s="364" t="s">
        <v>161</v>
      </c>
      <c r="AN96" s="369">
        <f>IF(AO96="Yes",5,0)</f>
        <v>5</v>
      </c>
      <c r="AO96" s="364" t="s">
        <v>161</v>
      </c>
      <c r="AP96" s="369">
        <f t="shared" si="70"/>
        <v>0</v>
      </c>
      <c r="AQ96" s="364" t="s">
        <v>162</v>
      </c>
      <c r="AR96" s="370"/>
      <c r="AS96" s="370"/>
      <c r="AT96" s="370"/>
      <c r="AU96" s="370"/>
      <c r="AV96" s="370"/>
      <c r="AW96" s="370"/>
      <c r="AX96" s="370"/>
      <c r="AY96" s="370"/>
      <c r="AZ96" s="451"/>
      <c r="BA96" s="448"/>
      <c r="BB96" s="451"/>
      <c r="BC96" s="345" t="s">
        <v>194</v>
      </c>
      <c r="BD96" s="371"/>
      <c r="BE96" s="345"/>
      <c r="BF96" s="371"/>
      <c r="BG96" s="345"/>
      <c r="BH96" s="371"/>
      <c r="BI96" s="371"/>
      <c r="BJ96" s="371"/>
      <c r="BK96" s="371"/>
      <c r="BL96" s="371"/>
      <c r="BM96" s="371"/>
      <c r="BN96" s="371"/>
      <c r="BO96" s="371"/>
      <c r="BP96" s="364">
        <f t="shared" si="54"/>
        <v>55</v>
      </c>
      <c r="BQ96" s="371"/>
      <c r="BR96" s="371"/>
      <c r="BS96" s="371"/>
      <c r="BT96" s="371"/>
      <c r="BU96" s="371"/>
      <c r="BV96" s="371"/>
      <c r="BW96" s="371"/>
      <c r="BX96" s="371"/>
      <c r="BY96" s="293"/>
      <c r="BZ96" s="291" t="s">
        <v>197</v>
      </c>
      <c r="CA96" s="293"/>
      <c r="CB96" s="291"/>
      <c r="CC96" s="293"/>
      <c r="CD96" s="291"/>
      <c r="CE96" s="293"/>
      <c r="CF96" s="291"/>
      <c r="CG96" s="293"/>
      <c r="CH96" s="294"/>
      <c r="CI96" s="294"/>
      <c r="CJ96" s="291"/>
      <c r="CK96" s="291"/>
      <c r="CL96" s="291"/>
      <c r="CM96" s="305"/>
      <c r="CN96" s="305">
        <v>0.85</v>
      </c>
      <c r="CO96" s="294"/>
      <c r="CP96" s="294"/>
      <c r="CQ96" s="293"/>
      <c r="CR96" s="293"/>
      <c r="CS96" s="294"/>
      <c r="CT96" s="294"/>
      <c r="CU96" s="293"/>
      <c r="CV96" s="293"/>
      <c r="CW96" s="305"/>
      <c r="CX96" s="305"/>
      <c r="CY96" s="295">
        <v>35.89</v>
      </c>
      <c r="CZ96" s="295"/>
      <c r="DA96" s="305"/>
      <c r="DB96" s="295"/>
      <c r="DC96" s="295"/>
      <c r="DD96" s="306"/>
      <c r="DE96" s="306"/>
      <c r="DF96" s="306"/>
      <c r="DG96" s="292"/>
      <c r="DH96" s="305"/>
      <c r="DI96" s="305"/>
      <c r="DJ96" s="305"/>
      <c r="DK96" s="305"/>
      <c r="DL96" s="305"/>
      <c r="DM96" s="306"/>
      <c r="DN96" s="296"/>
      <c r="DO96" s="294"/>
      <c r="DP96" s="294"/>
      <c r="DQ96" s="293"/>
      <c r="DR96" s="293"/>
      <c r="DS96" s="294"/>
      <c r="DT96" s="293"/>
      <c r="DU96" s="293"/>
      <c r="DV96" s="291"/>
      <c r="DW96" s="291"/>
      <c r="DX96" s="294"/>
      <c r="DY96" s="294"/>
      <c r="DZ96" s="293"/>
      <c r="EA96" s="294"/>
      <c r="EB96" s="293"/>
      <c r="EC96" s="292"/>
      <c r="ED96" s="292"/>
      <c r="EE96" s="292"/>
      <c r="EF96" s="292">
        <v>500000</v>
      </c>
      <c r="EG96" s="292"/>
      <c r="EH96" s="80">
        <v>450000</v>
      </c>
      <c r="EI96" s="292"/>
      <c r="EJ96" s="294"/>
    </row>
    <row r="97" spans="1:140"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90">
        <v>21.145250000000001</v>
      </c>
      <c r="R97" s="203">
        <v>9.75</v>
      </c>
      <c r="S97" s="204" t="e">
        <f>Q97+#REF!+R97</f>
        <v>#REF!</v>
      </c>
      <c r="T97" s="439"/>
      <c r="U97" s="205" t="s">
        <v>155</v>
      </c>
      <c r="V97" s="392"/>
      <c r="W97" s="393">
        <f t="shared" si="57"/>
        <v>4205.3913116615495</v>
      </c>
      <c r="X97" s="394"/>
      <c r="Y97" s="394"/>
      <c r="Z97" s="394" t="s">
        <v>161</v>
      </c>
      <c r="AA97" s="394"/>
      <c r="AB97" s="394"/>
      <c r="AC97" s="394"/>
      <c r="AD97" s="394"/>
      <c r="AE97" s="395">
        <f t="shared" si="61"/>
        <v>5</v>
      </c>
      <c r="AF97" s="395">
        <f t="shared" si="68"/>
        <v>0</v>
      </c>
      <c r="AG97" s="395">
        <f t="shared" si="62"/>
        <v>15</v>
      </c>
      <c r="AH97" s="395">
        <f t="shared" si="71"/>
        <v>10</v>
      </c>
      <c r="AI97" s="391" t="s">
        <v>161</v>
      </c>
      <c r="AJ97" s="395">
        <f t="shared" si="69"/>
        <v>15</v>
      </c>
      <c r="AK97" s="391" t="s">
        <v>751</v>
      </c>
      <c r="AL97" s="395">
        <f t="shared" si="72"/>
        <v>10</v>
      </c>
      <c r="AM97" s="391" t="s">
        <v>161</v>
      </c>
      <c r="AN97" s="395">
        <f>IF(AO97="Yes",10,0)</f>
        <v>0</v>
      </c>
      <c r="AO97" s="391" t="s">
        <v>162</v>
      </c>
      <c r="AP97" s="395">
        <f t="shared" si="70"/>
        <v>0</v>
      </c>
      <c r="AQ97" s="391" t="s">
        <v>162</v>
      </c>
      <c r="AR97" s="390"/>
      <c r="AS97" s="390"/>
      <c r="AT97" s="390">
        <v>32.5</v>
      </c>
      <c r="AU97" s="390"/>
      <c r="AV97" s="390"/>
      <c r="AW97" s="390"/>
      <c r="AX97" s="390"/>
      <c r="AY97" s="390"/>
      <c r="AZ97" s="457"/>
      <c r="BA97" s="448"/>
      <c r="BB97" s="457"/>
      <c r="BC97" s="344" t="s">
        <v>214</v>
      </c>
      <c r="BD97" s="396"/>
      <c r="BE97" s="344"/>
      <c r="BF97" s="396"/>
      <c r="BG97" s="344"/>
      <c r="BH97" s="396"/>
      <c r="BI97" s="396"/>
      <c r="BJ97" s="396"/>
      <c r="BK97" s="396"/>
      <c r="BL97" s="396"/>
      <c r="BM97" s="396"/>
      <c r="BN97" s="396"/>
      <c r="BO97" s="396"/>
      <c r="BP97" s="391">
        <f>SUM(AE97+AF97+AG97+AH97+AJ97+AL97+AN97)</f>
        <v>55</v>
      </c>
      <c r="BQ97" s="396"/>
      <c r="BR97" s="396"/>
      <c r="BS97" s="396"/>
      <c r="BT97" s="396"/>
      <c r="BU97" s="396"/>
      <c r="BV97" s="396"/>
      <c r="BW97" s="396"/>
      <c r="BX97" s="396"/>
      <c r="BY97" s="300"/>
      <c r="BZ97" s="38" t="s">
        <v>344</v>
      </c>
      <c r="CA97" s="300"/>
      <c r="CB97" s="304"/>
      <c r="CC97" s="300"/>
      <c r="CD97" s="304"/>
      <c r="CE97" s="300"/>
      <c r="CF97" s="304"/>
      <c r="CG97" s="300"/>
      <c r="CH97" s="301"/>
      <c r="CI97" s="301"/>
      <c r="CJ97" s="304"/>
      <c r="CK97" s="304"/>
      <c r="CL97" s="304"/>
      <c r="CM97" s="302"/>
      <c r="CN97" s="302">
        <v>0.28000000000000003</v>
      </c>
      <c r="CO97" s="301"/>
      <c r="CP97" s="301"/>
      <c r="CQ97" s="300"/>
      <c r="CR97" s="300"/>
      <c r="CS97" s="301"/>
      <c r="CT97" s="301"/>
      <c r="CU97" s="300"/>
      <c r="CV97" s="300"/>
      <c r="CW97" s="302"/>
      <c r="CX97" s="302"/>
      <c r="CY97" s="299">
        <f>3397*0.1</f>
        <v>339.70000000000005</v>
      </c>
      <c r="CZ97" s="299"/>
      <c r="DA97" s="302"/>
      <c r="DB97" s="299"/>
      <c r="DC97" s="299"/>
      <c r="DD97" s="298"/>
      <c r="DE97" s="298"/>
      <c r="DF97" s="298"/>
      <c r="DG97" s="303"/>
      <c r="DH97" s="302"/>
      <c r="DI97" s="302"/>
      <c r="DJ97" s="302"/>
      <c r="DK97" s="302"/>
      <c r="DL97" s="302"/>
      <c r="DM97" s="298"/>
      <c r="DN97" s="297"/>
      <c r="DO97" s="301"/>
      <c r="DP97" s="301"/>
      <c r="DQ97" s="300"/>
      <c r="DR97" s="300"/>
      <c r="DS97" s="301"/>
      <c r="DT97" s="300"/>
      <c r="DU97" s="300"/>
      <c r="DV97" s="304"/>
      <c r="DW97" s="304"/>
      <c r="DX97" s="301"/>
      <c r="DY97" s="301"/>
      <c r="DZ97" s="300"/>
      <c r="EA97" s="301"/>
      <c r="EB97" s="300"/>
      <c r="EC97" s="52">
        <v>380000</v>
      </c>
      <c r="ED97" s="52">
        <v>0</v>
      </c>
      <c r="EE97" s="303"/>
      <c r="EF97" s="49">
        <v>400000</v>
      </c>
      <c r="EG97" s="51">
        <v>0</v>
      </c>
      <c r="EH97" s="303">
        <v>400000</v>
      </c>
      <c r="EI97" s="303"/>
      <c r="EJ97" s="301"/>
    </row>
    <row r="98" spans="1:140"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90">
        <v>21.058673913043478</v>
      </c>
      <c r="R98" s="391">
        <v>9.75</v>
      </c>
      <c r="S98" s="204" t="e">
        <f>Q98+#REF!+R98</f>
        <v>#REF!</v>
      </c>
      <c r="T98" s="439"/>
      <c r="U98" s="205" t="s">
        <v>155</v>
      </c>
      <c r="V98" s="392"/>
      <c r="W98" s="393">
        <f t="shared" si="57"/>
        <v>5058.8550026752273</v>
      </c>
      <c r="X98" s="394"/>
      <c r="Y98" s="394"/>
      <c r="Z98" s="394" t="s">
        <v>161</v>
      </c>
      <c r="AA98" s="394"/>
      <c r="AB98" s="394"/>
      <c r="AC98" s="394"/>
      <c r="AD98" s="394"/>
      <c r="AE98" s="395">
        <f t="shared" si="61"/>
        <v>5</v>
      </c>
      <c r="AF98" s="395">
        <f t="shared" si="68"/>
        <v>0</v>
      </c>
      <c r="AG98" s="395">
        <f t="shared" si="62"/>
        <v>15</v>
      </c>
      <c r="AH98" s="395">
        <f t="shared" si="71"/>
        <v>10</v>
      </c>
      <c r="AI98" s="391" t="s">
        <v>161</v>
      </c>
      <c r="AJ98" s="395">
        <f t="shared" si="69"/>
        <v>15</v>
      </c>
      <c r="AK98" s="391" t="s">
        <v>751</v>
      </c>
      <c r="AL98" s="395">
        <f t="shared" si="72"/>
        <v>10</v>
      </c>
      <c r="AM98" s="391" t="s">
        <v>161</v>
      </c>
      <c r="AN98" s="395">
        <f>IF(AO98="Yes",10,0)</f>
        <v>0</v>
      </c>
      <c r="AO98" s="391" t="s">
        <v>162</v>
      </c>
      <c r="AP98" s="395">
        <f t="shared" si="70"/>
        <v>0</v>
      </c>
      <c r="AQ98" s="391" t="s">
        <v>162</v>
      </c>
      <c r="AR98" s="390"/>
      <c r="AS98" s="390"/>
      <c r="AT98" s="390">
        <v>45</v>
      </c>
      <c r="AU98" s="390"/>
      <c r="AV98" s="390"/>
      <c r="AW98" s="390"/>
      <c r="AX98" s="390"/>
      <c r="AY98" s="390"/>
      <c r="AZ98" s="457"/>
      <c r="BA98" s="448"/>
      <c r="BB98" s="457"/>
      <c r="BC98" s="344" t="s">
        <v>214</v>
      </c>
      <c r="BD98" s="396"/>
      <c r="BE98" s="344"/>
      <c r="BF98" s="396"/>
      <c r="BG98" s="344"/>
      <c r="BH98" s="396"/>
      <c r="BI98" s="396"/>
      <c r="BJ98" s="396"/>
      <c r="BK98" s="396"/>
      <c r="BL98" s="396"/>
      <c r="BM98" s="396"/>
      <c r="BN98" s="396"/>
      <c r="BO98" s="396"/>
      <c r="BP98" s="391">
        <f>SUM(AE98+AF98+AG98+AH98+AJ98+AL98+AN98)</f>
        <v>55</v>
      </c>
      <c r="BQ98" s="396"/>
      <c r="BR98" s="396"/>
      <c r="BS98" s="396"/>
      <c r="BT98" s="396"/>
      <c r="BU98" s="396"/>
      <c r="BV98" s="396"/>
      <c r="BW98" s="396"/>
      <c r="BX98" s="396"/>
      <c r="BY98" s="300"/>
      <c r="BZ98" s="38" t="s">
        <v>733</v>
      </c>
      <c r="CA98" s="300"/>
      <c r="CB98" s="304"/>
      <c r="CC98" s="300"/>
      <c r="CD98" s="304"/>
      <c r="CE98" s="300"/>
      <c r="CF98" s="304"/>
      <c r="CG98" s="300"/>
      <c r="CH98" s="301"/>
      <c r="CI98" s="301"/>
      <c r="CJ98" s="304"/>
      <c r="CK98" s="304"/>
      <c r="CL98" s="304"/>
      <c r="CM98" s="302"/>
      <c r="CN98" s="302">
        <v>0.89</v>
      </c>
      <c r="CO98" s="301"/>
      <c r="CP98" s="301"/>
      <c r="CQ98" s="300"/>
      <c r="CR98" s="300"/>
      <c r="CS98" s="301"/>
      <c r="CT98" s="301"/>
      <c r="CU98" s="300"/>
      <c r="CV98" s="300"/>
      <c r="CW98" s="302"/>
      <c r="CX98" s="302"/>
      <c r="CY98" s="299">
        <f>1512*0.1</f>
        <v>151.20000000000002</v>
      </c>
      <c r="CZ98" s="299"/>
      <c r="DA98" s="302"/>
      <c r="DB98" s="299"/>
      <c r="DC98" s="299"/>
      <c r="DD98" s="298"/>
      <c r="DE98" s="298"/>
      <c r="DF98" s="298"/>
      <c r="DG98" s="303"/>
      <c r="DH98" s="302"/>
      <c r="DI98" s="302"/>
      <c r="DJ98" s="302"/>
      <c r="DK98" s="302"/>
      <c r="DL98" s="302"/>
      <c r="DM98" s="298"/>
      <c r="DN98" s="297"/>
      <c r="DO98" s="301"/>
      <c r="DP98" s="301"/>
      <c r="DQ98" s="300"/>
      <c r="DR98" s="300"/>
      <c r="DS98" s="301"/>
      <c r="DT98" s="300"/>
      <c r="DU98" s="300"/>
      <c r="DV98" s="304"/>
      <c r="DW98" s="304"/>
      <c r="DX98" s="301"/>
      <c r="DY98" s="301"/>
      <c r="DZ98" s="300"/>
      <c r="EA98" s="301"/>
      <c r="EB98" s="300"/>
      <c r="EC98" s="52">
        <v>300000</v>
      </c>
      <c r="ED98" s="52">
        <v>0</v>
      </c>
      <c r="EE98" s="303"/>
      <c r="EF98" s="52">
        <v>345000</v>
      </c>
      <c r="EG98" s="51">
        <v>0</v>
      </c>
      <c r="EH98" s="292">
        <v>680760</v>
      </c>
      <c r="EI98" s="303"/>
      <c r="EJ98" s="301"/>
    </row>
    <row r="99" spans="1:140"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90">
        <v>16.10631928977989</v>
      </c>
      <c r="R99" s="391">
        <v>13.5</v>
      </c>
      <c r="S99" s="204" t="e">
        <f>Q99+#REF!+R99</f>
        <v>#REF!</v>
      </c>
      <c r="T99" s="439"/>
      <c r="U99" s="205" t="s">
        <v>155</v>
      </c>
      <c r="V99" s="392"/>
      <c r="W99" s="393">
        <f t="shared" si="57"/>
        <v>158402.20385674931</v>
      </c>
      <c r="X99" s="394"/>
      <c r="Y99" s="394"/>
      <c r="Z99" s="394" t="s">
        <v>161</v>
      </c>
      <c r="AA99" s="394"/>
      <c r="AB99" s="394"/>
      <c r="AC99" s="394"/>
      <c r="AD99" s="394"/>
      <c r="AE99" s="395">
        <f t="shared" si="61"/>
        <v>5</v>
      </c>
      <c r="AF99" s="395">
        <f t="shared" si="68"/>
        <v>0</v>
      </c>
      <c r="AG99" s="395">
        <f t="shared" si="62"/>
        <v>15</v>
      </c>
      <c r="AH99" s="395">
        <f t="shared" si="71"/>
        <v>10</v>
      </c>
      <c r="AI99" s="391" t="s">
        <v>161</v>
      </c>
      <c r="AJ99" s="395">
        <f t="shared" si="69"/>
        <v>15</v>
      </c>
      <c r="AK99" s="391" t="s">
        <v>751</v>
      </c>
      <c r="AL99" s="395">
        <f t="shared" si="72"/>
        <v>10</v>
      </c>
      <c r="AM99" s="391" t="s">
        <v>161</v>
      </c>
      <c r="AN99" s="395">
        <f>IF(AO99="Yes",10,0)</f>
        <v>0</v>
      </c>
      <c r="AO99" s="391" t="s">
        <v>162</v>
      </c>
      <c r="AP99" s="395">
        <f t="shared" si="70"/>
        <v>0</v>
      </c>
      <c r="AQ99" s="391" t="s">
        <v>162</v>
      </c>
      <c r="AR99" s="390"/>
      <c r="AS99" s="390"/>
      <c r="AT99" s="390">
        <v>45</v>
      </c>
      <c r="AU99" s="390"/>
      <c r="AV99" s="390"/>
      <c r="AW99" s="390"/>
      <c r="AX99" s="390"/>
      <c r="AY99" s="390"/>
      <c r="AZ99" s="457"/>
      <c r="BA99" s="448"/>
      <c r="BB99" s="457"/>
      <c r="BC99" s="344" t="s">
        <v>214</v>
      </c>
      <c r="BD99" s="396"/>
      <c r="BE99" s="344"/>
      <c r="BF99" s="396"/>
      <c r="BG99" s="344"/>
      <c r="BH99" s="396"/>
      <c r="BI99" s="396"/>
      <c r="BJ99" s="396"/>
      <c r="BK99" s="396"/>
      <c r="BL99" s="396"/>
      <c r="BM99" s="396"/>
      <c r="BN99" s="396"/>
      <c r="BO99" s="396"/>
      <c r="BP99" s="391">
        <f>SUM(AE99+AF99+AG99+AH99+AJ99+AL99+AN99)</f>
        <v>55</v>
      </c>
      <c r="BQ99" s="396"/>
      <c r="BR99" s="396"/>
      <c r="BS99" s="396"/>
      <c r="BT99" s="396"/>
      <c r="BU99" s="396"/>
      <c r="BV99" s="396"/>
      <c r="BW99" s="396"/>
      <c r="BX99" s="396"/>
      <c r="BY99" s="300"/>
      <c r="BZ99" s="38" t="s">
        <v>736</v>
      </c>
      <c r="CA99" s="300"/>
      <c r="CB99" s="304"/>
      <c r="CC99" s="300"/>
      <c r="CD99" s="304"/>
      <c r="CE99" s="300"/>
      <c r="CF99" s="304"/>
      <c r="CG99" s="300"/>
      <c r="CH99" s="301"/>
      <c r="CI99" s="301"/>
      <c r="CJ99" s="304"/>
      <c r="CK99" s="304"/>
      <c r="CL99" s="304"/>
      <c r="CM99" s="302"/>
      <c r="CN99" s="302">
        <v>0.66</v>
      </c>
      <c r="CO99" s="301"/>
      <c r="CP99" s="301"/>
      <c r="CQ99" s="300"/>
      <c r="CR99" s="300"/>
      <c r="CS99" s="301"/>
      <c r="CT99" s="301"/>
      <c r="CU99" s="300"/>
      <c r="CV99" s="300"/>
      <c r="CW99" s="302"/>
      <c r="CX99" s="302"/>
      <c r="CY99" s="299">
        <f>44*0.1</f>
        <v>4.4000000000000004</v>
      </c>
      <c r="CZ99" s="299"/>
      <c r="DA99" s="302"/>
      <c r="DB99" s="299"/>
      <c r="DC99" s="299"/>
      <c r="DD99" s="298"/>
      <c r="DE99" s="298"/>
      <c r="DF99" s="298"/>
      <c r="DG99" s="303"/>
      <c r="DH99" s="302"/>
      <c r="DI99" s="302"/>
      <c r="DJ99" s="302"/>
      <c r="DK99" s="302"/>
      <c r="DL99" s="302"/>
      <c r="DM99" s="298"/>
      <c r="DN99" s="297"/>
      <c r="DO99" s="301"/>
      <c r="DP99" s="301"/>
      <c r="DQ99" s="300"/>
      <c r="DR99" s="300"/>
      <c r="DS99" s="301"/>
      <c r="DT99" s="300"/>
      <c r="DU99" s="300"/>
      <c r="DV99" s="304"/>
      <c r="DW99" s="304"/>
      <c r="DX99" s="301"/>
      <c r="DY99" s="301"/>
      <c r="DZ99" s="300"/>
      <c r="EA99" s="301"/>
      <c r="EB99" s="300"/>
      <c r="EC99" s="52">
        <v>400000</v>
      </c>
      <c r="ED99" s="52">
        <v>0</v>
      </c>
      <c r="EE99" s="303"/>
      <c r="EF99" s="52">
        <v>460000</v>
      </c>
      <c r="EG99" s="51">
        <v>0</v>
      </c>
      <c r="EH99" s="303">
        <v>460000</v>
      </c>
      <c r="EI99" s="303"/>
      <c r="EJ99" s="301"/>
    </row>
    <row r="100" spans="1:140" ht="30" hidden="1" x14ac:dyDescent="0.2">
      <c r="A100" s="345" t="s">
        <v>506</v>
      </c>
      <c r="B100" s="361" t="s">
        <v>233</v>
      </c>
      <c r="C100" s="361" t="s">
        <v>214</v>
      </c>
      <c r="D100" s="152" t="s">
        <v>759</v>
      </c>
      <c r="E100" s="152" t="s">
        <v>179</v>
      </c>
      <c r="F100" s="345"/>
      <c r="G100" s="345" t="s">
        <v>498</v>
      </c>
      <c r="H100" s="345"/>
      <c r="I100" s="345"/>
      <c r="J100" s="345" t="s">
        <v>507</v>
      </c>
      <c r="K100" s="345"/>
      <c r="L100" s="362">
        <v>1620000</v>
      </c>
      <c r="M100" s="154"/>
      <c r="N100" s="439"/>
      <c r="O100" s="155"/>
      <c r="P100" s="363"/>
      <c r="Q100" s="364">
        <v>35.229999999999997</v>
      </c>
      <c r="R100" s="364">
        <v>9.75</v>
      </c>
      <c r="S100" s="158" t="e">
        <f>Q100+#REF!+R100</f>
        <v>#REF!</v>
      </c>
      <c r="T100" s="439"/>
      <c r="U100" s="159" t="s">
        <v>155</v>
      </c>
      <c r="V100" s="365"/>
      <c r="W100" s="366">
        <f t="shared" si="57"/>
        <v>42541.123085649466</v>
      </c>
      <c r="X100" s="367"/>
      <c r="Y100" s="365">
        <f>IF(Z100="Yes",15,0)</f>
        <v>15</v>
      </c>
      <c r="Z100" s="367" t="s">
        <v>161</v>
      </c>
      <c r="AA100" s="365">
        <f>IF(AB100="Yes",10,0)</f>
        <v>0</v>
      </c>
      <c r="AB100" s="367"/>
      <c r="AC100" s="368">
        <f>IF(AD100="Yes",10,0)</f>
        <v>0</v>
      </c>
      <c r="AD100" s="367"/>
      <c r="AE100" s="369">
        <f t="shared" si="61"/>
        <v>0</v>
      </c>
      <c r="AF100" s="369">
        <f t="shared" si="68"/>
        <v>0</v>
      </c>
      <c r="AG100" s="369">
        <f t="shared" si="62"/>
        <v>15</v>
      </c>
      <c r="AH100" s="369">
        <f t="shared" si="71"/>
        <v>10</v>
      </c>
      <c r="AI100" s="364" t="s">
        <v>161</v>
      </c>
      <c r="AJ100" s="369">
        <f t="shared" si="69"/>
        <v>15</v>
      </c>
      <c r="AK100" s="364" t="s">
        <v>751</v>
      </c>
      <c r="AL100" s="369">
        <f t="shared" si="72"/>
        <v>10</v>
      </c>
      <c r="AM100" s="364" t="s">
        <v>161</v>
      </c>
      <c r="AN100" s="369">
        <f>IF(AO100="Yes",5,0)</f>
        <v>5</v>
      </c>
      <c r="AO100" s="364" t="s">
        <v>161</v>
      </c>
      <c r="AP100" s="369">
        <f t="shared" si="70"/>
        <v>0</v>
      </c>
      <c r="AQ100" s="364" t="s">
        <v>162</v>
      </c>
      <c r="AR100" s="370"/>
      <c r="AS100" s="370"/>
      <c r="AT100" s="370"/>
      <c r="AU100" s="370"/>
      <c r="AV100" s="370"/>
      <c r="AW100" s="370"/>
      <c r="AX100" s="370"/>
      <c r="AY100" s="370"/>
      <c r="AZ100" s="451"/>
      <c r="BA100" s="448"/>
      <c r="BB100" s="451"/>
      <c r="BC100" s="345" t="s">
        <v>214</v>
      </c>
      <c r="BD100" s="371"/>
      <c r="BE100" s="345"/>
      <c r="BF100" s="371"/>
      <c r="BG100" s="345"/>
      <c r="BH100" s="371"/>
      <c r="BI100" s="371"/>
      <c r="BJ100" s="371"/>
      <c r="BK100" s="371"/>
      <c r="BL100" s="371"/>
      <c r="BM100" s="371"/>
      <c r="BN100" s="371"/>
      <c r="BO100" s="371"/>
      <c r="BP100" s="364">
        <f>SUM(AE100+AF100+AG100+AH100+AJ100+AL100+AN100+AP100)</f>
        <v>55</v>
      </c>
      <c r="BQ100" s="371"/>
      <c r="BR100" s="371"/>
      <c r="BS100" s="371"/>
      <c r="BT100" s="371"/>
      <c r="BU100" s="371"/>
      <c r="BV100" s="371"/>
      <c r="BW100" s="371"/>
      <c r="BX100" s="371"/>
      <c r="BY100" s="293"/>
      <c r="BZ100" s="291" t="s">
        <v>233</v>
      </c>
      <c r="CA100" s="293"/>
      <c r="CB100" s="291"/>
      <c r="CC100" s="293"/>
      <c r="CD100" s="291"/>
      <c r="CE100" s="293"/>
      <c r="CF100" s="291"/>
      <c r="CG100" s="293"/>
      <c r="CH100" s="294"/>
      <c r="CI100" s="294"/>
      <c r="CJ100" s="291"/>
      <c r="CK100" s="291"/>
      <c r="CL100" s="291"/>
      <c r="CM100" s="305"/>
      <c r="CN100" s="305">
        <v>0.82</v>
      </c>
      <c r="CO100" s="294"/>
      <c r="CP100" s="294"/>
      <c r="CQ100" s="293"/>
      <c r="CR100" s="293"/>
      <c r="CS100" s="294"/>
      <c r="CT100" s="294"/>
      <c r="CU100" s="293"/>
      <c r="CV100" s="293"/>
      <c r="CW100" s="305"/>
      <c r="CX100" s="305"/>
      <c r="CY100" s="295">
        <v>46.44</v>
      </c>
      <c r="CZ100" s="295"/>
      <c r="DA100" s="305"/>
      <c r="DB100" s="295"/>
      <c r="DC100" s="295"/>
      <c r="DD100" s="306"/>
      <c r="DE100" s="306"/>
      <c r="DF100" s="306"/>
      <c r="DG100" s="292"/>
      <c r="DH100" s="305"/>
      <c r="DI100" s="305"/>
      <c r="DJ100" s="305"/>
      <c r="DK100" s="305"/>
      <c r="DL100" s="305"/>
      <c r="DM100" s="306"/>
      <c r="DN100" s="296"/>
      <c r="DO100" s="294"/>
      <c r="DP100" s="294"/>
      <c r="DQ100" s="293"/>
      <c r="DR100" s="293"/>
      <c r="DS100" s="294"/>
      <c r="DT100" s="293"/>
      <c r="DU100" s="293"/>
      <c r="DV100" s="291"/>
      <c r="DW100" s="291"/>
      <c r="DX100" s="294"/>
      <c r="DY100" s="294"/>
      <c r="DZ100" s="293"/>
      <c r="EA100" s="294"/>
      <c r="EB100" s="293"/>
      <c r="EC100" s="292"/>
      <c r="ED100" s="292"/>
      <c r="EE100" s="292"/>
      <c r="EF100" s="292">
        <v>1800000</v>
      </c>
      <c r="EG100" s="292"/>
      <c r="EH100" s="292">
        <v>1620000</v>
      </c>
      <c r="EI100" s="292"/>
      <c r="EJ100" s="294"/>
    </row>
    <row r="101" spans="1:140" ht="69.599999999999994" hidden="1" customHeight="1" x14ac:dyDescent="0.2">
      <c r="A101" s="345" t="s">
        <v>508</v>
      </c>
      <c r="B101" s="361" t="s">
        <v>251</v>
      </c>
      <c r="C101" s="361" t="s">
        <v>214</v>
      </c>
      <c r="D101" s="152" t="s">
        <v>759</v>
      </c>
      <c r="E101" s="152" t="s">
        <v>179</v>
      </c>
      <c r="F101" s="345"/>
      <c r="G101" s="345" t="s">
        <v>509</v>
      </c>
      <c r="H101" s="345"/>
      <c r="I101" s="345"/>
      <c r="J101" s="345" t="s">
        <v>510</v>
      </c>
      <c r="K101" s="345"/>
      <c r="L101" s="362">
        <v>3659719</v>
      </c>
      <c r="M101" s="154"/>
      <c r="N101" s="439"/>
      <c r="O101" s="155"/>
      <c r="P101" s="367"/>
      <c r="Q101" s="364">
        <v>27.7</v>
      </c>
      <c r="R101" s="194">
        <v>13.5</v>
      </c>
      <c r="S101" s="158" t="e">
        <f>Q101+#REF!+R101</f>
        <v>#REF!</v>
      </c>
      <c r="T101" s="439"/>
      <c r="U101" s="159" t="s">
        <v>155</v>
      </c>
      <c r="V101" s="365"/>
      <c r="W101" s="366">
        <f t="shared" si="57"/>
        <v>25836.240721888931</v>
      </c>
      <c r="X101" s="367"/>
      <c r="Y101" s="367"/>
      <c r="Z101" s="367" t="s">
        <v>161</v>
      </c>
      <c r="AA101" s="365">
        <f>IF(AB101="Yes",10,0)</f>
        <v>0</v>
      </c>
      <c r="AB101" s="367"/>
      <c r="AC101" s="368">
        <f>IF(AD101="Yes",10,0)</f>
        <v>0</v>
      </c>
      <c r="AD101" s="367"/>
      <c r="AE101" s="369">
        <f t="shared" si="61"/>
        <v>0</v>
      </c>
      <c r="AF101" s="369">
        <f t="shared" si="68"/>
        <v>0</v>
      </c>
      <c r="AG101" s="369">
        <f t="shared" si="62"/>
        <v>15</v>
      </c>
      <c r="AH101" s="369">
        <f t="shared" si="71"/>
        <v>10</v>
      </c>
      <c r="AI101" s="364" t="s">
        <v>161</v>
      </c>
      <c r="AJ101" s="369">
        <f t="shared" si="69"/>
        <v>15</v>
      </c>
      <c r="AK101" s="364" t="s">
        <v>751</v>
      </c>
      <c r="AL101" s="369">
        <f t="shared" si="72"/>
        <v>10</v>
      </c>
      <c r="AM101" s="364" t="s">
        <v>161</v>
      </c>
      <c r="AN101" s="369">
        <f>IF(AO101="Yes",5,0)</f>
        <v>5</v>
      </c>
      <c r="AO101" s="364" t="s">
        <v>161</v>
      </c>
      <c r="AP101" s="369">
        <f t="shared" si="70"/>
        <v>0</v>
      </c>
      <c r="AQ101" s="364" t="s">
        <v>162</v>
      </c>
      <c r="AR101" s="370"/>
      <c r="AS101" s="370"/>
      <c r="AT101" s="370"/>
      <c r="AU101" s="370"/>
      <c r="AV101" s="370"/>
      <c r="AW101" s="370"/>
      <c r="AX101" s="370"/>
      <c r="AY101" s="370"/>
      <c r="AZ101" s="451"/>
      <c r="BA101" s="448"/>
      <c r="BB101" s="451"/>
      <c r="BC101" s="345" t="s">
        <v>214</v>
      </c>
      <c r="BD101" s="371"/>
      <c r="BE101" s="345"/>
      <c r="BF101" s="371"/>
      <c r="BG101" s="345"/>
      <c r="BH101" s="371"/>
      <c r="BI101" s="371"/>
      <c r="BJ101" s="371"/>
      <c r="BK101" s="371"/>
      <c r="BL101" s="371"/>
      <c r="BM101" s="371"/>
      <c r="BN101" s="371"/>
      <c r="BO101" s="371"/>
      <c r="BP101" s="364">
        <f>SUM(AE101+AF101+AG101+AH101+AJ101+AL101+AN101+AP101)</f>
        <v>55</v>
      </c>
      <c r="BQ101" s="371"/>
      <c r="BR101" s="371"/>
      <c r="BS101" s="371"/>
      <c r="BT101" s="369">
        <v>100</v>
      </c>
      <c r="BU101" s="406">
        <f>Q101+BT101*0.25</f>
        <v>52.7</v>
      </c>
      <c r="BV101" s="371"/>
      <c r="BW101" s="371"/>
      <c r="BX101" s="371"/>
      <c r="BY101" s="293"/>
      <c r="BZ101" s="291" t="s">
        <v>251</v>
      </c>
      <c r="CA101" s="293"/>
      <c r="CB101" s="291"/>
      <c r="CC101" s="293"/>
      <c r="CD101" s="291"/>
      <c r="CE101" s="293"/>
      <c r="CF101" s="291"/>
      <c r="CG101" s="293"/>
      <c r="CH101" s="294"/>
      <c r="CI101" s="294"/>
      <c r="CJ101" s="291"/>
      <c r="CK101" s="291"/>
      <c r="CL101" s="291"/>
      <c r="CM101" s="305"/>
      <c r="CN101" s="305">
        <v>0.86</v>
      </c>
      <c r="CO101" s="294"/>
      <c r="CP101" s="294"/>
      <c r="CQ101" s="293"/>
      <c r="CR101" s="293"/>
      <c r="CS101" s="294"/>
      <c r="CT101" s="294"/>
      <c r="CU101" s="293"/>
      <c r="CV101" s="293"/>
      <c r="CW101" s="305"/>
      <c r="CX101" s="305"/>
      <c r="CY101" s="295">
        <v>164.71</v>
      </c>
      <c r="CZ101" s="295"/>
      <c r="DA101" s="305"/>
      <c r="DB101" s="295"/>
      <c r="DC101" s="295"/>
      <c r="DD101" s="306"/>
      <c r="DE101" s="306"/>
      <c r="DF101" s="306"/>
      <c r="DG101" s="292"/>
      <c r="DH101" s="305"/>
      <c r="DI101" s="305"/>
      <c r="DJ101" s="305"/>
      <c r="DK101" s="305"/>
      <c r="DL101" s="305"/>
      <c r="DM101" s="306"/>
      <c r="DN101" s="296"/>
      <c r="DO101" s="294"/>
      <c r="DP101" s="294"/>
      <c r="DQ101" s="293"/>
      <c r="DR101" s="293"/>
      <c r="DS101" s="294"/>
      <c r="DT101" s="293"/>
      <c r="DU101" s="293"/>
      <c r="DV101" s="291"/>
      <c r="DW101" s="291"/>
      <c r="DX101" s="294"/>
      <c r="DY101" s="294"/>
      <c r="DZ101" s="293"/>
      <c r="EA101" s="294"/>
      <c r="EB101" s="293"/>
      <c r="EC101" s="292"/>
      <c r="ED101" s="292"/>
      <c r="EE101" s="292"/>
      <c r="EF101" s="292">
        <v>4066354</v>
      </c>
      <c r="EG101" s="292"/>
      <c r="EH101" s="292">
        <v>3659719</v>
      </c>
      <c r="EI101" s="292"/>
      <c r="EJ101" s="294"/>
    </row>
    <row r="102" spans="1:140" ht="30" hidden="1" x14ac:dyDescent="0.2">
      <c r="A102" s="345" t="s">
        <v>511</v>
      </c>
      <c r="B102" s="361" t="s">
        <v>310</v>
      </c>
      <c r="C102" s="361" t="s">
        <v>214</v>
      </c>
      <c r="D102" s="152" t="s">
        <v>759</v>
      </c>
      <c r="E102" s="152" t="s">
        <v>179</v>
      </c>
      <c r="F102" s="345"/>
      <c r="G102" s="345" t="s">
        <v>512</v>
      </c>
      <c r="H102" s="345"/>
      <c r="I102" s="345"/>
      <c r="J102" s="345" t="s">
        <v>507</v>
      </c>
      <c r="K102" s="345"/>
      <c r="L102" s="362">
        <v>477000</v>
      </c>
      <c r="M102" s="154"/>
      <c r="N102" s="439"/>
      <c r="O102" s="155"/>
      <c r="P102" s="367"/>
      <c r="Q102" s="364">
        <v>26.37</v>
      </c>
      <c r="R102" s="194">
        <v>6</v>
      </c>
      <c r="S102" s="158" t="e">
        <f>Q102+#REF!+R102</f>
        <v>#REF!</v>
      </c>
      <c r="T102" s="439"/>
      <c r="U102" s="159" t="s">
        <v>155</v>
      </c>
      <c r="V102" s="365"/>
      <c r="W102" s="366">
        <f t="shared" si="57"/>
        <v>12610.773883801105</v>
      </c>
      <c r="X102" s="367"/>
      <c r="Y102" s="367"/>
      <c r="Z102" s="367" t="s">
        <v>161</v>
      </c>
      <c r="AA102" s="365">
        <f>IF(AB102="Yes",10,0)</f>
        <v>0</v>
      </c>
      <c r="AB102" s="367"/>
      <c r="AC102" s="368">
        <f>IF(AD102="Yes",10,0)</f>
        <v>0</v>
      </c>
      <c r="AD102" s="367"/>
      <c r="AE102" s="369">
        <f t="shared" si="61"/>
        <v>0</v>
      </c>
      <c r="AF102" s="369">
        <f t="shared" si="68"/>
        <v>0</v>
      </c>
      <c r="AG102" s="369">
        <f t="shared" si="62"/>
        <v>15</v>
      </c>
      <c r="AH102" s="369">
        <f t="shared" si="71"/>
        <v>10</v>
      </c>
      <c r="AI102" s="364" t="s">
        <v>161</v>
      </c>
      <c r="AJ102" s="369">
        <f t="shared" si="69"/>
        <v>15</v>
      </c>
      <c r="AK102" s="364" t="s">
        <v>751</v>
      </c>
      <c r="AL102" s="369">
        <f t="shared" si="72"/>
        <v>10</v>
      </c>
      <c r="AM102" s="364" t="s">
        <v>161</v>
      </c>
      <c r="AN102" s="369">
        <f>IF(AO102="Yes",5,0)</f>
        <v>5</v>
      </c>
      <c r="AO102" s="364" t="s">
        <v>161</v>
      </c>
      <c r="AP102" s="369">
        <f t="shared" si="70"/>
        <v>0</v>
      </c>
      <c r="AQ102" s="364" t="s">
        <v>162</v>
      </c>
      <c r="AR102" s="370"/>
      <c r="AS102" s="370"/>
      <c r="AT102" s="370"/>
      <c r="AU102" s="370"/>
      <c r="AV102" s="370"/>
      <c r="AW102" s="370"/>
      <c r="AX102" s="370"/>
      <c r="AY102" s="370"/>
      <c r="AZ102" s="451"/>
      <c r="BA102" s="448"/>
      <c r="BB102" s="451"/>
      <c r="BC102" s="345" t="s">
        <v>214</v>
      </c>
      <c r="BD102" s="371"/>
      <c r="BE102" s="345"/>
      <c r="BF102" s="371"/>
      <c r="BG102" s="345"/>
      <c r="BH102" s="371"/>
      <c r="BI102" s="371"/>
      <c r="BJ102" s="371"/>
      <c r="BK102" s="371"/>
      <c r="BL102" s="371"/>
      <c r="BM102" s="371"/>
      <c r="BN102" s="371"/>
      <c r="BO102" s="371"/>
      <c r="BP102" s="364">
        <f>SUM(AE102+AF102+AG102+AH102+AJ102+AL102+AN102+AP102)</f>
        <v>55</v>
      </c>
      <c r="BQ102" s="371"/>
      <c r="BR102" s="371"/>
      <c r="BS102" s="371"/>
      <c r="BT102" s="369">
        <v>100</v>
      </c>
      <c r="BU102" s="406">
        <f>Q102+BT102*0.25</f>
        <v>51.370000000000005</v>
      </c>
      <c r="BV102" s="371"/>
      <c r="BW102" s="371"/>
      <c r="BX102" s="371"/>
      <c r="BY102" s="293"/>
      <c r="BZ102" s="291" t="s">
        <v>310</v>
      </c>
      <c r="CA102" s="293"/>
      <c r="CB102" s="291"/>
      <c r="CC102" s="293"/>
      <c r="CD102" s="291"/>
      <c r="CE102" s="293"/>
      <c r="CF102" s="291"/>
      <c r="CG102" s="293"/>
      <c r="CH102" s="294"/>
      <c r="CI102" s="294"/>
      <c r="CJ102" s="291"/>
      <c r="CK102" s="291"/>
      <c r="CL102" s="291"/>
      <c r="CM102" s="305"/>
      <c r="CN102" s="305">
        <v>1.04</v>
      </c>
      <c r="CO102" s="294"/>
      <c r="CP102" s="294"/>
      <c r="CQ102" s="293"/>
      <c r="CR102" s="293"/>
      <c r="CS102" s="294"/>
      <c r="CT102" s="294"/>
      <c r="CU102" s="293"/>
      <c r="CV102" s="293"/>
      <c r="CW102" s="305"/>
      <c r="CX102" s="305"/>
      <c r="CY102" s="295">
        <v>36.369999999999997</v>
      </c>
      <c r="CZ102" s="295"/>
      <c r="DA102" s="305"/>
      <c r="DB102" s="295"/>
      <c r="DC102" s="295"/>
      <c r="DD102" s="306"/>
      <c r="DE102" s="306"/>
      <c r="DF102" s="306"/>
      <c r="DG102" s="292"/>
      <c r="DH102" s="305"/>
      <c r="DI102" s="305"/>
      <c r="DJ102" s="305"/>
      <c r="DK102" s="305"/>
      <c r="DL102" s="305"/>
      <c r="DM102" s="306"/>
      <c r="DN102" s="296"/>
      <c r="DO102" s="294"/>
      <c r="DP102" s="294"/>
      <c r="DQ102" s="293"/>
      <c r="DR102" s="293"/>
      <c r="DS102" s="294"/>
      <c r="DT102" s="293"/>
      <c r="DU102" s="293"/>
      <c r="DV102" s="291"/>
      <c r="DW102" s="291"/>
      <c r="DX102" s="294"/>
      <c r="DY102" s="294"/>
      <c r="DZ102" s="293"/>
      <c r="EA102" s="294"/>
      <c r="EB102" s="293"/>
      <c r="EC102" s="292"/>
      <c r="ED102" s="292"/>
      <c r="EE102" s="292"/>
      <c r="EF102" s="292">
        <v>530000</v>
      </c>
      <c r="EG102" s="292"/>
      <c r="EH102" s="292">
        <v>477000</v>
      </c>
      <c r="EI102" s="292"/>
      <c r="EJ102" s="294"/>
    </row>
    <row r="103" spans="1:140"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90">
        <v>14.62143146722117</v>
      </c>
      <c r="R103" s="391">
        <v>13.5</v>
      </c>
      <c r="S103" s="204" t="e">
        <f>Q103+#REF!+R103</f>
        <v>#REF!</v>
      </c>
      <c r="T103" s="439"/>
      <c r="U103" s="205" t="s">
        <v>155</v>
      </c>
      <c r="V103" s="392"/>
      <c r="W103" s="393">
        <f t="shared" si="57"/>
        <v>130718.95424836602</v>
      </c>
      <c r="X103" s="394"/>
      <c r="Y103" s="394"/>
      <c r="Z103" s="394" t="s">
        <v>161</v>
      </c>
      <c r="AA103" s="394"/>
      <c r="AB103" s="394"/>
      <c r="AC103" s="394"/>
      <c r="AD103" s="394"/>
      <c r="AE103" s="395">
        <f t="shared" si="61"/>
        <v>5</v>
      </c>
      <c r="AF103" s="395">
        <f t="shared" si="68"/>
        <v>0</v>
      </c>
      <c r="AG103" s="395">
        <f t="shared" si="62"/>
        <v>15</v>
      </c>
      <c r="AH103" s="395">
        <f t="shared" si="71"/>
        <v>10</v>
      </c>
      <c r="AI103" s="391" t="s">
        <v>161</v>
      </c>
      <c r="AJ103" s="395">
        <f t="shared" si="69"/>
        <v>15</v>
      </c>
      <c r="AK103" s="391" t="s">
        <v>751</v>
      </c>
      <c r="AL103" s="395">
        <f t="shared" si="72"/>
        <v>10</v>
      </c>
      <c r="AM103" s="391" t="s">
        <v>161</v>
      </c>
      <c r="AN103" s="395">
        <f>IF(AO103="Yes",10,0)</f>
        <v>0</v>
      </c>
      <c r="AO103" s="391" t="s">
        <v>162</v>
      </c>
      <c r="AP103" s="395">
        <f t="shared" si="70"/>
        <v>0</v>
      </c>
      <c r="AQ103" s="391" t="s">
        <v>162</v>
      </c>
      <c r="AR103" s="390"/>
      <c r="AS103" s="390"/>
      <c r="AT103" s="390">
        <v>35</v>
      </c>
      <c r="AU103" s="390"/>
      <c r="AV103" s="390"/>
      <c r="AW103" s="390"/>
      <c r="AX103" s="390"/>
      <c r="AY103" s="390"/>
      <c r="AZ103" s="457"/>
      <c r="BA103" s="448"/>
      <c r="BB103" s="457"/>
      <c r="BC103" s="344" t="s">
        <v>214</v>
      </c>
      <c r="BD103" s="396"/>
      <c r="BE103" s="344"/>
      <c r="BF103" s="396"/>
      <c r="BG103" s="344"/>
      <c r="BH103" s="396"/>
      <c r="BI103" s="396"/>
      <c r="BJ103" s="396"/>
      <c r="BK103" s="396"/>
      <c r="BL103" s="396"/>
      <c r="BM103" s="396"/>
      <c r="BN103" s="396"/>
      <c r="BO103" s="396"/>
      <c r="BP103" s="391">
        <f>SUM(AE103+AF103+AG103+AH103+AJ103+AL103+AN103)</f>
        <v>55</v>
      </c>
      <c r="BQ103" s="396"/>
      <c r="BR103" s="396"/>
      <c r="BS103" s="396"/>
      <c r="BT103" s="396"/>
      <c r="BU103" s="396"/>
      <c r="BV103" s="396"/>
      <c r="BW103" s="396"/>
      <c r="BX103" s="396"/>
      <c r="BY103" s="300"/>
      <c r="BZ103" s="38" t="s">
        <v>736</v>
      </c>
      <c r="CA103" s="300"/>
      <c r="CB103" s="304"/>
      <c r="CC103" s="300"/>
      <c r="CD103" s="304"/>
      <c r="CE103" s="300"/>
      <c r="CF103" s="304"/>
      <c r="CG103" s="300"/>
      <c r="CH103" s="301"/>
      <c r="CI103" s="301"/>
      <c r="CJ103" s="304"/>
      <c r="CK103" s="304"/>
      <c r="CL103" s="304"/>
      <c r="CM103" s="302"/>
      <c r="CN103" s="302">
        <v>0.69</v>
      </c>
      <c r="CO103" s="301"/>
      <c r="CP103" s="301"/>
      <c r="CQ103" s="300"/>
      <c r="CR103" s="300"/>
      <c r="CS103" s="301"/>
      <c r="CT103" s="301"/>
      <c r="CU103" s="300"/>
      <c r="CV103" s="300"/>
      <c r="CW103" s="302"/>
      <c r="CX103" s="302"/>
      <c r="CY103" s="299">
        <f>51*0.1</f>
        <v>5.1000000000000005</v>
      </c>
      <c r="CZ103" s="299"/>
      <c r="DA103" s="302"/>
      <c r="DB103" s="299"/>
      <c r="DC103" s="299"/>
      <c r="DD103" s="298"/>
      <c r="DE103" s="298"/>
      <c r="DF103" s="298"/>
      <c r="DG103" s="303"/>
      <c r="DH103" s="302"/>
      <c r="DI103" s="302"/>
      <c r="DJ103" s="302"/>
      <c r="DK103" s="302"/>
      <c r="DL103" s="302"/>
      <c r="DM103" s="298"/>
      <c r="DN103" s="297"/>
      <c r="DO103" s="301"/>
      <c r="DP103" s="301"/>
      <c r="DQ103" s="300"/>
      <c r="DR103" s="300"/>
      <c r="DS103" s="301"/>
      <c r="DT103" s="300"/>
      <c r="DU103" s="300"/>
      <c r="DV103" s="304"/>
      <c r="DW103" s="304"/>
      <c r="DX103" s="301"/>
      <c r="DY103" s="301"/>
      <c r="DZ103" s="300"/>
      <c r="EA103" s="301"/>
      <c r="EB103" s="300"/>
      <c r="EC103" s="52">
        <v>400000</v>
      </c>
      <c r="ED103" s="52">
        <v>0</v>
      </c>
      <c r="EE103" s="303"/>
      <c r="EF103" s="52">
        <v>460000</v>
      </c>
      <c r="EG103" s="51">
        <v>0</v>
      </c>
      <c r="EH103" s="303">
        <v>460000</v>
      </c>
      <c r="EI103" s="303"/>
      <c r="EJ103" s="301"/>
    </row>
    <row r="104" spans="1:140" ht="45" hidden="1" x14ac:dyDescent="0.2">
      <c r="A104" s="345" t="s">
        <v>513</v>
      </c>
      <c r="B104" s="361" t="s">
        <v>242</v>
      </c>
      <c r="C104" s="361" t="s">
        <v>214</v>
      </c>
      <c r="D104" s="152" t="s">
        <v>759</v>
      </c>
      <c r="E104" s="152" t="s">
        <v>179</v>
      </c>
      <c r="F104" s="345"/>
      <c r="G104" s="345" t="s">
        <v>514</v>
      </c>
      <c r="H104" s="345"/>
      <c r="I104" s="345"/>
      <c r="J104" s="345" t="s">
        <v>515</v>
      </c>
      <c r="K104" s="345"/>
      <c r="L104" s="362">
        <v>2520000</v>
      </c>
      <c r="M104" s="154"/>
      <c r="N104" s="439"/>
      <c r="O104" s="155"/>
      <c r="P104" s="367"/>
      <c r="Q104" s="364">
        <v>26.33</v>
      </c>
      <c r="R104" s="194">
        <v>0</v>
      </c>
      <c r="S104" s="158" t="e">
        <f>Q104+#REF!+R104</f>
        <v>#REF!</v>
      </c>
      <c r="T104" s="439"/>
      <c r="U104" s="159" t="s">
        <v>155</v>
      </c>
      <c r="V104" s="365"/>
      <c r="W104" s="366">
        <f t="shared" si="57"/>
        <v>35378.55049024563</v>
      </c>
      <c r="X104" s="367"/>
      <c r="Y104" s="367"/>
      <c r="Z104" s="367" t="s">
        <v>161</v>
      </c>
      <c r="AA104" s="365">
        <f>IF(AB104="Yes",10,0)</f>
        <v>0</v>
      </c>
      <c r="AB104" s="367"/>
      <c r="AC104" s="368">
        <f>IF(AD104="Yes",10,0)</f>
        <v>0</v>
      </c>
      <c r="AD104" s="367"/>
      <c r="AE104" s="369">
        <f t="shared" si="61"/>
        <v>0</v>
      </c>
      <c r="AF104" s="369">
        <f t="shared" si="68"/>
        <v>0</v>
      </c>
      <c r="AG104" s="369">
        <f t="shared" si="62"/>
        <v>15</v>
      </c>
      <c r="AH104" s="369">
        <f t="shared" si="71"/>
        <v>10</v>
      </c>
      <c r="AI104" s="364" t="s">
        <v>161</v>
      </c>
      <c r="AJ104" s="369">
        <f t="shared" si="69"/>
        <v>15</v>
      </c>
      <c r="AK104" s="364" t="s">
        <v>751</v>
      </c>
      <c r="AL104" s="369">
        <f t="shared" si="72"/>
        <v>10</v>
      </c>
      <c r="AM104" s="364" t="s">
        <v>161</v>
      </c>
      <c r="AN104" s="369">
        <f>IF(AO104="Yes",5,0)</f>
        <v>5</v>
      </c>
      <c r="AO104" s="364" t="s">
        <v>161</v>
      </c>
      <c r="AP104" s="369">
        <f t="shared" si="70"/>
        <v>0</v>
      </c>
      <c r="AQ104" s="364" t="s">
        <v>162</v>
      </c>
      <c r="AR104" s="370"/>
      <c r="AS104" s="370"/>
      <c r="AT104" s="370"/>
      <c r="AU104" s="370"/>
      <c r="AV104" s="370"/>
      <c r="AW104" s="370"/>
      <c r="AX104" s="370"/>
      <c r="AY104" s="370"/>
      <c r="AZ104" s="451"/>
      <c r="BA104" s="448"/>
      <c r="BB104" s="451"/>
      <c r="BC104" s="345" t="s">
        <v>214</v>
      </c>
      <c r="BD104" s="371"/>
      <c r="BE104" s="345"/>
      <c r="BF104" s="371"/>
      <c r="BG104" s="345"/>
      <c r="BH104" s="371"/>
      <c r="BI104" s="371"/>
      <c r="BJ104" s="371"/>
      <c r="BK104" s="371"/>
      <c r="BL104" s="371"/>
      <c r="BM104" s="371"/>
      <c r="BN104" s="371"/>
      <c r="BO104" s="371"/>
      <c r="BP104" s="364">
        <f>SUM(AE104+AF104+AG104+AH104+AJ104+AL104+AN104+AP104)</f>
        <v>55</v>
      </c>
      <c r="BQ104" s="371"/>
      <c r="BR104" s="371"/>
      <c r="BS104" s="371"/>
      <c r="BT104" s="371"/>
      <c r="BU104" s="371"/>
      <c r="BV104" s="371"/>
      <c r="BW104" s="371"/>
      <c r="BX104" s="371"/>
      <c r="BY104" s="293"/>
      <c r="BZ104" s="291" t="s">
        <v>242</v>
      </c>
      <c r="CA104" s="293"/>
      <c r="CB104" s="291"/>
      <c r="CC104" s="293"/>
      <c r="CD104" s="291"/>
      <c r="CE104" s="293"/>
      <c r="CF104" s="291"/>
      <c r="CG104" s="293"/>
      <c r="CH104" s="294"/>
      <c r="CI104" s="294"/>
      <c r="CJ104" s="291"/>
      <c r="CK104" s="291"/>
      <c r="CL104" s="291"/>
      <c r="CM104" s="305"/>
      <c r="CN104" s="305">
        <v>1.04</v>
      </c>
      <c r="CO104" s="294"/>
      <c r="CP104" s="294"/>
      <c r="CQ104" s="293"/>
      <c r="CR104" s="293"/>
      <c r="CS104" s="294"/>
      <c r="CT104" s="294"/>
      <c r="CU104" s="293"/>
      <c r="CV104" s="293"/>
      <c r="CW104" s="305"/>
      <c r="CX104" s="305"/>
      <c r="CY104" s="295">
        <v>68.489999999999995</v>
      </c>
      <c r="CZ104" s="295"/>
      <c r="DA104" s="305"/>
      <c r="DB104" s="295"/>
      <c r="DC104" s="295"/>
      <c r="DD104" s="306"/>
      <c r="DE104" s="306"/>
      <c r="DF104" s="306"/>
      <c r="DG104" s="292"/>
      <c r="DH104" s="305"/>
      <c r="DI104" s="305"/>
      <c r="DJ104" s="305"/>
      <c r="DK104" s="305"/>
      <c r="DL104" s="305"/>
      <c r="DM104" s="306"/>
      <c r="DN104" s="296"/>
      <c r="DO104" s="294"/>
      <c r="DP104" s="294"/>
      <c r="DQ104" s="293"/>
      <c r="DR104" s="293"/>
      <c r="DS104" s="294"/>
      <c r="DT104" s="293"/>
      <c r="DU104" s="293"/>
      <c r="DV104" s="291"/>
      <c r="DW104" s="291"/>
      <c r="DX104" s="294"/>
      <c r="DY104" s="294"/>
      <c r="DZ104" s="293"/>
      <c r="EA104" s="294"/>
      <c r="EB104" s="293"/>
      <c r="EC104" s="292"/>
      <c r="ED104" s="292"/>
      <c r="EE104" s="292"/>
      <c r="EF104" s="292">
        <v>2800000</v>
      </c>
      <c r="EG104" s="292"/>
      <c r="EH104" s="292">
        <v>2520000</v>
      </c>
      <c r="EI104" s="292"/>
      <c r="EJ104" s="294"/>
    </row>
    <row r="105" spans="1:140"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90">
        <v>14.378002237428664</v>
      </c>
      <c r="R105" s="391">
        <v>13.5</v>
      </c>
      <c r="S105" s="204" t="e">
        <f>Q105+#REF!+R105</f>
        <v>#REF!</v>
      </c>
      <c r="T105" s="439"/>
      <c r="U105" s="205" t="s">
        <v>155</v>
      </c>
      <c r="V105" s="392"/>
      <c r="W105" s="393">
        <f t="shared" si="57"/>
        <v>161857.84658691063</v>
      </c>
      <c r="X105" s="394"/>
      <c r="Y105" s="394"/>
      <c r="Z105" s="394" t="s">
        <v>161</v>
      </c>
      <c r="AA105" s="394"/>
      <c r="AB105" s="394"/>
      <c r="AC105" s="394"/>
      <c r="AD105" s="394"/>
      <c r="AE105" s="395">
        <f t="shared" si="61"/>
        <v>5</v>
      </c>
      <c r="AF105" s="395">
        <f t="shared" si="68"/>
        <v>0</v>
      </c>
      <c r="AG105" s="395">
        <f t="shared" si="62"/>
        <v>15</v>
      </c>
      <c r="AH105" s="395">
        <f t="shared" si="71"/>
        <v>10</v>
      </c>
      <c r="AI105" s="391" t="s">
        <v>161</v>
      </c>
      <c r="AJ105" s="395">
        <f t="shared" si="69"/>
        <v>15</v>
      </c>
      <c r="AK105" s="391" t="s">
        <v>751</v>
      </c>
      <c r="AL105" s="395">
        <f t="shared" si="72"/>
        <v>10</v>
      </c>
      <c r="AM105" s="391" t="s">
        <v>161</v>
      </c>
      <c r="AN105" s="395">
        <f>IF(AO105="Yes",10,0)</f>
        <v>0</v>
      </c>
      <c r="AO105" s="391" t="s">
        <v>162</v>
      </c>
      <c r="AP105" s="395">
        <f t="shared" si="70"/>
        <v>0</v>
      </c>
      <c r="AQ105" s="391" t="s">
        <v>162</v>
      </c>
      <c r="AR105" s="390"/>
      <c r="AS105" s="390"/>
      <c r="AT105" s="390">
        <v>35</v>
      </c>
      <c r="AU105" s="390"/>
      <c r="AV105" s="390"/>
      <c r="AW105" s="390"/>
      <c r="AX105" s="390"/>
      <c r="AY105" s="390"/>
      <c r="AZ105" s="457"/>
      <c r="BA105" s="448"/>
      <c r="BB105" s="457"/>
      <c r="BC105" s="344" t="s">
        <v>214</v>
      </c>
      <c r="BD105" s="396"/>
      <c r="BE105" s="344"/>
      <c r="BF105" s="396"/>
      <c r="BG105" s="344"/>
      <c r="BH105" s="396"/>
      <c r="BI105" s="396"/>
      <c r="BJ105" s="396"/>
      <c r="BK105" s="396"/>
      <c r="BL105" s="396"/>
      <c r="BM105" s="396"/>
      <c r="BN105" s="396"/>
      <c r="BO105" s="396"/>
      <c r="BP105" s="391">
        <f>SUM(AE105+AF105+AG105+AH105+AJ105+AL105+AN105)</f>
        <v>55</v>
      </c>
      <c r="BQ105" s="396"/>
      <c r="BR105" s="396"/>
      <c r="BS105" s="396"/>
      <c r="BT105" s="396"/>
      <c r="BU105" s="396"/>
      <c r="BV105" s="396"/>
      <c r="BW105" s="396"/>
      <c r="BX105" s="396"/>
      <c r="BY105" s="300"/>
      <c r="BZ105" s="38" t="s">
        <v>736</v>
      </c>
      <c r="CA105" s="300"/>
      <c r="CB105" s="304"/>
      <c r="CC105" s="300"/>
      <c r="CD105" s="304"/>
      <c r="CE105" s="300"/>
      <c r="CF105" s="304"/>
      <c r="CG105" s="300"/>
      <c r="CH105" s="301"/>
      <c r="CI105" s="301"/>
      <c r="CJ105" s="304"/>
      <c r="CK105" s="304"/>
      <c r="CL105" s="304"/>
      <c r="CM105" s="302"/>
      <c r="CN105" s="302">
        <v>0.57999999999999996</v>
      </c>
      <c r="CO105" s="301"/>
      <c r="CP105" s="301"/>
      <c r="CQ105" s="300"/>
      <c r="CR105" s="300"/>
      <c r="CS105" s="301"/>
      <c r="CT105" s="301"/>
      <c r="CU105" s="300"/>
      <c r="CV105" s="300"/>
      <c r="CW105" s="302"/>
      <c r="CX105" s="302"/>
      <c r="CY105" s="299">
        <f>49*0.1</f>
        <v>4.9000000000000004</v>
      </c>
      <c r="CZ105" s="299"/>
      <c r="DA105" s="302"/>
      <c r="DB105" s="299"/>
      <c r="DC105" s="299"/>
      <c r="DD105" s="298"/>
      <c r="DE105" s="298"/>
      <c r="DF105" s="298"/>
      <c r="DG105" s="303"/>
      <c r="DH105" s="302"/>
      <c r="DI105" s="302"/>
      <c r="DJ105" s="302"/>
      <c r="DK105" s="302"/>
      <c r="DL105" s="302"/>
      <c r="DM105" s="298"/>
      <c r="DN105" s="297"/>
      <c r="DO105" s="301"/>
      <c r="DP105" s="301"/>
      <c r="DQ105" s="300"/>
      <c r="DR105" s="300"/>
      <c r="DS105" s="301"/>
      <c r="DT105" s="300"/>
      <c r="DU105" s="300"/>
      <c r="DV105" s="304"/>
      <c r="DW105" s="304"/>
      <c r="DX105" s="301"/>
      <c r="DY105" s="301"/>
      <c r="DZ105" s="300"/>
      <c r="EA105" s="301"/>
      <c r="EB105" s="300"/>
      <c r="EC105" s="52">
        <v>400000</v>
      </c>
      <c r="ED105" s="52">
        <v>0</v>
      </c>
      <c r="EE105" s="303"/>
      <c r="EF105" s="52">
        <v>460000</v>
      </c>
      <c r="EG105" s="51">
        <v>0</v>
      </c>
      <c r="EH105" s="303">
        <v>460000</v>
      </c>
      <c r="EI105" s="303"/>
      <c r="EJ105" s="301"/>
    </row>
    <row r="106" spans="1:140" ht="30" hidden="1" x14ac:dyDescent="0.2">
      <c r="A106" s="345" t="s">
        <v>519</v>
      </c>
      <c r="B106" s="361" t="s">
        <v>242</v>
      </c>
      <c r="C106" s="361" t="s">
        <v>214</v>
      </c>
      <c r="D106" s="152" t="s">
        <v>759</v>
      </c>
      <c r="E106" s="152" t="s">
        <v>179</v>
      </c>
      <c r="F106" s="345"/>
      <c r="G106" s="345" t="s">
        <v>514</v>
      </c>
      <c r="H106" s="345"/>
      <c r="I106" s="345"/>
      <c r="J106" s="345" t="s">
        <v>507</v>
      </c>
      <c r="K106" s="345"/>
      <c r="L106" s="362">
        <v>1746000</v>
      </c>
      <c r="M106" s="154"/>
      <c r="N106" s="439"/>
      <c r="O106" s="155"/>
      <c r="P106" s="367"/>
      <c r="Q106" s="364">
        <v>25</v>
      </c>
      <c r="R106" s="194">
        <v>13.5</v>
      </c>
      <c r="S106" s="158" t="e">
        <f>Q106+#REF!+R106</f>
        <v>#REF!</v>
      </c>
      <c r="T106" s="439"/>
      <c r="U106" s="159" t="s">
        <v>155</v>
      </c>
      <c r="V106" s="365"/>
      <c r="W106" s="366">
        <f t="shared" si="57"/>
        <v>24512.281411098757</v>
      </c>
      <c r="X106" s="367"/>
      <c r="Y106" s="367"/>
      <c r="Z106" s="367" t="s">
        <v>161</v>
      </c>
      <c r="AA106" s="365">
        <f>IF(AB106="Yes",10,0)</f>
        <v>0</v>
      </c>
      <c r="AB106" s="367"/>
      <c r="AC106" s="368">
        <f>IF(AD106="Yes",10,0)</f>
        <v>0</v>
      </c>
      <c r="AD106" s="367"/>
      <c r="AE106" s="369">
        <f t="shared" si="61"/>
        <v>0</v>
      </c>
      <c r="AF106" s="369">
        <f t="shared" si="68"/>
        <v>0</v>
      </c>
      <c r="AG106" s="369">
        <f t="shared" si="62"/>
        <v>15</v>
      </c>
      <c r="AH106" s="369">
        <f t="shared" si="71"/>
        <v>10</v>
      </c>
      <c r="AI106" s="364" t="s">
        <v>161</v>
      </c>
      <c r="AJ106" s="369">
        <f t="shared" si="69"/>
        <v>15</v>
      </c>
      <c r="AK106" s="364" t="s">
        <v>751</v>
      </c>
      <c r="AL106" s="369">
        <f t="shared" si="72"/>
        <v>10</v>
      </c>
      <c r="AM106" s="364" t="s">
        <v>161</v>
      </c>
      <c r="AN106" s="369">
        <f>IF(AO106="Yes",5,0)</f>
        <v>5</v>
      </c>
      <c r="AO106" s="364" t="s">
        <v>161</v>
      </c>
      <c r="AP106" s="369">
        <f t="shared" si="70"/>
        <v>0</v>
      </c>
      <c r="AQ106" s="364" t="s">
        <v>162</v>
      </c>
      <c r="AR106" s="370"/>
      <c r="AS106" s="370"/>
      <c r="AT106" s="370"/>
      <c r="AU106" s="370"/>
      <c r="AV106" s="370"/>
      <c r="AW106" s="370"/>
      <c r="AX106" s="370"/>
      <c r="AY106" s="370"/>
      <c r="AZ106" s="451"/>
      <c r="BA106" s="448"/>
      <c r="BB106" s="451"/>
      <c r="BC106" s="345" t="s">
        <v>214</v>
      </c>
      <c r="BD106" s="371"/>
      <c r="BE106" s="345"/>
      <c r="BF106" s="371"/>
      <c r="BG106" s="345"/>
      <c r="BH106" s="371"/>
      <c r="BI106" s="371"/>
      <c r="BJ106" s="371"/>
      <c r="BK106" s="371"/>
      <c r="BL106" s="371"/>
      <c r="BM106" s="371"/>
      <c r="BN106" s="371"/>
      <c r="BO106" s="371"/>
      <c r="BP106" s="364">
        <f>SUM(AE106+AF106+AG106+AH106+AJ106+AL106+AN106+AP106)</f>
        <v>55</v>
      </c>
      <c r="BQ106" s="371"/>
      <c r="BR106" s="371"/>
      <c r="BS106" s="371"/>
      <c r="BT106" s="371"/>
      <c r="BU106" s="371"/>
      <c r="BV106" s="371"/>
      <c r="BW106" s="371"/>
      <c r="BX106" s="371"/>
      <c r="BY106" s="293"/>
      <c r="BZ106" s="291" t="s">
        <v>242</v>
      </c>
      <c r="CA106" s="293"/>
      <c r="CB106" s="291"/>
      <c r="CC106" s="293"/>
      <c r="CD106" s="291"/>
      <c r="CE106" s="293"/>
      <c r="CF106" s="291"/>
      <c r="CG106" s="293"/>
      <c r="CH106" s="294"/>
      <c r="CI106" s="294"/>
      <c r="CJ106" s="291"/>
      <c r="CK106" s="291"/>
      <c r="CL106" s="291"/>
      <c r="CM106" s="305"/>
      <c r="CN106" s="305">
        <v>1.04</v>
      </c>
      <c r="CO106" s="294"/>
      <c r="CP106" s="294"/>
      <c r="CQ106" s="293"/>
      <c r="CR106" s="293"/>
      <c r="CS106" s="294"/>
      <c r="CT106" s="294"/>
      <c r="CU106" s="293"/>
      <c r="CV106" s="293"/>
      <c r="CW106" s="305"/>
      <c r="CX106" s="305"/>
      <c r="CY106" s="295">
        <v>68.489999999999995</v>
      </c>
      <c r="CZ106" s="295"/>
      <c r="DA106" s="305"/>
      <c r="DB106" s="295"/>
      <c r="DC106" s="295"/>
      <c r="DD106" s="306"/>
      <c r="DE106" s="306"/>
      <c r="DF106" s="306"/>
      <c r="DG106" s="292"/>
      <c r="DH106" s="305"/>
      <c r="DI106" s="305"/>
      <c r="DJ106" s="305"/>
      <c r="DK106" s="305"/>
      <c r="DL106" s="305"/>
      <c r="DM106" s="306"/>
      <c r="DN106" s="296"/>
      <c r="DO106" s="294"/>
      <c r="DP106" s="294"/>
      <c r="DQ106" s="293"/>
      <c r="DR106" s="293"/>
      <c r="DS106" s="294"/>
      <c r="DT106" s="293"/>
      <c r="DU106" s="293"/>
      <c r="DV106" s="291"/>
      <c r="DW106" s="291"/>
      <c r="DX106" s="294"/>
      <c r="DY106" s="294"/>
      <c r="DZ106" s="293"/>
      <c r="EA106" s="294"/>
      <c r="EB106" s="293"/>
      <c r="EC106" s="292"/>
      <c r="ED106" s="292"/>
      <c r="EE106" s="292"/>
      <c r="EF106" s="292">
        <v>1940000</v>
      </c>
      <c r="EG106" s="292"/>
      <c r="EH106" s="292">
        <v>1746000</v>
      </c>
      <c r="EI106" s="292"/>
      <c r="EJ106" s="294"/>
    </row>
    <row r="107" spans="1:140"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90">
        <v>13.578235911783022</v>
      </c>
      <c r="R107" s="391">
        <v>6.75</v>
      </c>
      <c r="S107" s="204" t="e">
        <f>Q107+#REF!+R107</f>
        <v>#REF!</v>
      </c>
      <c r="T107" s="439"/>
      <c r="U107" s="205" t="s">
        <v>155</v>
      </c>
      <c r="V107" s="392"/>
      <c r="W107" s="393">
        <f t="shared" si="57"/>
        <v>41823.814655172406</v>
      </c>
      <c r="X107" s="394"/>
      <c r="Y107" s="394"/>
      <c r="Z107" s="394" t="s">
        <v>161</v>
      </c>
      <c r="AA107" s="394"/>
      <c r="AB107" s="394"/>
      <c r="AC107" s="394"/>
      <c r="AD107" s="394"/>
      <c r="AE107" s="395">
        <f t="shared" si="61"/>
        <v>5</v>
      </c>
      <c r="AF107" s="395">
        <f t="shared" si="68"/>
        <v>0</v>
      </c>
      <c r="AG107" s="395">
        <f t="shared" si="62"/>
        <v>15</v>
      </c>
      <c r="AH107" s="395">
        <f t="shared" si="71"/>
        <v>10</v>
      </c>
      <c r="AI107" s="391" t="s">
        <v>161</v>
      </c>
      <c r="AJ107" s="395">
        <f t="shared" si="69"/>
        <v>15</v>
      </c>
      <c r="AK107" s="391" t="s">
        <v>751</v>
      </c>
      <c r="AL107" s="395">
        <f t="shared" si="72"/>
        <v>10</v>
      </c>
      <c r="AM107" s="391" t="s">
        <v>161</v>
      </c>
      <c r="AN107" s="395">
        <f>IF(AO107="Yes",10,0)</f>
        <v>0</v>
      </c>
      <c r="AO107" s="391" t="s">
        <v>162</v>
      </c>
      <c r="AP107" s="395">
        <f t="shared" si="70"/>
        <v>0</v>
      </c>
      <c r="AQ107" s="391" t="s">
        <v>162</v>
      </c>
      <c r="AR107" s="390"/>
      <c r="AS107" s="390"/>
      <c r="AT107" s="390">
        <v>35</v>
      </c>
      <c r="AU107" s="390"/>
      <c r="AV107" s="390"/>
      <c r="AW107" s="390"/>
      <c r="AX107" s="390"/>
      <c r="AY107" s="390"/>
      <c r="AZ107" s="457"/>
      <c r="BA107" s="448"/>
      <c r="BB107" s="457"/>
      <c r="BC107" s="344" t="s">
        <v>214</v>
      </c>
      <c r="BD107" s="396"/>
      <c r="BE107" s="344"/>
      <c r="BF107" s="396"/>
      <c r="BG107" s="344"/>
      <c r="BH107" s="396"/>
      <c r="BI107" s="396"/>
      <c r="BJ107" s="396"/>
      <c r="BK107" s="396"/>
      <c r="BL107" s="396"/>
      <c r="BM107" s="396"/>
      <c r="BN107" s="396"/>
      <c r="BO107" s="396"/>
      <c r="BP107" s="391">
        <f>SUM(AE107+AF107+AG107+AH107+AJ107+AL107+AN107)</f>
        <v>55</v>
      </c>
      <c r="BQ107" s="396"/>
      <c r="BR107" s="396"/>
      <c r="BS107" s="396"/>
      <c r="BT107" s="396"/>
      <c r="BU107" s="396"/>
      <c r="BV107" s="396"/>
      <c r="BW107" s="396"/>
      <c r="BX107" s="396"/>
      <c r="BY107" s="300"/>
      <c r="BZ107" s="38" t="s">
        <v>733</v>
      </c>
      <c r="CA107" s="300"/>
      <c r="CB107" s="304"/>
      <c r="CC107" s="300"/>
      <c r="CD107" s="304"/>
      <c r="CE107" s="300"/>
      <c r="CF107" s="304"/>
      <c r="CG107" s="300"/>
      <c r="CH107" s="301"/>
      <c r="CI107" s="301"/>
      <c r="CJ107" s="304"/>
      <c r="CK107" s="304"/>
      <c r="CL107" s="304"/>
      <c r="CM107" s="302"/>
      <c r="CN107" s="302">
        <v>0.32</v>
      </c>
      <c r="CO107" s="301"/>
      <c r="CP107" s="301"/>
      <c r="CQ107" s="300"/>
      <c r="CR107" s="300"/>
      <c r="CS107" s="301"/>
      <c r="CT107" s="301"/>
      <c r="CU107" s="300"/>
      <c r="CV107" s="300"/>
      <c r="CW107" s="302"/>
      <c r="CX107" s="302"/>
      <c r="CY107" s="299">
        <f>232*0.1</f>
        <v>23.200000000000003</v>
      </c>
      <c r="CZ107" s="299"/>
      <c r="DA107" s="302"/>
      <c r="DB107" s="299"/>
      <c r="DC107" s="299"/>
      <c r="DD107" s="298"/>
      <c r="DE107" s="298"/>
      <c r="DF107" s="298"/>
      <c r="DG107" s="303"/>
      <c r="DH107" s="302"/>
      <c r="DI107" s="302"/>
      <c r="DJ107" s="302"/>
      <c r="DK107" s="302"/>
      <c r="DL107" s="302"/>
      <c r="DM107" s="298"/>
      <c r="DN107" s="297"/>
      <c r="DO107" s="301"/>
      <c r="DP107" s="301"/>
      <c r="DQ107" s="300"/>
      <c r="DR107" s="300"/>
      <c r="DS107" s="301"/>
      <c r="DT107" s="300"/>
      <c r="DU107" s="300"/>
      <c r="DV107" s="304"/>
      <c r="DW107" s="304"/>
      <c r="DX107" s="301"/>
      <c r="DY107" s="301"/>
      <c r="DZ107" s="300"/>
      <c r="EA107" s="301"/>
      <c r="EB107" s="300"/>
      <c r="EC107" s="52">
        <v>290000</v>
      </c>
      <c r="ED107" s="52">
        <v>0</v>
      </c>
      <c r="EE107" s="303"/>
      <c r="EF107" s="52">
        <v>335000</v>
      </c>
      <c r="EG107" s="51">
        <v>0</v>
      </c>
      <c r="EH107" s="292">
        <v>310500</v>
      </c>
      <c r="EI107" s="303"/>
      <c r="EJ107" s="301"/>
    </row>
    <row r="108" spans="1:140"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90">
        <v>13.560226164350158</v>
      </c>
      <c r="R108" s="391">
        <v>9.75</v>
      </c>
      <c r="S108" s="204" t="e">
        <f>Q108+#REF!+R108</f>
        <v>#REF!</v>
      </c>
      <c r="T108" s="439"/>
      <c r="U108" s="205" t="s">
        <v>155</v>
      </c>
      <c r="V108" s="392"/>
      <c r="W108" s="393">
        <f t="shared" si="57"/>
        <v>5436.1832356162604</v>
      </c>
      <c r="X108" s="394"/>
      <c r="Y108" s="394"/>
      <c r="Z108" s="394" t="s">
        <v>161</v>
      </c>
      <c r="AA108" s="394"/>
      <c r="AB108" s="394"/>
      <c r="AC108" s="394"/>
      <c r="AD108" s="394"/>
      <c r="AE108" s="395">
        <f t="shared" si="61"/>
        <v>5</v>
      </c>
      <c r="AF108" s="395">
        <f t="shared" si="68"/>
        <v>0</v>
      </c>
      <c r="AG108" s="395">
        <f t="shared" si="62"/>
        <v>15</v>
      </c>
      <c r="AH108" s="395">
        <f t="shared" si="71"/>
        <v>10</v>
      </c>
      <c r="AI108" s="391" t="s">
        <v>161</v>
      </c>
      <c r="AJ108" s="395">
        <f t="shared" si="69"/>
        <v>15</v>
      </c>
      <c r="AK108" s="391" t="s">
        <v>751</v>
      </c>
      <c r="AL108" s="395">
        <f t="shared" si="72"/>
        <v>10</v>
      </c>
      <c r="AM108" s="391" t="s">
        <v>161</v>
      </c>
      <c r="AN108" s="395">
        <f>IF(AO108="Yes",10,0)</f>
        <v>0</v>
      </c>
      <c r="AO108" s="391" t="s">
        <v>162</v>
      </c>
      <c r="AP108" s="395">
        <f t="shared" si="70"/>
        <v>0</v>
      </c>
      <c r="AQ108" s="391" t="s">
        <v>162</v>
      </c>
      <c r="AR108" s="390"/>
      <c r="AS108" s="390"/>
      <c r="AT108" s="390">
        <v>45</v>
      </c>
      <c r="AU108" s="390"/>
      <c r="AV108" s="390"/>
      <c r="AW108" s="390"/>
      <c r="AX108" s="390"/>
      <c r="AY108" s="390"/>
      <c r="AZ108" s="457"/>
      <c r="BA108" s="448"/>
      <c r="BB108" s="457"/>
      <c r="BC108" s="344" t="s">
        <v>214</v>
      </c>
      <c r="BD108" s="396"/>
      <c r="BE108" s="344"/>
      <c r="BF108" s="396"/>
      <c r="BG108" s="344"/>
      <c r="BH108" s="396"/>
      <c r="BI108" s="396"/>
      <c r="BJ108" s="396"/>
      <c r="BK108" s="396"/>
      <c r="BL108" s="396"/>
      <c r="BM108" s="396"/>
      <c r="BN108" s="396"/>
      <c r="BO108" s="396"/>
      <c r="BP108" s="391">
        <f>SUM(AE108+AF108+AG108+AH108+AJ108+AL108+AN108)</f>
        <v>55</v>
      </c>
      <c r="BQ108" s="396"/>
      <c r="BR108" s="396"/>
      <c r="BS108" s="396"/>
      <c r="BT108" s="396"/>
      <c r="BU108" s="396"/>
      <c r="BV108" s="396"/>
      <c r="BW108" s="396"/>
      <c r="BX108" s="396"/>
      <c r="BY108" s="300"/>
      <c r="BZ108" s="38" t="s">
        <v>733</v>
      </c>
      <c r="CA108" s="300"/>
      <c r="CB108" s="304"/>
      <c r="CC108" s="300"/>
      <c r="CD108" s="304"/>
      <c r="CE108" s="300"/>
      <c r="CF108" s="304"/>
      <c r="CG108" s="300"/>
      <c r="CH108" s="301"/>
      <c r="CI108" s="301"/>
      <c r="CJ108" s="304"/>
      <c r="CK108" s="304"/>
      <c r="CL108" s="304"/>
      <c r="CM108" s="302"/>
      <c r="CN108" s="302">
        <v>0.68</v>
      </c>
      <c r="CO108" s="301"/>
      <c r="CP108" s="301"/>
      <c r="CQ108" s="300"/>
      <c r="CR108" s="300"/>
      <c r="CS108" s="301"/>
      <c r="CT108" s="301"/>
      <c r="CU108" s="300"/>
      <c r="CV108" s="300"/>
      <c r="CW108" s="302"/>
      <c r="CX108" s="302"/>
      <c r="CY108" s="299">
        <f>1826*0.1</f>
        <v>182.60000000000002</v>
      </c>
      <c r="CZ108" s="299"/>
      <c r="DA108" s="302"/>
      <c r="DB108" s="299"/>
      <c r="DC108" s="299"/>
      <c r="DD108" s="298"/>
      <c r="DE108" s="298"/>
      <c r="DF108" s="298"/>
      <c r="DG108" s="303"/>
      <c r="DH108" s="302"/>
      <c r="DI108" s="302"/>
      <c r="DJ108" s="302"/>
      <c r="DK108" s="302"/>
      <c r="DL108" s="302"/>
      <c r="DM108" s="298"/>
      <c r="DN108" s="297"/>
      <c r="DO108" s="301"/>
      <c r="DP108" s="301"/>
      <c r="DQ108" s="300"/>
      <c r="DR108" s="300"/>
      <c r="DS108" s="301"/>
      <c r="DT108" s="300"/>
      <c r="DU108" s="300"/>
      <c r="DV108" s="304"/>
      <c r="DW108" s="304"/>
      <c r="DX108" s="301"/>
      <c r="DY108" s="301"/>
      <c r="DZ108" s="300"/>
      <c r="EA108" s="301"/>
      <c r="EB108" s="300"/>
      <c r="EC108" s="52">
        <v>355100</v>
      </c>
      <c r="ED108" s="52">
        <v>0</v>
      </c>
      <c r="EE108" s="303"/>
      <c r="EF108" s="52">
        <v>410100</v>
      </c>
      <c r="EG108" s="51">
        <v>0</v>
      </c>
      <c r="EH108" s="292">
        <v>675000</v>
      </c>
      <c r="EI108" s="303"/>
      <c r="EJ108" s="301"/>
    </row>
    <row r="109" spans="1:140"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90">
        <v>12.590571576383752</v>
      </c>
      <c r="R109" s="391">
        <v>9.75</v>
      </c>
      <c r="S109" s="204" t="e">
        <f>Q109+#REF!+R109</f>
        <v>#REF!</v>
      </c>
      <c r="T109" s="439"/>
      <c r="U109" s="205" t="s">
        <v>155</v>
      </c>
      <c r="V109" s="392"/>
      <c r="W109" s="393">
        <f t="shared" si="57"/>
        <v>3803.5049627791564</v>
      </c>
      <c r="X109" s="394"/>
      <c r="Y109" s="394"/>
      <c r="Z109" s="394" t="s">
        <v>161</v>
      </c>
      <c r="AA109" s="394"/>
      <c r="AB109" s="394"/>
      <c r="AC109" s="394"/>
      <c r="AD109" s="394"/>
      <c r="AE109" s="395">
        <f t="shared" si="61"/>
        <v>0</v>
      </c>
      <c r="AF109" s="395">
        <f t="shared" si="68"/>
        <v>5</v>
      </c>
      <c r="AG109" s="395">
        <f t="shared" si="62"/>
        <v>15</v>
      </c>
      <c r="AH109" s="395">
        <f t="shared" si="71"/>
        <v>10</v>
      </c>
      <c r="AI109" s="391" t="s">
        <v>161</v>
      </c>
      <c r="AJ109" s="395">
        <f t="shared" si="69"/>
        <v>15</v>
      </c>
      <c r="AK109" s="391" t="s">
        <v>751</v>
      </c>
      <c r="AL109" s="395">
        <f t="shared" si="72"/>
        <v>10</v>
      </c>
      <c r="AM109" s="391" t="s">
        <v>161</v>
      </c>
      <c r="AN109" s="395">
        <f>IF(AO109="Yes",10,0)</f>
        <v>0</v>
      </c>
      <c r="AO109" s="391" t="s">
        <v>162</v>
      </c>
      <c r="AP109" s="395">
        <f t="shared" si="70"/>
        <v>0</v>
      </c>
      <c r="AQ109" s="391" t="s">
        <v>162</v>
      </c>
      <c r="AR109" s="390"/>
      <c r="AS109" s="390"/>
      <c r="AT109" s="390">
        <v>12.5</v>
      </c>
      <c r="AU109" s="390"/>
      <c r="AV109" s="390"/>
      <c r="AW109" s="390"/>
      <c r="AX109" s="390"/>
      <c r="AY109" s="390"/>
      <c r="AZ109" s="457"/>
      <c r="BA109" s="448"/>
      <c r="BB109" s="457"/>
      <c r="BC109" s="387" t="s">
        <v>214</v>
      </c>
      <c r="BD109" s="396"/>
      <c r="BE109" s="344"/>
      <c r="BF109" s="396"/>
      <c r="BG109" s="344"/>
      <c r="BH109" s="396"/>
      <c r="BI109" s="396"/>
      <c r="BJ109" s="396"/>
      <c r="BK109" s="396"/>
      <c r="BL109" s="396"/>
      <c r="BM109" s="396"/>
      <c r="BN109" s="396"/>
      <c r="BO109" s="396"/>
      <c r="BP109" s="391">
        <f>SUM(AE109+AF109+AG109+AH109+AJ109+AL109+AN109)</f>
        <v>55</v>
      </c>
      <c r="BQ109" s="396"/>
      <c r="BR109" s="396"/>
      <c r="BS109" s="396"/>
      <c r="BT109" s="395">
        <v>100</v>
      </c>
      <c r="BU109" s="396"/>
      <c r="BV109" s="396"/>
      <c r="BW109" s="396"/>
      <c r="BX109" s="396"/>
      <c r="BY109" s="300"/>
      <c r="BZ109" s="38" t="s">
        <v>735</v>
      </c>
      <c r="CA109" s="300"/>
      <c r="CB109" s="304"/>
      <c r="CC109" s="300"/>
      <c r="CD109" s="304"/>
      <c r="CE109" s="300"/>
      <c r="CF109" s="304"/>
      <c r="CG109" s="300"/>
      <c r="CH109" s="301"/>
      <c r="CI109" s="301"/>
      <c r="CJ109" s="304"/>
      <c r="CK109" s="304"/>
      <c r="CL109" s="304"/>
      <c r="CM109" s="302"/>
      <c r="CN109" s="302">
        <v>0.32</v>
      </c>
      <c r="CO109" s="301"/>
      <c r="CP109" s="301"/>
      <c r="CQ109" s="300"/>
      <c r="CR109" s="300"/>
      <c r="CS109" s="301"/>
      <c r="CT109" s="301"/>
      <c r="CU109" s="300"/>
      <c r="CV109" s="300"/>
      <c r="CW109" s="302"/>
      <c r="CX109" s="302"/>
      <c r="CY109" s="299">
        <v>403</v>
      </c>
      <c r="CZ109" s="299"/>
      <c r="DA109" s="302"/>
      <c r="DB109" s="299"/>
      <c r="DC109" s="299"/>
      <c r="DD109" s="298"/>
      <c r="DE109" s="298"/>
      <c r="DF109" s="298"/>
      <c r="DG109" s="303"/>
      <c r="DH109" s="302"/>
      <c r="DI109" s="302"/>
      <c r="DJ109" s="302"/>
      <c r="DK109" s="302"/>
      <c r="DL109" s="302"/>
      <c r="DM109" s="298"/>
      <c r="DN109" s="297"/>
      <c r="DO109" s="301"/>
      <c r="DP109" s="301"/>
      <c r="DQ109" s="300"/>
      <c r="DR109" s="300"/>
      <c r="DS109" s="301"/>
      <c r="DT109" s="300"/>
      <c r="DU109" s="300"/>
      <c r="DV109" s="304"/>
      <c r="DW109" s="304"/>
      <c r="DX109" s="301"/>
      <c r="DY109" s="301"/>
      <c r="DZ109" s="300"/>
      <c r="EA109" s="301"/>
      <c r="EB109" s="300"/>
      <c r="EC109" s="52">
        <v>155000</v>
      </c>
      <c r="ED109" s="52">
        <v>0</v>
      </c>
      <c r="EE109" s="303"/>
      <c r="EF109" s="52">
        <v>160000</v>
      </c>
      <c r="EG109" s="51">
        <v>0</v>
      </c>
      <c r="EH109" s="292">
        <v>490500</v>
      </c>
      <c r="EI109" s="303"/>
      <c r="EJ109" s="301"/>
    </row>
    <row r="110" spans="1:140" ht="30" hidden="1" x14ac:dyDescent="0.2">
      <c r="A110" s="345" t="s">
        <v>520</v>
      </c>
      <c r="B110" s="361" t="s">
        <v>233</v>
      </c>
      <c r="C110" s="361" t="s">
        <v>214</v>
      </c>
      <c r="D110" s="152" t="s">
        <v>759</v>
      </c>
      <c r="E110" s="152" t="s">
        <v>179</v>
      </c>
      <c r="F110" s="345"/>
      <c r="G110" s="345" t="s">
        <v>498</v>
      </c>
      <c r="H110" s="345"/>
      <c r="I110" s="345"/>
      <c r="J110" s="345" t="s">
        <v>521</v>
      </c>
      <c r="K110" s="345"/>
      <c r="L110" s="362">
        <v>3060000</v>
      </c>
      <c r="M110" s="154"/>
      <c r="N110" s="439"/>
      <c r="O110" s="155"/>
      <c r="P110" s="367"/>
      <c r="Q110" s="364">
        <v>15.85</v>
      </c>
      <c r="R110" s="364">
        <v>9.75</v>
      </c>
      <c r="S110" s="158" t="e">
        <f>Q110+#REF!+R110</f>
        <v>#REF!</v>
      </c>
      <c r="T110" s="439"/>
      <c r="U110" s="159" t="s">
        <v>155</v>
      </c>
      <c r="V110" s="365"/>
      <c r="W110" s="366">
        <f t="shared" si="57"/>
        <v>80355.454717337881</v>
      </c>
      <c r="X110" s="367"/>
      <c r="Y110" s="367"/>
      <c r="Z110" s="367" t="s">
        <v>161</v>
      </c>
      <c r="AA110" s="365">
        <f>IF(AB110="Yes",10,0)</f>
        <v>0</v>
      </c>
      <c r="AB110" s="367"/>
      <c r="AC110" s="368">
        <f>IF(AD110="Yes",10,0)</f>
        <v>0</v>
      </c>
      <c r="AD110" s="367"/>
      <c r="AE110" s="369">
        <f t="shared" si="61"/>
        <v>0</v>
      </c>
      <c r="AF110" s="369">
        <f t="shared" si="68"/>
        <v>0</v>
      </c>
      <c r="AG110" s="369">
        <f t="shared" si="62"/>
        <v>15</v>
      </c>
      <c r="AH110" s="369">
        <f t="shared" si="71"/>
        <v>10</v>
      </c>
      <c r="AI110" s="364" t="s">
        <v>161</v>
      </c>
      <c r="AJ110" s="369">
        <f t="shared" si="69"/>
        <v>15</v>
      </c>
      <c r="AK110" s="364" t="s">
        <v>751</v>
      </c>
      <c r="AL110" s="369">
        <f t="shared" si="72"/>
        <v>10</v>
      </c>
      <c r="AM110" s="364" t="s">
        <v>161</v>
      </c>
      <c r="AN110" s="369">
        <f>IF(AO110="Yes",5,0)</f>
        <v>5</v>
      </c>
      <c r="AO110" s="364" t="s">
        <v>161</v>
      </c>
      <c r="AP110" s="369">
        <f t="shared" si="70"/>
        <v>0</v>
      </c>
      <c r="AQ110" s="364" t="s">
        <v>162</v>
      </c>
      <c r="AR110" s="370"/>
      <c r="AS110" s="370"/>
      <c r="AT110" s="370"/>
      <c r="AU110" s="370"/>
      <c r="AV110" s="370"/>
      <c r="AW110" s="370"/>
      <c r="AX110" s="370"/>
      <c r="AY110" s="370"/>
      <c r="AZ110" s="451"/>
      <c r="BA110" s="448"/>
      <c r="BB110" s="451"/>
      <c r="BC110" s="345" t="s">
        <v>214</v>
      </c>
      <c r="BD110" s="371"/>
      <c r="BE110" s="345"/>
      <c r="BF110" s="371"/>
      <c r="BG110" s="345"/>
      <c r="BH110" s="371"/>
      <c r="BI110" s="371"/>
      <c r="BJ110" s="371"/>
      <c r="BK110" s="371"/>
      <c r="BL110" s="371"/>
      <c r="BM110" s="371"/>
      <c r="BN110" s="371"/>
      <c r="BO110" s="371"/>
      <c r="BP110" s="364">
        <f>SUM(AE110+AF110+AG110+AH110+AJ110+AL110+AN110+AP110)</f>
        <v>55</v>
      </c>
      <c r="BQ110" s="371"/>
      <c r="BR110" s="371"/>
      <c r="BS110" s="371"/>
      <c r="BT110" s="371"/>
      <c r="BU110" s="371"/>
      <c r="BV110" s="371"/>
      <c r="BW110" s="371"/>
      <c r="BX110" s="371"/>
      <c r="BY110" s="293"/>
      <c r="BZ110" s="291" t="s">
        <v>233</v>
      </c>
      <c r="CA110" s="293"/>
      <c r="CB110" s="291"/>
      <c r="CC110" s="293"/>
      <c r="CD110" s="291"/>
      <c r="CE110" s="293"/>
      <c r="CF110" s="291"/>
      <c r="CG110" s="293"/>
      <c r="CH110" s="294"/>
      <c r="CI110" s="294"/>
      <c r="CJ110" s="291"/>
      <c r="CK110" s="291"/>
      <c r="CL110" s="291"/>
      <c r="CM110" s="305"/>
      <c r="CN110" s="305">
        <v>0.82</v>
      </c>
      <c r="CO110" s="294"/>
      <c r="CP110" s="294"/>
      <c r="CQ110" s="293"/>
      <c r="CR110" s="293"/>
      <c r="CS110" s="294"/>
      <c r="CT110" s="294"/>
      <c r="CU110" s="293"/>
      <c r="CV110" s="293"/>
      <c r="CW110" s="305"/>
      <c r="CX110" s="305"/>
      <c r="CY110" s="295">
        <v>46.44</v>
      </c>
      <c r="CZ110" s="295"/>
      <c r="DA110" s="305"/>
      <c r="DB110" s="295"/>
      <c r="DC110" s="295"/>
      <c r="DD110" s="306"/>
      <c r="DE110" s="306"/>
      <c r="DF110" s="306"/>
      <c r="DG110" s="292"/>
      <c r="DH110" s="305"/>
      <c r="DI110" s="305"/>
      <c r="DJ110" s="305"/>
      <c r="DK110" s="305"/>
      <c r="DL110" s="305"/>
      <c r="DM110" s="306"/>
      <c r="DN110" s="296"/>
      <c r="DO110" s="294"/>
      <c r="DP110" s="294"/>
      <c r="DQ110" s="293"/>
      <c r="DR110" s="293"/>
      <c r="DS110" s="294"/>
      <c r="DT110" s="293"/>
      <c r="DU110" s="293"/>
      <c r="DV110" s="291"/>
      <c r="DW110" s="291"/>
      <c r="DX110" s="294"/>
      <c r="DY110" s="294"/>
      <c r="DZ110" s="293"/>
      <c r="EA110" s="294"/>
      <c r="EB110" s="293"/>
      <c r="EC110" s="292"/>
      <c r="ED110" s="292"/>
      <c r="EE110" s="292"/>
      <c r="EF110" s="292">
        <v>3400000</v>
      </c>
      <c r="EG110" s="292"/>
      <c r="EH110" s="292">
        <v>3060000</v>
      </c>
      <c r="EI110" s="292"/>
      <c r="EJ110" s="294"/>
    </row>
    <row r="111" spans="1:140" ht="30" hidden="1" x14ac:dyDescent="0.2">
      <c r="A111" s="345" t="s">
        <v>522</v>
      </c>
      <c r="B111" s="361" t="s">
        <v>242</v>
      </c>
      <c r="C111" s="361" t="s">
        <v>214</v>
      </c>
      <c r="D111" s="152" t="s">
        <v>759</v>
      </c>
      <c r="E111" s="152" t="s">
        <v>179</v>
      </c>
      <c r="F111" s="345"/>
      <c r="G111" s="345" t="s">
        <v>514</v>
      </c>
      <c r="H111" s="345"/>
      <c r="I111" s="345"/>
      <c r="J111" s="345" t="s">
        <v>499</v>
      </c>
      <c r="K111" s="345"/>
      <c r="L111" s="362">
        <v>19350000</v>
      </c>
      <c r="M111" s="154"/>
      <c r="N111" s="439"/>
      <c r="O111" s="155"/>
      <c r="P111" s="367"/>
      <c r="Q111" s="364">
        <v>15.64</v>
      </c>
      <c r="R111" s="364">
        <v>15</v>
      </c>
      <c r="S111" s="158" t="e">
        <f>Q111+#REF!+R111</f>
        <v>#REF!</v>
      </c>
      <c r="T111" s="439"/>
      <c r="U111" s="159" t="s">
        <v>155</v>
      </c>
      <c r="V111" s="365"/>
      <c r="W111" s="366">
        <f t="shared" si="57"/>
        <v>271656.7269786718</v>
      </c>
      <c r="X111" s="367"/>
      <c r="Y111" s="367"/>
      <c r="Z111" s="367" t="s">
        <v>161</v>
      </c>
      <c r="AA111" s="365">
        <f>IF(AB111="Yes",10,0)</f>
        <v>0</v>
      </c>
      <c r="AB111" s="367"/>
      <c r="AC111" s="368">
        <f>IF(AD111="Yes",10,0)</f>
        <v>0</v>
      </c>
      <c r="AD111" s="367"/>
      <c r="AE111" s="369">
        <f t="shared" si="61"/>
        <v>0</v>
      </c>
      <c r="AF111" s="369">
        <f t="shared" si="68"/>
        <v>0</v>
      </c>
      <c r="AG111" s="369">
        <f t="shared" si="62"/>
        <v>15</v>
      </c>
      <c r="AH111" s="369">
        <f t="shared" si="71"/>
        <v>10</v>
      </c>
      <c r="AI111" s="364" t="s">
        <v>161</v>
      </c>
      <c r="AJ111" s="369">
        <f t="shared" si="69"/>
        <v>15</v>
      </c>
      <c r="AK111" s="364" t="s">
        <v>751</v>
      </c>
      <c r="AL111" s="369">
        <f t="shared" si="72"/>
        <v>10</v>
      </c>
      <c r="AM111" s="364" t="s">
        <v>161</v>
      </c>
      <c r="AN111" s="369">
        <f>IF(AO111="Yes",5,0)</f>
        <v>5</v>
      </c>
      <c r="AO111" s="364" t="s">
        <v>161</v>
      </c>
      <c r="AP111" s="369">
        <f t="shared" si="70"/>
        <v>0</v>
      </c>
      <c r="AQ111" s="364" t="s">
        <v>162</v>
      </c>
      <c r="AR111" s="370"/>
      <c r="AS111" s="370"/>
      <c r="AT111" s="370"/>
      <c r="AU111" s="370"/>
      <c r="AV111" s="370"/>
      <c r="AW111" s="370"/>
      <c r="AX111" s="370"/>
      <c r="AY111" s="370"/>
      <c r="AZ111" s="451"/>
      <c r="BA111" s="448"/>
      <c r="BB111" s="451"/>
      <c r="BC111" s="361" t="s">
        <v>214</v>
      </c>
      <c r="BD111" s="371"/>
      <c r="BE111" s="345"/>
      <c r="BF111" s="371"/>
      <c r="BG111" s="345"/>
      <c r="BH111" s="371"/>
      <c r="BI111" s="371"/>
      <c r="BJ111" s="371"/>
      <c r="BK111" s="371"/>
      <c r="BL111" s="371"/>
      <c r="BM111" s="371"/>
      <c r="BN111" s="371"/>
      <c r="BO111" s="371"/>
      <c r="BP111" s="364">
        <f>SUM(AE111+AF111+AG111+AH111+AJ111+AL111+AN111+AP111)</f>
        <v>55</v>
      </c>
      <c r="BQ111" s="371"/>
      <c r="BR111" s="371"/>
      <c r="BS111" s="371"/>
      <c r="BT111" s="371"/>
      <c r="BU111" s="371"/>
      <c r="BV111" s="371"/>
      <c r="BW111" s="371"/>
      <c r="BX111" s="371"/>
      <c r="BY111" s="293"/>
      <c r="BZ111" s="291" t="s">
        <v>242</v>
      </c>
      <c r="CA111" s="293"/>
      <c r="CB111" s="291"/>
      <c r="CC111" s="293"/>
      <c r="CD111" s="291"/>
      <c r="CE111" s="293"/>
      <c r="CF111" s="291"/>
      <c r="CG111" s="293"/>
      <c r="CH111" s="294"/>
      <c r="CI111" s="294"/>
      <c r="CJ111" s="291"/>
      <c r="CK111" s="291"/>
      <c r="CL111" s="291"/>
      <c r="CM111" s="305"/>
      <c r="CN111" s="305">
        <v>1.04</v>
      </c>
      <c r="CO111" s="294"/>
      <c r="CP111" s="294"/>
      <c r="CQ111" s="293"/>
      <c r="CR111" s="293"/>
      <c r="CS111" s="294"/>
      <c r="CT111" s="294"/>
      <c r="CU111" s="293"/>
      <c r="CV111" s="293"/>
      <c r="CW111" s="305"/>
      <c r="CX111" s="305"/>
      <c r="CY111" s="295">
        <v>68.489999999999995</v>
      </c>
      <c r="CZ111" s="295"/>
      <c r="DA111" s="305"/>
      <c r="DB111" s="295"/>
      <c r="DC111" s="295"/>
      <c r="DD111" s="306"/>
      <c r="DE111" s="306"/>
      <c r="DF111" s="306"/>
      <c r="DG111" s="292"/>
      <c r="DH111" s="305"/>
      <c r="DI111" s="305"/>
      <c r="DJ111" s="305"/>
      <c r="DK111" s="305"/>
      <c r="DL111" s="305"/>
      <c r="DM111" s="306"/>
      <c r="DN111" s="296"/>
      <c r="DO111" s="294"/>
      <c r="DP111" s="294"/>
      <c r="DQ111" s="293"/>
      <c r="DR111" s="293"/>
      <c r="DS111" s="294"/>
      <c r="DT111" s="293"/>
      <c r="DU111" s="293"/>
      <c r="DV111" s="291"/>
      <c r="DW111" s="291"/>
      <c r="DX111" s="294"/>
      <c r="DY111" s="294"/>
      <c r="DZ111" s="293"/>
      <c r="EA111" s="294"/>
      <c r="EB111" s="293"/>
      <c r="EC111" s="292"/>
      <c r="ED111" s="292"/>
      <c r="EE111" s="292"/>
      <c r="EF111" s="292">
        <v>21500000</v>
      </c>
      <c r="EG111" s="292"/>
      <c r="EH111" s="292">
        <v>19350000</v>
      </c>
      <c r="EI111" s="292"/>
      <c r="EJ111" s="294"/>
    </row>
    <row r="112" spans="1:140"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90">
        <v>10.244104110930639</v>
      </c>
      <c r="R112" s="391">
        <v>9.75</v>
      </c>
      <c r="S112" s="204" t="e">
        <f>Q112+#REF!+R112</f>
        <v>#REF!</v>
      </c>
      <c r="T112" s="439"/>
      <c r="U112" s="205" t="s">
        <v>155</v>
      </c>
      <c r="V112" s="392"/>
      <c r="W112" s="393">
        <f t="shared" si="57"/>
        <v>9170.2063106796122</v>
      </c>
      <c r="X112" s="394"/>
      <c r="Y112" s="394"/>
      <c r="Z112" s="394" t="s">
        <v>161</v>
      </c>
      <c r="AA112" s="394"/>
      <c r="AB112" s="394"/>
      <c r="AC112" s="394"/>
      <c r="AD112" s="394"/>
      <c r="AE112" s="395">
        <f t="shared" si="61"/>
        <v>5</v>
      </c>
      <c r="AF112" s="395">
        <f t="shared" si="68"/>
        <v>0</v>
      </c>
      <c r="AG112" s="395">
        <f t="shared" si="62"/>
        <v>15</v>
      </c>
      <c r="AH112" s="395">
        <f t="shared" si="71"/>
        <v>10</v>
      </c>
      <c r="AI112" s="391" t="s">
        <v>161</v>
      </c>
      <c r="AJ112" s="395">
        <f t="shared" si="69"/>
        <v>15</v>
      </c>
      <c r="AK112" s="391" t="s">
        <v>751</v>
      </c>
      <c r="AL112" s="395">
        <f t="shared" si="72"/>
        <v>10</v>
      </c>
      <c r="AM112" s="391" t="s">
        <v>161</v>
      </c>
      <c r="AN112" s="395">
        <f>IF(AO112="Yes",10,0)</f>
        <v>0</v>
      </c>
      <c r="AO112" s="391" t="s">
        <v>162</v>
      </c>
      <c r="AP112" s="395">
        <f t="shared" si="70"/>
        <v>0</v>
      </c>
      <c r="AQ112" s="391" t="s">
        <v>162</v>
      </c>
      <c r="AR112" s="390"/>
      <c r="AS112" s="390"/>
      <c r="AT112" s="390">
        <v>35</v>
      </c>
      <c r="AU112" s="390"/>
      <c r="AV112" s="390"/>
      <c r="AW112" s="390"/>
      <c r="AX112" s="390"/>
      <c r="AY112" s="390"/>
      <c r="AZ112" s="457"/>
      <c r="BA112" s="448"/>
      <c r="BB112" s="457"/>
      <c r="BC112" s="387" t="s">
        <v>214</v>
      </c>
      <c r="BD112" s="396"/>
      <c r="BE112" s="344"/>
      <c r="BF112" s="396"/>
      <c r="BG112" s="344"/>
      <c r="BH112" s="396"/>
      <c r="BI112" s="396"/>
      <c r="BJ112" s="396"/>
      <c r="BK112" s="396"/>
      <c r="BL112" s="396"/>
      <c r="BM112" s="396"/>
      <c r="BN112" s="396"/>
      <c r="BO112" s="396"/>
      <c r="BP112" s="391">
        <f>SUM(AE112+AF112+AG112+AH112+AJ112+AL112+AN112)</f>
        <v>55</v>
      </c>
      <c r="BQ112" s="396"/>
      <c r="BR112" s="396"/>
      <c r="BS112" s="396"/>
      <c r="BT112" s="396"/>
      <c r="BU112" s="396"/>
      <c r="BV112" s="396"/>
      <c r="BW112" s="396"/>
      <c r="BX112" s="396"/>
      <c r="BY112" s="300"/>
      <c r="BZ112" s="38" t="s">
        <v>733</v>
      </c>
      <c r="CA112" s="300"/>
      <c r="CB112" s="304"/>
      <c r="CC112" s="300"/>
      <c r="CD112" s="304"/>
      <c r="CE112" s="300"/>
      <c r="CF112" s="304"/>
      <c r="CG112" s="300"/>
      <c r="CH112" s="301"/>
      <c r="CI112" s="301"/>
      <c r="CJ112" s="304"/>
      <c r="CK112" s="304"/>
      <c r="CL112" s="304"/>
      <c r="CM112" s="302"/>
      <c r="CN112" s="302">
        <v>2.06</v>
      </c>
      <c r="CO112" s="301"/>
      <c r="CP112" s="301"/>
      <c r="CQ112" s="300"/>
      <c r="CR112" s="300"/>
      <c r="CS112" s="301"/>
      <c r="CT112" s="301"/>
      <c r="CU112" s="300"/>
      <c r="CV112" s="300"/>
      <c r="CW112" s="302"/>
      <c r="CX112" s="302"/>
      <c r="CY112" s="299">
        <f>960*0.1</f>
        <v>96</v>
      </c>
      <c r="CZ112" s="299"/>
      <c r="DA112" s="302"/>
      <c r="DB112" s="299"/>
      <c r="DC112" s="299"/>
      <c r="DD112" s="298"/>
      <c r="DE112" s="298"/>
      <c r="DF112" s="298"/>
      <c r="DG112" s="303"/>
      <c r="DH112" s="302"/>
      <c r="DI112" s="302"/>
      <c r="DJ112" s="302"/>
      <c r="DK112" s="302"/>
      <c r="DL112" s="302"/>
      <c r="DM112" s="298"/>
      <c r="DN112" s="297"/>
      <c r="DO112" s="301"/>
      <c r="DP112" s="301"/>
      <c r="DQ112" s="300"/>
      <c r="DR112" s="300"/>
      <c r="DS112" s="301"/>
      <c r="DT112" s="300"/>
      <c r="DU112" s="300"/>
      <c r="DV112" s="304"/>
      <c r="DW112" s="304"/>
      <c r="DX112" s="301"/>
      <c r="DY112" s="301"/>
      <c r="DZ112" s="300"/>
      <c r="EA112" s="301"/>
      <c r="EB112" s="300"/>
      <c r="EC112" s="52">
        <v>272000</v>
      </c>
      <c r="ED112" s="52">
        <v>0</v>
      </c>
      <c r="EE112" s="303"/>
      <c r="EF112" s="52">
        <v>282000</v>
      </c>
      <c r="EG112" s="51">
        <v>0</v>
      </c>
      <c r="EH112" s="292">
        <v>1813500</v>
      </c>
      <c r="EI112" s="303"/>
      <c r="EJ112" s="301"/>
    </row>
    <row r="113" spans="1:140" ht="30" hidden="1" x14ac:dyDescent="0.2">
      <c r="A113" s="345" t="s">
        <v>523</v>
      </c>
      <c r="B113" s="361" t="s">
        <v>310</v>
      </c>
      <c r="C113" s="361" t="s">
        <v>214</v>
      </c>
      <c r="D113" s="152" t="s">
        <v>759</v>
      </c>
      <c r="E113" s="152" t="s">
        <v>179</v>
      </c>
      <c r="F113" s="345"/>
      <c r="G113" s="345" t="s">
        <v>512</v>
      </c>
      <c r="H113" s="345"/>
      <c r="I113" s="345"/>
      <c r="J113" s="345" t="s">
        <v>503</v>
      </c>
      <c r="K113" s="345"/>
      <c r="L113" s="362">
        <v>315000</v>
      </c>
      <c r="M113" s="154"/>
      <c r="N113" s="439"/>
      <c r="O113" s="155"/>
      <c r="P113" s="367"/>
      <c r="Q113" s="364">
        <v>14.65</v>
      </c>
      <c r="R113" s="364">
        <v>6</v>
      </c>
      <c r="S113" s="158" t="e">
        <f>Q113+#REF!+R113</f>
        <v>#REF!</v>
      </c>
      <c r="T113" s="439"/>
      <c r="U113" s="159" t="s">
        <v>155</v>
      </c>
      <c r="V113" s="365"/>
      <c r="W113" s="366">
        <f t="shared" ref="W113:W144" si="73">(EH113/CY113)/CN113</f>
        <v>9755.5043252046289</v>
      </c>
      <c r="X113" s="367"/>
      <c r="Y113" s="367"/>
      <c r="Z113" s="367" t="s">
        <v>161</v>
      </c>
      <c r="AA113" s="365">
        <f>IF(AB113="Yes",10,0)</f>
        <v>0</v>
      </c>
      <c r="AB113" s="367"/>
      <c r="AC113" s="368">
        <f>IF(AD113="Yes",10,0)</f>
        <v>0</v>
      </c>
      <c r="AD113" s="367"/>
      <c r="AE113" s="369">
        <f t="shared" ref="AE113:AE144" si="74">IF(AT113&lt;30,0,IF(AT113&lt;50,5,IF(AT113&lt;65,10,IF(AT113&lt;79,15,IF(AT113&gt;80,20)))))</f>
        <v>0</v>
      </c>
      <c r="AF113" s="369">
        <f t="shared" si="68"/>
        <v>0</v>
      </c>
      <c r="AG113" s="369">
        <f t="shared" ref="AG113:AG144" si="75">IF(Z113="Yes",15,0)</f>
        <v>15</v>
      </c>
      <c r="AH113" s="369">
        <f t="shared" si="71"/>
        <v>10</v>
      </c>
      <c r="AI113" s="364" t="s">
        <v>161</v>
      </c>
      <c r="AJ113" s="369">
        <f t="shared" si="69"/>
        <v>15</v>
      </c>
      <c r="AK113" s="364" t="s">
        <v>751</v>
      </c>
      <c r="AL113" s="369">
        <f t="shared" si="72"/>
        <v>10</v>
      </c>
      <c r="AM113" s="364" t="s">
        <v>161</v>
      </c>
      <c r="AN113" s="369">
        <f>IF(AO113="Yes",5,0)</f>
        <v>5</v>
      </c>
      <c r="AO113" s="364" t="s">
        <v>161</v>
      </c>
      <c r="AP113" s="369">
        <f t="shared" si="70"/>
        <v>0</v>
      </c>
      <c r="AQ113" s="364" t="s">
        <v>162</v>
      </c>
      <c r="AR113" s="370"/>
      <c r="AS113" s="370"/>
      <c r="AT113" s="370"/>
      <c r="AU113" s="370"/>
      <c r="AV113" s="370"/>
      <c r="AW113" s="370"/>
      <c r="AX113" s="370"/>
      <c r="AY113" s="370"/>
      <c r="AZ113" s="451"/>
      <c r="BA113" s="448"/>
      <c r="BB113" s="451"/>
      <c r="BC113" s="345" t="s">
        <v>214</v>
      </c>
      <c r="BD113" s="371"/>
      <c r="BE113" s="345"/>
      <c r="BF113" s="371"/>
      <c r="BG113" s="345"/>
      <c r="BH113" s="371"/>
      <c r="BI113" s="371"/>
      <c r="BJ113" s="371"/>
      <c r="BK113" s="371"/>
      <c r="BL113" s="371"/>
      <c r="BM113" s="371"/>
      <c r="BN113" s="371"/>
      <c r="BO113" s="371"/>
      <c r="BP113" s="364">
        <f>SUM(AE113+AF113+AG113+AH113+AJ113+AL113+AN113+AP113)</f>
        <v>55</v>
      </c>
      <c r="BQ113" s="371"/>
      <c r="BR113" s="371"/>
      <c r="BS113" s="371"/>
      <c r="BT113" s="371"/>
      <c r="BU113" s="371"/>
      <c r="BV113" s="371"/>
      <c r="BW113" s="371"/>
      <c r="BX113" s="371"/>
      <c r="BY113" s="293"/>
      <c r="BZ113" s="291" t="s">
        <v>310</v>
      </c>
      <c r="CA113" s="293"/>
      <c r="CB113" s="291"/>
      <c r="CC113" s="293"/>
      <c r="CD113" s="291"/>
      <c r="CE113" s="293"/>
      <c r="CF113" s="291"/>
      <c r="CG113" s="293"/>
      <c r="CH113" s="294"/>
      <c r="CI113" s="294"/>
      <c r="CJ113" s="291"/>
      <c r="CK113" s="291"/>
      <c r="CL113" s="291"/>
      <c r="CM113" s="305"/>
      <c r="CN113" s="305">
        <v>1.04</v>
      </c>
      <c r="CO113" s="294"/>
      <c r="CP113" s="294"/>
      <c r="CQ113" s="293"/>
      <c r="CR113" s="293"/>
      <c r="CS113" s="294"/>
      <c r="CT113" s="294"/>
      <c r="CU113" s="293"/>
      <c r="CV113" s="293"/>
      <c r="CW113" s="305"/>
      <c r="CX113" s="305"/>
      <c r="CY113" s="295">
        <v>36.369999999999997</v>
      </c>
      <c r="CZ113" s="295"/>
      <c r="DA113" s="305"/>
      <c r="DB113" s="295"/>
      <c r="DC113" s="295"/>
      <c r="DD113" s="306"/>
      <c r="DE113" s="306"/>
      <c r="DF113" s="306"/>
      <c r="DG113" s="292"/>
      <c r="DH113" s="305"/>
      <c r="DI113" s="305"/>
      <c r="DJ113" s="305"/>
      <c r="DK113" s="305"/>
      <c r="DL113" s="305"/>
      <c r="DM113" s="306"/>
      <c r="DN113" s="296"/>
      <c r="DO113" s="294"/>
      <c r="DP113" s="294"/>
      <c r="DQ113" s="293"/>
      <c r="DR113" s="293"/>
      <c r="DS113" s="294"/>
      <c r="DT113" s="293"/>
      <c r="DU113" s="293"/>
      <c r="DV113" s="291"/>
      <c r="DW113" s="291"/>
      <c r="DX113" s="294"/>
      <c r="DY113" s="294"/>
      <c r="DZ113" s="293"/>
      <c r="EA113" s="294"/>
      <c r="EB113" s="293"/>
      <c r="EC113" s="292"/>
      <c r="ED113" s="292"/>
      <c r="EE113" s="292"/>
      <c r="EF113" s="292">
        <v>350000</v>
      </c>
      <c r="EG113" s="292"/>
      <c r="EH113" s="292">
        <v>369000</v>
      </c>
      <c r="EI113" s="292"/>
      <c r="EJ113" s="294"/>
    </row>
    <row r="114" spans="1:140" ht="30" hidden="1" x14ac:dyDescent="0.2">
      <c r="A114" s="345" t="s">
        <v>524</v>
      </c>
      <c r="B114" s="361" t="s">
        <v>197</v>
      </c>
      <c r="C114" s="361" t="s">
        <v>194</v>
      </c>
      <c r="D114" s="152" t="s">
        <v>759</v>
      </c>
      <c r="E114" s="152" t="s">
        <v>179</v>
      </c>
      <c r="F114" s="345"/>
      <c r="G114" s="345" t="s">
        <v>505</v>
      </c>
      <c r="H114" s="345"/>
      <c r="I114" s="345"/>
      <c r="J114" s="345" t="s">
        <v>507</v>
      </c>
      <c r="K114" s="345"/>
      <c r="L114" s="362">
        <v>559913</v>
      </c>
      <c r="M114" s="154"/>
      <c r="N114" s="439"/>
      <c r="O114" s="155"/>
      <c r="P114" s="367"/>
      <c r="Q114" s="364">
        <v>14.48</v>
      </c>
      <c r="R114" s="364"/>
      <c r="S114" s="158" t="e">
        <f>Q114+#REF!+R114</f>
        <v>#REF!</v>
      </c>
      <c r="T114" s="439"/>
      <c r="U114" s="159" t="s">
        <v>155</v>
      </c>
      <c r="V114" s="365"/>
      <c r="W114" s="366">
        <f t="shared" si="73"/>
        <v>18353.891793552193</v>
      </c>
      <c r="X114" s="367"/>
      <c r="Y114" s="367"/>
      <c r="Z114" s="367" t="s">
        <v>161</v>
      </c>
      <c r="AA114" s="365">
        <f>IF(AB114="Yes",10,0)</f>
        <v>0</v>
      </c>
      <c r="AB114" s="367"/>
      <c r="AC114" s="368">
        <f>IF(AD114="Yes",10,0)</f>
        <v>0</v>
      </c>
      <c r="AD114" s="367"/>
      <c r="AE114" s="369">
        <f t="shared" si="74"/>
        <v>0</v>
      </c>
      <c r="AF114" s="369">
        <f t="shared" si="68"/>
        <v>0</v>
      </c>
      <c r="AG114" s="369">
        <f t="shared" si="75"/>
        <v>15</v>
      </c>
      <c r="AH114" s="369">
        <f t="shared" si="71"/>
        <v>10</v>
      </c>
      <c r="AI114" s="364" t="s">
        <v>161</v>
      </c>
      <c r="AJ114" s="369">
        <f t="shared" si="69"/>
        <v>15</v>
      </c>
      <c r="AK114" s="364" t="s">
        <v>751</v>
      </c>
      <c r="AL114" s="369">
        <f t="shared" si="72"/>
        <v>10</v>
      </c>
      <c r="AM114" s="364" t="s">
        <v>161</v>
      </c>
      <c r="AN114" s="369">
        <f>IF(AO114="Yes",5,0)</f>
        <v>5</v>
      </c>
      <c r="AO114" s="364" t="s">
        <v>161</v>
      </c>
      <c r="AP114" s="369">
        <f t="shared" si="70"/>
        <v>0</v>
      </c>
      <c r="AQ114" s="364" t="s">
        <v>162</v>
      </c>
      <c r="AR114" s="370"/>
      <c r="AS114" s="370"/>
      <c r="AT114" s="370"/>
      <c r="AU114" s="370"/>
      <c r="AV114" s="370"/>
      <c r="AW114" s="370"/>
      <c r="AX114" s="370"/>
      <c r="AY114" s="370"/>
      <c r="AZ114" s="451"/>
      <c r="BA114" s="448"/>
      <c r="BB114" s="451"/>
      <c r="BC114" s="345" t="s">
        <v>194</v>
      </c>
      <c r="BD114" s="371"/>
      <c r="BE114" s="345"/>
      <c r="BF114" s="371"/>
      <c r="BG114" s="345"/>
      <c r="BH114" s="371"/>
      <c r="BI114" s="371"/>
      <c r="BJ114" s="371"/>
      <c r="BK114" s="371"/>
      <c r="BL114" s="371"/>
      <c r="BM114" s="371"/>
      <c r="BN114" s="371"/>
      <c r="BO114" s="371"/>
      <c r="BP114" s="364">
        <f>SUM(AE114+AF114+AG114+AH114+AJ114+AL114+AN114+AP114)</f>
        <v>55</v>
      </c>
      <c r="BQ114" s="371"/>
      <c r="BR114" s="371"/>
      <c r="BS114" s="371"/>
      <c r="BT114" s="371"/>
      <c r="BU114" s="371"/>
      <c r="BV114" s="371"/>
      <c r="BW114" s="371"/>
      <c r="BX114" s="371"/>
      <c r="BY114" s="293"/>
      <c r="BZ114" s="291" t="s">
        <v>197</v>
      </c>
      <c r="CA114" s="293"/>
      <c r="CB114" s="291"/>
      <c r="CC114" s="293"/>
      <c r="CD114" s="291"/>
      <c r="CE114" s="293"/>
      <c r="CF114" s="291"/>
      <c r="CG114" s="293"/>
      <c r="CH114" s="294"/>
      <c r="CI114" s="294"/>
      <c r="CJ114" s="291"/>
      <c r="CK114" s="291"/>
      <c r="CL114" s="291"/>
      <c r="CM114" s="305"/>
      <c r="CN114" s="305">
        <v>0.85</v>
      </c>
      <c r="CO114" s="294"/>
      <c r="CP114" s="294"/>
      <c r="CQ114" s="293"/>
      <c r="CR114" s="293"/>
      <c r="CS114" s="294"/>
      <c r="CT114" s="294"/>
      <c r="CU114" s="293"/>
      <c r="CV114" s="293"/>
      <c r="CW114" s="305"/>
      <c r="CX114" s="305"/>
      <c r="CY114" s="295">
        <v>35.89</v>
      </c>
      <c r="CZ114" s="295"/>
      <c r="DA114" s="305"/>
      <c r="DB114" s="295"/>
      <c r="DC114" s="295"/>
      <c r="DD114" s="306"/>
      <c r="DE114" s="306"/>
      <c r="DF114" s="306"/>
      <c r="DG114" s="292"/>
      <c r="DH114" s="305"/>
      <c r="DI114" s="305"/>
      <c r="DJ114" s="305"/>
      <c r="DK114" s="305"/>
      <c r="DL114" s="305"/>
      <c r="DM114" s="306"/>
      <c r="DN114" s="296"/>
      <c r="DO114" s="294"/>
      <c r="DP114" s="294"/>
      <c r="DQ114" s="293"/>
      <c r="DR114" s="293"/>
      <c r="DS114" s="294"/>
      <c r="DT114" s="293"/>
      <c r="DU114" s="293"/>
      <c r="DV114" s="291"/>
      <c r="DW114" s="291"/>
      <c r="DX114" s="294"/>
      <c r="DY114" s="294"/>
      <c r="DZ114" s="293"/>
      <c r="EA114" s="294"/>
      <c r="EB114" s="293"/>
      <c r="EC114" s="292"/>
      <c r="ED114" s="292"/>
      <c r="EE114" s="292"/>
      <c r="EF114" s="292">
        <v>622125</v>
      </c>
      <c r="EG114" s="292"/>
      <c r="EH114" s="292">
        <v>559913</v>
      </c>
      <c r="EI114" s="292"/>
      <c r="EJ114" s="294"/>
    </row>
    <row r="115" spans="1:140" ht="30" hidden="1" x14ac:dyDescent="0.2">
      <c r="A115" s="345" t="s">
        <v>525</v>
      </c>
      <c r="B115" s="361" t="s">
        <v>472</v>
      </c>
      <c r="C115" s="361" t="s">
        <v>214</v>
      </c>
      <c r="D115" s="152" t="s">
        <v>759</v>
      </c>
      <c r="E115" s="152" t="s">
        <v>179</v>
      </c>
      <c r="F115" s="345"/>
      <c r="G115" s="345" t="s">
        <v>517</v>
      </c>
      <c r="H115" s="345"/>
      <c r="I115" s="345"/>
      <c r="J115" s="345" t="s">
        <v>507</v>
      </c>
      <c r="K115" s="345"/>
      <c r="L115" s="362">
        <v>328275</v>
      </c>
      <c r="M115" s="154"/>
      <c r="N115" s="439"/>
      <c r="O115" s="155"/>
      <c r="P115" s="367"/>
      <c r="Q115" s="364">
        <v>14.08</v>
      </c>
      <c r="R115" s="364">
        <v>6.75</v>
      </c>
      <c r="S115" s="158" t="e">
        <f>Q115+#REF!+R115</f>
        <v>#REF!</v>
      </c>
      <c r="T115" s="439"/>
      <c r="U115" s="159" t="s">
        <v>155</v>
      </c>
      <c r="V115" s="365"/>
      <c r="W115" s="366">
        <f t="shared" si="73"/>
        <v>33229.577892499241</v>
      </c>
      <c r="X115" s="367"/>
      <c r="Y115" s="367"/>
      <c r="Z115" s="367" t="s">
        <v>161</v>
      </c>
      <c r="AA115" s="365">
        <f>IF(AB115="Yes",10,0)</f>
        <v>0</v>
      </c>
      <c r="AB115" s="367"/>
      <c r="AC115" s="368">
        <f>IF(AD115="Yes",10,0)</f>
        <v>0</v>
      </c>
      <c r="AD115" s="367"/>
      <c r="AE115" s="369">
        <f t="shared" si="74"/>
        <v>0</v>
      </c>
      <c r="AF115" s="369">
        <f t="shared" si="68"/>
        <v>0</v>
      </c>
      <c r="AG115" s="369">
        <f t="shared" si="75"/>
        <v>15</v>
      </c>
      <c r="AH115" s="369">
        <f t="shared" si="71"/>
        <v>10</v>
      </c>
      <c r="AI115" s="364" t="s">
        <v>161</v>
      </c>
      <c r="AJ115" s="369">
        <f t="shared" si="69"/>
        <v>15</v>
      </c>
      <c r="AK115" s="364" t="s">
        <v>751</v>
      </c>
      <c r="AL115" s="369">
        <f t="shared" si="72"/>
        <v>10</v>
      </c>
      <c r="AM115" s="364" t="s">
        <v>161</v>
      </c>
      <c r="AN115" s="369">
        <f>IF(AO115="Yes",5,0)</f>
        <v>5</v>
      </c>
      <c r="AO115" s="364" t="s">
        <v>161</v>
      </c>
      <c r="AP115" s="369">
        <f t="shared" si="70"/>
        <v>0</v>
      </c>
      <c r="AQ115" s="364" t="s">
        <v>162</v>
      </c>
      <c r="AR115" s="370"/>
      <c r="AS115" s="370"/>
      <c r="AT115" s="370"/>
      <c r="AU115" s="370"/>
      <c r="AV115" s="370"/>
      <c r="AW115" s="370"/>
      <c r="AX115" s="370"/>
      <c r="AY115" s="370"/>
      <c r="AZ115" s="451"/>
      <c r="BA115" s="448"/>
      <c r="BB115" s="451"/>
      <c r="BC115" s="345" t="s">
        <v>214</v>
      </c>
      <c r="BD115" s="371"/>
      <c r="BE115" s="345"/>
      <c r="BF115" s="371"/>
      <c r="BG115" s="345"/>
      <c r="BH115" s="371"/>
      <c r="BI115" s="371"/>
      <c r="BJ115" s="371"/>
      <c r="BK115" s="371"/>
      <c r="BL115" s="371"/>
      <c r="BM115" s="371"/>
      <c r="BN115" s="371"/>
      <c r="BO115" s="371"/>
      <c r="BP115" s="364">
        <f>SUM(AE115+AF115+AG115+AH115+AJ115+AL115+AN115+AP115)</f>
        <v>55</v>
      </c>
      <c r="BQ115" s="371"/>
      <c r="BR115" s="371"/>
      <c r="BS115" s="371"/>
      <c r="BT115" s="371"/>
      <c r="BU115" s="371"/>
      <c r="BV115" s="371"/>
      <c r="BW115" s="371"/>
      <c r="BX115" s="371"/>
      <c r="BY115" s="293"/>
      <c r="BZ115" s="291" t="s">
        <v>472</v>
      </c>
      <c r="CA115" s="293"/>
      <c r="CB115" s="291"/>
      <c r="CC115" s="293"/>
      <c r="CD115" s="291"/>
      <c r="CE115" s="293"/>
      <c r="CF115" s="291"/>
      <c r="CG115" s="293"/>
      <c r="CH115" s="294"/>
      <c r="CI115" s="294"/>
      <c r="CJ115" s="291"/>
      <c r="CK115" s="291"/>
      <c r="CL115" s="291"/>
      <c r="CM115" s="305"/>
      <c r="CN115" s="305">
        <v>0.89</v>
      </c>
      <c r="CO115" s="294"/>
      <c r="CP115" s="294"/>
      <c r="CQ115" s="293"/>
      <c r="CR115" s="293"/>
      <c r="CS115" s="294"/>
      <c r="CT115" s="294"/>
      <c r="CU115" s="293"/>
      <c r="CV115" s="293"/>
      <c r="CW115" s="305"/>
      <c r="CX115" s="305"/>
      <c r="CY115" s="295">
        <v>11.1</v>
      </c>
      <c r="CZ115" s="295"/>
      <c r="DA115" s="305"/>
      <c r="DB115" s="295"/>
      <c r="DC115" s="295"/>
      <c r="DD115" s="306"/>
      <c r="DE115" s="306"/>
      <c r="DF115" s="306"/>
      <c r="DG115" s="292"/>
      <c r="DH115" s="305"/>
      <c r="DI115" s="305"/>
      <c r="DJ115" s="305"/>
      <c r="DK115" s="305"/>
      <c r="DL115" s="305"/>
      <c r="DM115" s="306"/>
      <c r="DN115" s="296"/>
      <c r="DO115" s="294"/>
      <c r="DP115" s="294"/>
      <c r="DQ115" s="293"/>
      <c r="DR115" s="293"/>
      <c r="DS115" s="294"/>
      <c r="DT115" s="293"/>
      <c r="DU115" s="293"/>
      <c r="DV115" s="291"/>
      <c r="DW115" s="291"/>
      <c r="DX115" s="294"/>
      <c r="DY115" s="294"/>
      <c r="DZ115" s="293"/>
      <c r="EA115" s="294"/>
      <c r="EB115" s="293"/>
      <c r="EC115" s="292"/>
      <c r="ED115" s="292"/>
      <c r="EE115" s="292"/>
      <c r="EF115" s="292">
        <v>364750</v>
      </c>
      <c r="EG115" s="292"/>
      <c r="EH115" s="292">
        <v>328275</v>
      </c>
      <c r="EI115" s="292"/>
      <c r="EJ115" s="294"/>
    </row>
    <row r="116" spans="1:140" ht="30" hidden="1" x14ac:dyDescent="0.2">
      <c r="A116" s="345" t="s">
        <v>528</v>
      </c>
      <c r="B116" s="361" t="s">
        <v>310</v>
      </c>
      <c r="C116" s="361" t="s">
        <v>214</v>
      </c>
      <c r="D116" s="152" t="s">
        <v>759</v>
      </c>
      <c r="E116" s="152" t="s">
        <v>179</v>
      </c>
      <c r="F116" s="345"/>
      <c r="G116" s="345" t="s">
        <v>512</v>
      </c>
      <c r="H116" s="345"/>
      <c r="I116" s="345"/>
      <c r="J116" s="345" t="s">
        <v>507</v>
      </c>
      <c r="K116" s="345"/>
      <c r="L116" s="362">
        <v>666000</v>
      </c>
      <c r="M116" s="154"/>
      <c r="N116" s="439"/>
      <c r="O116" s="155"/>
      <c r="P116" s="367"/>
      <c r="Q116" s="364">
        <v>11.07</v>
      </c>
      <c r="R116" s="364">
        <v>6</v>
      </c>
      <c r="S116" s="158" t="e">
        <f>Q116+#REF!+R116</f>
        <v>#REF!</v>
      </c>
      <c r="T116" s="439"/>
      <c r="U116" s="159" t="s">
        <v>155</v>
      </c>
      <c r="V116" s="365"/>
      <c r="W116" s="366">
        <f t="shared" si="73"/>
        <v>17607.495611344937</v>
      </c>
      <c r="X116" s="367"/>
      <c r="Y116" s="367"/>
      <c r="Z116" s="367" t="s">
        <v>161</v>
      </c>
      <c r="AA116" s="365">
        <f>IF(AB116="Yes",10,0)</f>
        <v>0</v>
      </c>
      <c r="AB116" s="367"/>
      <c r="AC116" s="368">
        <f>IF(AD116="Yes",10,0)</f>
        <v>0</v>
      </c>
      <c r="AD116" s="367"/>
      <c r="AE116" s="369">
        <f t="shared" si="74"/>
        <v>0</v>
      </c>
      <c r="AF116" s="369">
        <f t="shared" si="68"/>
        <v>0</v>
      </c>
      <c r="AG116" s="369">
        <f t="shared" si="75"/>
        <v>15</v>
      </c>
      <c r="AH116" s="369">
        <f t="shared" si="71"/>
        <v>10</v>
      </c>
      <c r="AI116" s="364" t="s">
        <v>161</v>
      </c>
      <c r="AJ116" s="369">
        <f t="shared" si="69"/>
        <v>15</v>
      </c>
      <c r="AK116" s="364" t="s">
        <v>751</v>
      </c>
      <c r="AL116" s="369">
        <f t="shared" si="72"/>
        <v>10</v>
      </c>
      <c r="AM116" s="364" t="s">
        <v>161</v>
      </c>
      <c r="AN116" s="369">
        <f>IF(AO116="Yes",5,0)</f>
        <v>5</v>
      </c>
      <c r="AO116" s="364" t="s">
        <v>161</v>
      </c>
      <c r="AP116" s="369">
        <f t="shared" si="70"/>
        <v>0</v>
      </c>
      <c r="AQ116" s="364" t="s">
        <v>162</v>
      </c>
      <c r="AR116" s="370"/>
      <c r="AS116" s="370"/>
      <c r="AT116" s="370"/>
      <c r="AU116" s="370"/>
      <c r="AV116" s="370"/>
      <c r="AW116" s="370"/>
      <c r="AX116" s="370"/>
      <c r="AY116" s="370"/>
      <c r="AZ116" s="451"/>
      <c r="BA116" s="448"/>
      <c r="BB116" s="451"/>
      <c r="BC116" s="345" t="s">
        <v>214</v>
      </c>
      <c r="BD116" s="371"/>
      <c r="BE116" s="345"/>
      <c r="BF116" s="371"/>
      <c r="BG116" s="345"/>
      <c r="BH116" s="371"/>
      <c r="BI116" s="371"/>
      <c r="BJ116" s="371"/>
      <c r="BK116" s="371"/>
      <c r="BL116" s="371"/>
      <c r="BM116" s="371"/>
      <c r="BN116" s="371"/>
      <c r="BO116" s="371"/>
      <c r="BP116" s="364">
        <f>SUM(AE116+AF116+AG116+AH116+AJ116+AL116+AN116+AP116)</f>
        <v>55</v>
      </c>
      <c r="BQ116" s="371"/>
      <c r="BR116" s="371"/>
      <c r="BS116" s="371"/>
      <c r="BT116" s="371"/>
      <c r="BU116" s="371"/>
      <c r="BV116" s="371"/>
      <c r="BW116" s="371"/>
      <c r="BX116" s="371"/>
      <c r="BY116" s="293"/>
      <c r="BZ116" s="291" t="s">
        <v>310</v>
      </c>
      <c r="CA116" s="293"/>
      <c r="CB116" s="291"/>
      <c r="CC116" s="293"/>
      <c r="CD116" s="291"/>
      <c r="CE116" s="293"/>
      <c r="CF116" s="291"/>
      <c r="CG116" s="293"/>
      <c r="CH116" s="294"/>
      <c r="CI116" s="294"/>
      <c r="CJ116" s="291"/>
      <c r="CK116" s="291"/>
      <c r="CL116" s="291"/>
      <c r="CM116" s="305"/>
      <c r="CN116" s="305">
        <v>1.04</v>
      </c>
      <c r="CO116" s="294"/>
      <c r="CP116" s="294"/>
      <c r="CQ116" s="293"/>
      <c r="CR116" s="293"/>
      <c r="CS116" s="294"/>
      <c r="CT116" s="294"/>
      <c r="CU116" s="293"/>
      <c r="CV116" s="293"/>
      <c r="CW116" s="305"/>
      <c r="CX116" s="305"/>
      <c r="CY116" s="295">
        <v>36.369999999999997</v>
      </c>
      <c r="CZ116" s="295"/>
      <c r="DA116" s="305"/>
      <c r="DB116" s="295"/>
      <c r="DC116" s="295"/>
      <c r="DD116" s="306"/>
      <c r="DE116" s="306"/>
      <c r="DF116" s="306"/>
      <c r="DG116" s="292"/>
      <c r="DH116" s="305"/>
      <c r="DI116" s="305"/>
      <c r="DJ116" s="305"/>
      <c r="DK116" s="305"/>
      <c r="DL116" s="305"/>
      <c r="DM116" s="306"/>
      <c r="DN116" s="296"/>
      <c r="DO116" s="294"/>
      <c r="DP116" s="294"/>
      <c r="DQ116" s="293"/>
      <c r="DR116" s="293"/>
      <c r="DS116" s="294"/>
      <c r="DT116" s="293"/>
      <c r="DU116" s="293"/>
      <c r="DV116" s="291"/>
      <c r="DW116" s="291"/>
      <c r="DX116" s="294"/>
      <c r="DY116" s="294"/>
      <c r="DZ116" s="293"/>
      <c r="EA116" s="294"/>
      <c r="EB116" s="293"/>
      <c r="EC116" s="292"/>
      <c r="ED116" s="292"/>
      <c r="EE116" s="292"/>
      <c r="EF116" s="292">
        <v>740000</v>
      </c>
      <c r="EG116" s="292"/>
      <c r="EH116" s="292">
        <v>666000</v>
      </c>
      <c r="EI116" s="292"/>
      <c r="EJ116" s="294"/>
    </row>
    <row r="117" spans="1:140" ht="30" hidden="1" x14ac:dyDescent="0.2">
      <c r="A117" s="345" t="s">
        <v>529</v>
      </c>
      <c r="B117" s="361" t="s">
        <v>242</v>
      </c>
      <c r="C117" s="361" t="s">
        <v>214</v>
      </c>
      <c r="D117" s="152" t="s">
        <v>759</v>
      </c>
      <c r="E117" s="152" t="s">
        <v>179</v>
      </c>
      <c r="F117" s="345"/>
      <c r="G117" s="345" t="s">
        <v>514</v>
      </c>
      <c r="H117" s="345"/>
      <c r="I117" s="345"/>
      <c r="J117" s="345" t="s">
        <v>527</v>
      </c>
      <c r="K117" s="345"/>
      <c r="L117" s="362">
        <v>450000</v>
      </c>
      <c r="M117" s="154"/>
      <c r="N117" s="439"/>
      <c r="O117" s="155"/>
      <c r="P117" s="367"/>
      <c r="Q117" s="364">
        <v>10.42</v>
      </c>
      <c r="R117" s="364">
        <v>13.5</v>
      </c>
      <c r="S117" s="158" t="e">
        <f>Q117+#REF!+R117</f>
        <v>#REF!</v>
      </c>
      <c r="T117" s="439"/>
      <c r="U117" s="159" t="s">
        <v>155</v>
      </c>
      <c r="V117" s="365"/>
      <c r="W117" s="366">
        <f t="shared" si="73"/>
        <v>6317.5983018295765</v>
      </c>
      <c r="X117" s="367"/>
      <c r="Y117" s="367"/>
      <c r="Z117" s="367" t="s">
        <v>161</v>
      </c>
      <c r="AA117" s="365">
        <f>IF(AB117="Yes",10,0)</f>
        <v>0</v>
      </c>
      <c r="AB117" s="367"/>
      <c r="AC117" s="368">
        <f>IF(AD117="Yes",10,0)</f>
        <v>0</v>
      </c>
      <c r="AD117" s="367"/>
      <c r="AE117" s="369">
        <f t="shared" si="74"/>
        <v>0</v>
      </c>
      <c r="AF117" s="369">
        <f t="shared" si="68"/>
        <v>0</v>
      </c>
      <c r="AG117" s="369">
        <f t="shared" si="75"/>
        <v>15</v>
      </c>
      <c r="AH117" s="369">
        <f t="shared" si="71"/>
        <v>10</v>
      </c>
      <c r="AI117" s="364" t="s">
        <v>161</v>
      </c>
      <c r="AJ117" s="369">
        <f t="shared" si="69"/>
        <v>15</v>
      </c>
      <c r="AK117" s="364" t="s">
        <v>751</v>
      </c>
      <c r="AL117" s="369">
        <f t="shared" si="72"/>
        <v>10</v>
      </c>
      <c r="AM117" s="364" t="s">
        <v>161</v>
      </c>
      <c r="AN117" s="369">
        <f>IF(AO117="Yes",5,0)</f>
        <v>5</v>
      </c>
      <c r="AO117" s="364" t="s">
        <v>161</v>
      </c>
      <c r="AP117" s="369">
        <f t="shared" si="70"/>
        <v>0</v>
      </c>
      <c r="AQ117" s="364" t="s">
        <v>162</v>
      </c>
      <c r="AR117" s="370"/>
      <c r="AS117" s="370"/>
      <c r="AT117" s="370"/>
      <c r="AU117" s="370"/>
      <c r="AV117" s="370"/>
      <c r="AW117" s="370"/>
      <c r="AX117" s="370"/>
      <c r="AY117" s="370"/>
      <c r="AZ117" s="451"/>
      <c r="BA117" s="448"/>
      <c r="BB117" s="451"/>
      <c r="BC117" s="345" t="s">
        <v>214</v>
      </c>
      <c r="BD117" s="371"/>
      <c r="BE117" s="345"/>
      <c r="BF117" s="371"/>
      <c r="BG117" s="345"/>
      <c r="BH117" s="371"/>
      <c r="BI117" s="371"/>
      <c r="BJ117" s="371"/>
      <c r="BK117" s="371"/>
      <c r="BL117" s="371"/>
      <c r="BM117" s="371"/>
      <c r="BN117" s="371"/>
      <c r="BO117" s="371"/>
      <c r="BP117" s="364">
        <f>SUM(AE117+AF117+AG117+AH117+AJ117+AL117+AN117+AP117)</f>
        <v>55</v>
      </c>
      <c r="BQ117" s="371"/>
      <c r="BR117" s="371"/>
      <c r="BS117" s="371"/>
      <c r="BT117" s="371"/>
      <c r="BU117" s="371"/>
      <c r="BV117" s="371"/>
      <c r="BW117" s="371"/>
      <c r="BX117" s="371"/>
      <c r="BY117" s="293"/>
      <c r="BZ117" s="291" t="s">
        <v>242</v>
      </c>
      <c r="CA117" s="293"/>
      <c r="CB117" s="291"/>
      <c r="CC117" s="293"/>
      <c r="CD117" s="291"/>
      <c r="CE117" s="293"/>
      <c r="CF117" s="291"/>
      <c r="CG117" s="293"/>
      <c r="CH117" s="294"/>
      <c r="CI117" s="294"/>
      <c r="CJ117" s="291"/>
      <c r="CK117" s="291"/>
      <c r="CL117" s="291"/>
      <c r="CM117" s="305"/>
      <c r="CN117" s="305">
        <v>1.04</v>
      </c>
      <c r="CO117" s="294"/>
      <c r="CP117" s="294"/>
      <c r="CQ117" s="293"/>
      <c r="CR117" s="293"/>
      <c r="CS117" s="294"/>
      <c r="CT117" s="294"/>
      <c r="CU117" s="293"/>
      <c r="CV117" s="293"/>
      <c r="CW117" s="305"/>
      <c r="CX117" s="305"/>
      <c r="CY117" s="295">
        <v>68.489999999999995</v>
      </c>
      <c r="CZ117" s="295"/>
      <c r="DA117" s="305"/>
      <c r="DB117" s="295"/>
      <c r="DC117" s="295"/>
      <c r="DD117" s="306"/>
      <c r="DE117" s="306"/>
      <c r="DF117" s="306"/>
      <c r="DG117" s="292"/>
      <c r="DH117" s="305"/>
      <c r="DI117" s="305"/>
      <c r="DJ117" s="305"/>
      <c r="DK117" s="305"/>
      <c r="DL117" s="305"/>
      <c r="DM117" s="306"/>
      <c r="DN117" s="296"/>
      <c r="DO117" s="294"/>
      <c r="DP117" s="294"/>
      <c r="DQ117" s="293"/>
      <c r="DR117" s="293"/>
      <c r="DS117" s="294"/>
      <c r="DT117" s="293"/>
      <c r="DU117" s="293"/>
      <c r="DV117" s="291"/>
      <c r="DW117" s="291"/>
      <c r="DX117" s="294"/>
      <c r="DY117" s="294"/>
      <c r="DZ117" s="293"/>
      <c r="EA117" s="294"/>
      <c r="EB117" s="293"/>
      <c r="EC117" s="292"/>
      <c r="ED117" s="292"/>
      <c r="EE117" s="292"/>
      <c r="EF117" s="292">
        <v>500000</v>
      </c>
      <c r="EG117" s="292"/>
      <c r="EH117" s="292">
        <v>450000</v>
      </c>
      <c r="EI117" s="292"/>
      <c r="EJ117" s="294"/>
    </row>
    <row r="118" spans="1:140"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90">
        <v>8.4542459855749996</v>
      </c>
      <c r="R118" s="391">
        <v>8.25</v>
      </c>
      <c r="S118" s="204" t="e">
        <f>Q118+#REF!+R118</f>
        <v>#REF!</v>
      </c>
      <c r="T118" s="439"/>
      <c r="U118" s="205" t="s">
        <v>155</v>
      </c>
      <c r="V118" s="392"/>
      <c r="W118" s="393">
        <f t="shared" si="73"/>
        <v>2004.7520047520045</v>
      </c>
      <c r="X118" s="394"/>
      <c r="Y118" s="394"/>
      <c r="Z118" s="394" t="s">
        <v>161</v>
      </c>
      <c r="AA118" s="394"/>
      <c r="AB118" s="394"/>
      <c r="AC118" s="394"/>
      <c r="AD118" s="394"/>
      <c r="AE118" s="395">
        <f t="shared" si="74"/>
        <v>0</v>
      </c>
      <c r="AF118" s="395">
        <f t="shared" ref="AF118:AF149" si="76">IF(W118&lt;999,20,IF(W118&lt;1499,15,IF(W118&lt;1999,10,IF(W118&lt;3999,5,IF(W118&gt;4000,0)))))</f>
        <v>5</v>
      </c>
      <c r="AG118" s="395">
        <f t="shared" si="75"/>
        <v>15</v>
      </c>
      <c r="AH118" s="395">
        <f t="shared" si="71"/>
        <v>10</v>
      </c>
      <c r="AI118" s="391" t="s">
        <v>161</v>
      </c>
      <c r="AJ118" s="395">
        <f t="shared" ref="AJ118:AJ149" si="77">IF(AK118="Minimal",15,0)</f>
        <v>15</v>
      </c>
      <c r="AK118" s="391" t="s">
        <v>751</v>
      </c>
      <c r="AL118" s="395">
        <f t="shared" si="72"/>
        <v>10</v>
      </c>
      <c r="AM118" s="391" t="s">
        <v>161</v>
      </c>
      <c r="AN118" s="395">
        <f>IF(AO118="Yes",10,0)</f>
        <v>0</v>
      </c>
      <c r="AO118" s="391" t="s">
        <v>162</v>
      </c>
      <c r="AP118" s="395">
        <f t="shared" si="70"/>
        <v>0</v>
      </c>
      <c r="AQ118" s="391" t="s">
        <v>162</v>
      </c>
      <c r="AR118" s="390"/>
      <c r="AS118" s="390"/>
      <c r="AT118" s="390">
        <v>12.5</v>
      </c>
      <c r="AU118" s="390"/>
      <c r="AV118" s="390"/>
      <c r="AW118" s="390"/>
      <c r="AX118" s="390"/>
      <c r="AY118" s="390"/>
      <c r="AZ118" s="457"/>
      <c r="BA118" s="448"/>
      <c r="BB118" s="457"/>
      <c r="BC118" s="387" t="s">
        <v>214</v>
      </c>
      <c r="BD118" s="396"/>
      <c r="BE118" s="344"/>
      <c r="BF118" s="396"/>
      <c r="BG118" s="344"/>
      <c r="BH118" s="396"/>
      <c r="BI118" s="396"/>
      <c r="BJ118" s="396"/>
      <c r="BK118" s="396"/>
      <c r="BL118" s="396"/>
      <c r="BM118" s="396"/>
      <c r="BN118" s="396"/>
      <c r="BO118" s="396"/>
      <c r="BP118" s="391">
        <f>SUM(AE118+AF118+AG118+AH118+AJ118+AL118+AN118)</f>
        <v>55</v>
      </c>
      <c r="BQ118" s="396"/>
      <c r="BR118" s="396"/>
      <c r="BS118" s="396"/>
      <c r="BT118" s="396"/>
      <c r="BU118" s="396"/>
      <c r="BV118" s="396"/>
      <c r="BW118" s="396"/>
      <c r="BX118" s="396"/>
      <c r="BY118" s="300"/>
      <c r="BZ118" s="38" t="s">
        <v>738</v>
      </c>
      <c r="CA118" s="300"/>
      <c r="CB118" s="304"/>
      <c r="CC118" s="300"/>
      <c r="CD118" s="304"/>
      <c r="CE118" s="300"/>
      <c r="CF118" s="304"/>
      <c r="CG118" s="300"/>
      <c r="CH118" s="301"/>
      <c r="CI118" s="301"/>
      <c r="CJ118" s="304"/>
      <c r="CK118" s="304"/>
      <c r="CL118" s="304"/>
      <c r="CM118" s="302"/>
      <c r="CN118" s="302">
        <v>1.1200000000000001</v>
      </c>
      <c r="CO118" s="301"/>
      <c r="CP118" s="301"/>
      <c r="CQ118" s="300"/>
      <c r="CR118" s="300"/>
      <c r="CS118" s="301"/>
      <c r="CT118" s="301"/>
      <c r="CU118" s="300"/>
      <c r="CV118" s="300"/>
      <c r="CW118" s="302"/>
      <c r="CX118" s="302"/>
      <c r="CY118" s="299">
        <v>481</v>
      </c>
      <c r="CZ118" s="299"/>
      <c r="DA118" s="302"/>
      <c r="DB118" s="299"/>
      <c r="DC118" s="299"/>
      <c r="DD118" s="298"/>
      <c r="DE118" s="298"/>
      <c r="DF118" s="298"/>
      <c r="DG118" s="303"/>
      <c r="DH118" s="302"/>
      <c r="DI118" s="302"/>
      <c r="DJ118" s="302"/>
      <c r="DK118" s="302"/>
      <c r="DL118" s="302"/>
      <c r="DM118" s="298"/>
      <c r="DN118" s="297"/>
      <c r="DO118" s="301"/>
      <c r="DP118" s="301"/>
      <c r="DQ118" s="300"/>
      <c r="DR118" s="300"/>
      <c r="DS118" s="301"/>
      <c r="DT118" s="300"/>
      <c r="DU118" s="300"/>
      <c r="DV118" s="304"/>
      <c r="DW118" s="304"/>
      <c r="DX118" s="301"/>
      <c r="DY118" s="301"/>
      <c r="DZ118" s="300"/>
      <c r="EA118" s="301"/>
      <c r="EB118" s="300"/>
      <c r="EC118" s="52">
        <v>400000</v>
      </c>
      <c r="ED118" s="52">
        <v>300000</v>
      </c>
      <c r="EE118" s="303"/>
      <c r="EF118" s="52">
        <v>720000</v>
      </c>
      <c r="EG118" s="51">
        <v>0</v>
      </c>
      <c r="EH118" s="292">
        <v>1080000</v>
      </c>
      <c r="EI118" s="303"/>
      <c r="EJ118" s="301"/>
    </row>
    <row r="119" spans="1:140" ht="30" hidden="1" x14ac:dyDescent="0.2">
      <c r="A119" s="345" t="s">
        <v>530</v>
      </c>
      <c r="B119" s="361" t="s">
        <v>225</v>
      </c>
      <c r="C119" s="361" t="s">
        <v>224</v>
      </c>
      <c r="D119" s="152" t="s">
        <v>759</v>
      </c>
      <c r="E119" s="152" t="s">
        <v>179</v>
      </c>
      <c r="F119" s="345"/>
      <c r="G119" s="345" t="s">
        <v>531</v>
      </c>
      <c r="H119" s="345"/>
      <c r="I119" s="345"/>
      <c r="J119" s="345" t="s">
        <v>532</v>
      </c>
      <c r="K119" s="345"/>
      <c r="L119" s="362">
        <v>459000</v>
      </c>
      <c r="M119" s="154"/>
      <c r="N119" s="439"/>
      <c r="O119" s="155"/>
      <c r="P119" s="367"/>
      <c r="Q119" s="364">
        <v>10.199999999999999</v>
      </c>
      <c r="R119" s="364"/>
      <c r="S119" s="158" t="e">
        <f>Q119+#REF!+R119</f>
        <v>#REF!</v>
      </c>
      <c r="T119" s="439"/>
      <c r="U119" s="159" t="s">
        <v>155</v>
      </c>
      <c r="V119" s="365"/>
      <c r="W119" s="366">
        <f t="shared" si="73"/>
        <v>39185.555128697662</v>
      </c>
      <c r="X119" s="367"/>
      <c r="Y119" s="367"/>
      <c r="Z119" s="367" t="s">
        <v>161</v>
      </c>
      <c r="AA119" s="365">
        <f t="shared" ref="AA119:AA149" si="78">IF(AB119="Yes",10,0)</f>
        <v>0</v>
      </c>
      <c r="AB119" s="367"/>
      <c r="AC119" s="368">
        <f t="shared" ref="AC119:AC150" si="79">IF(AD119="Yes",10,0)</f>
        <v>0</v>
      </c>
      <c r="AD119" s="367"/>
      <c r="AE119" s="369">
        <f t="shared" si="74"/>
        <v>0</v>
      </c>
      <c r="AF119" s="369">
        <f t="shared" si="76"/>
        <v>0</v>
      </c>
      <c r="AG119" s="369">
        <f t="shared" si="75"/>
        <v>15</v>
      </c>
      <c r="AH119" s="369">
        <f t="shared" si="71"/>
        <v>10</v>
      </c>
      <c r="AI119" s="364" t="s">
        <v>161</v>
      </c>
      <c r="AJ119" s="369">
        <f t="shared" si="77"/>
        <v>15</v>
      </c>
      <c r="AK119" s="364" t="s">
        <v>751</v>
      </c>
      <c r="AL119" s="369">
        <f t="shared" si="72"/>
        <v>10</v>
      </c>
      <c r="AM119" s="364" t="s">
        <v>161</v>
      </c>
      <c r="AN119" s="369">
        <f t="shared" ref="AN119:AN149" si="80">IF(AO119="Yes",5,0)</f>
        <v>5</v>
      </c>
      <c r="AO119" s="364" t="s">
        <v>161</v>
      </c>
      <c r="AP119" s="369">
        <f t="shared" ref="AP119:AP150" si="81">IF(AQ119="Yes",10,0)</f>
        <v>0</v>
      </c>
      <c r="AQ119" s="364" t="s">
        <v>162</v>
      </c>
      <c r="AR119" s="370"/>
      <c r="AS119" s="370"/>
      <c r="AT119" s="370"/>
      <c r="AU119" s="370"/>
      <c r="AV119" s="370"/>
      <c r="AW119" s="370"/>
      <c r="AX119" s="370"/>
      <c r="AY119" s="370"/>
      <c r="AZ119" s="451"/>
      <c r="BA119" s="448"/>
      <c r="BB119" s="451"/>
      <c r="BC119" s="345" t="s">
        <v>224</v>
      </c>
      <c r="BD119" s="371"/>
      <c r="BE119" s="345"/>
      <c r="BF119" s="371"/>
      <c r="BG119" s="345"/>
      <c r="BH119" s="371"/>
      <c r="BI119" s="371"/>
      <c r="BJ119" s="371"/>
      <c r="BK119" s="371"/>
      <c r="BL119" s="371"/>
      <c r="BM119" s="371"/>
      <c r="BN119" s="371"/>
      <c r="BO119" s="371"/>
      <c r="BP119" s="364">
        <f t="shared" ref="BP119:BP161" si="82">SUM(AE119+AF119+AG119+AH119+AJ119+AL119+AN119+AP119)</f>
        <v>55</v>
      </c>
      <c r="BQ119" s="371"/>
      <c r="BR119" s="371"/>
      <c r="BS119" s="371"/>
      <c r="BT119" s="371"/>
      <c r="BU119" s="371"/>
      <c r="BV119" s="371"/>
      <c r="BW119" s="371"/>
      <c r="BX119" s="371"/>
      <c r="BY119" s="293"/>
      <c r="BZ119" s="291" t="s">
        <v>225</v>
      </c>
      <c r="CA119" s="293"/>
      <c r="CB119" s="291"/>
      <c r="CC119" s="293"/>
      <c r="CD119" s="291"/>
      <c r="CE119" s="293"/>
      <c r="CF119" s="291"/>
      <c r="CG119" s="293"/>
      <c r="CH119" s="294"/>
      <c r="CI119" s="294"/>
      <c r="CJ119" s="291"/>
      <c r="CK119" s="291"/>
      <c r="CL119" s="291"/>
      <c r="CM119" s="305"/>
      <c r="CN119" s="305">
        <v>0.95</v>
      </c>
      <c r="CO119" s="294"/>
      <c r="CP119" s="294"/>
      <c r="CQ119" s="293"/>
      <c r="CR119" s="293"/>
      <c r="CS119" s="294"/>
      <c r="CT119" s="294"/>
      <c r="CU119" s="293"/>
      <c r="CV119" s="293"/>
      <c r="CW119" s="305"/>
      <c r="CX119" s="305"/>
      <c r="CY119" s="295">
        <v>12.33</v>
      </c>
      <c r="CZ119" s="295"/>
      <c r="DA119" s="305"/>
      <c r="DB119" s="295"/>
      <c r="DC119" s="295"/>
      <c r="DD119" s="306"/>
      <c r="DE119" s="306"/>
      <c r="DF119" s="306"/>
      <c r="DG119" s="292"/>
      <c r="DH119" s="305"/>
      <c r="DI119" s="305"/>
      <c r="DJ119" s="305"/>
      <c r="DK119" s="305"/>
      <c r="DL119" s="305"/>
      <c r="DM119" s="306"/>
      <c r="DN119" s="296"/>
      <c r="DO119" s="294"/>
      <c r="DP119" s="294"/>
      <c r="DQ119" s="293"/>
      <c r="DR119" s="293"/>
      <c r="DS119" s="294"/>
      <c r="DT119" s="293"/>
      <c r="DU119" s="293"/>
      <c r="DV119" s="291"/>
      <c r="DW119" s="291"/>
      <c r="DX119" s="294"/>
      <c r="DY119" s="294"/>
      <c r="DZ119" s="293"/>
      <c r="EA119" s="294"/>
      <c r="EB119" s="293"/>
      <c r="EC119" s="292"/>
      <c r="ED119" s="292"/>
      <c r="EE119" s="292"/>
      <c r="EF119" s="292">
        <v>510000</v>
      </c>
      <c r="EG119" s="292"/>
      <c r="EH119" s="292">
        <v>459000</v>
      </c>
      <c r="EI119" s="292"/>
      <c r="EJ119" s="294"/>
    </row>
    <row r="120" spans="1:140" ht="30" hidden="1" x14ac:dyDescent="0.2">
      <c r="A120" s="345" t="s">
        <v>533</v>
      </c>
      <c r="B120" s="361" t="s">
        <v>233</v>
      </c>
      <c r="C120" s="361" t="s">
        <v>214</v>
      </c>
      <c r="D120" s="152" t="s">
        <v>759</v>
      </c>
      <c r="E120" s="152" t="s">
        <v>179</v>
      </c>
      <c r="F120" s="345"/>
      <c r="G120" s="345" t="s">
        <v>498</v>
      </c>
      <c r="H120" s="345"/>
      <c r="I120" s="345"/>
      <c r="J120" s="345" t="s">
        <v>534</v>
      </c>
      <c r="K120" s="345"/>
      <c r="L120" s="362">
        <v>499500</v>
      </c>
      <c r="M120" s="154"/>
      <c r="N120" s="439"/>
      <c r="O120" s="155"/>
      <c r="P120" s="367"/>
      <c r="Q120" s="364">
        <v>9.1300000000000008</v>
      </c>
      <c r="R120" s="364">
        <v>9.75</v>
      </c>
      <c r="S120" s="158" t="e">
        <f>Q120+#REF!+R120</f>
        <v>#REF!</v>
      </c>
      <c r="T120" s="439"/>
      <c r="U120" s="159" t="s">
        <v>155</v>
      </c>
      <c r="V120" s="365"/>
      <c r="W120" s="366">
        <f t="shared" si="73"/>
        <v>13116.846284741918</v>
      </c>
      <c r="X120" s="367"/>
      <c r="Y120" s="367"/>
      <c r="Z120" s="367" t="s">
        <v>161</v>
      </c>
      <c r="AA120" s="365">
        <f t="shared" si="78"/>
        <v>0</v>
      </c>
      <c r="AB120" s="367"/>
      <c r="AC120" s="368">
        <f t="shared" si="79"/>
        <v>0</v>
      </c>
      <c r="AD120" s="367"/>
      <c r="AE120" s="369">
        <f t="shared" si="74"/>
        <v>0</v>
      </c>
      <c r="AF120" s="369">
        <f t="shared" si="76"/>
        <v>0</v>
      </c>
      <c r="AG120" s="369">
        <f t="shared" si="75"/>
        <v>15</v>
      </c>
      <c r="AH120" s="369">
        <f t="shared" si="71"/>
        <v>10</v>
      </c>
      <c r="AI120" s="364" t="s">
        <v>161</v>
      </c>
      <c r="AJ120" s="369">
        <f t="shared" si="77"/>
        <v>15</v>
      </c>
      <c r="AK120" s="364" t="s">
        <v>751</v>
      </c>
      <c r="AL120" s="369">
        <f t="shared" si="72"/>
        <v>10</v>
      </c>
      <c r="AM120" s="364" t="s">
        <v>161</v>
      </c>
      <c r="AN120" s="369">
        <f t="shared" si="80"/>
        <v>5</v>
      </c>
      <c r="AO120" s="364" t="s">
        <v>161</v>
      </c>
      <c r="AP120" s="369">
        <f t="shared" si="81"/>
        <v>0</v>
      </c>
      <c r="AQ120" s="364" t="s">
        <v>162</v>
      </c>
      <c r="AR120" s="370"/>
      <c r="AS120" s="370"/>
      <c r="AT120" s="370"/>
      <c r="AU120" s="370"/>
      <c r="AV120" s="370"/>
      <c r="AW120" s="370"/>
      <c r="AX120" s="370"/>
      <c r="AY120" s="370"/>
      <c r="AZ120" s="451"/>
      <c r="BA120" s="448"/>
      <c r="BB120" s="451"/>
      <c r="BC120" s="361" t="s">
        <v>214</v>
      </c>
      <c r="BD120" s="371"/>
      <c r="BE120" s="345"/>
      <c r="BF120" s="371"/>
      <c r="BG120" s="345"/>
      <c r="BH120" s="371"/>
      <c r="BI120" s="371"/>
      <c r="BJ120" s="371"/>
      <c r="BK120" s="371"/>
      <c r="BL120" s="371"/>
      <c r="BM120" s="371"/>
      <c r="BN120" s="371"/>
      <c r="BO120" s="371"/>
      <c r="BP120" s="364">
        <f t="shared" si="82"/>
        <v>55</v>
      </c>
      <c r="BQ120" s="371"/>
      <c r="BR120" s="371"/>
      <c r="BS120" s="371"/>
      <c r="BT120" s="371"/>
      <c r="BU120" s="371"/>
      <c r="BV120" s="371"/>
      <c r="BW120" s="371"/>
      <c r="BX120" s="371"/>
      <c r="BY120" s="293"/>
      <c r="BZ120" s="291" t="s">
        <v>233</v>
      </c>
      <c r="CA120" s="293"/>
      <c r="CB120" s="291"/>
      <c r="CC120" s="293"/>
      <c r="CD120" s="291"/>
      <c r="CE120" s="293"/>
      <c r="CF120" s="291"/>
      <c r="CG120" s="293"/>
      <c r="CH120" s="294"/>
      <c r="CI120" s="294"/>
      <c r="CJ120" s="291"/>
      <c r="CK120" s="291"/>
      <c r="CL120" s="291"/>
      <c r="CM120" s="305"/>
      <c r="CN120" s="305">
        <v>0.82</v>
      </c>
      <c r="CO120" s="294"/>
      <c r="CP120" s="294"/>
      <c r="CQ120" s="293"/>
      <c r="CR120" s="293"/>
      <c r="CS120" s="294"/>
      <c r="CT120" s="294"/>
      <c r="CU120" s="293"/>
      <c r="CV120" s="293"/>
      <c r="CW120" s="305"/>
      <c r="CX120" s="305"/>
      <c r="CY120" s="295">
        <v>46.44</v>
      </c>
      <c r="CZ120" s="295"/>
      <c r="DA120" s="305"/>
      <c r="DB120" s="295"/>
      <c r="DC120" s="295"/>
      <c r="DD120" s="306"/>
      <c r="DE120" s="306"/>
      <c r="DF120" s="306"/>
      <c r="DG120" s="292"/>
      <c r="DH120" s="305"/>
      <c r="DI120" s="305"/>
      <c r="DJ120" s="305"/>
      <c r="DK120" s="305"/>
      <c r="DL120" s="305"/>
      <c r="DM120" s="306"/>
      <c r="DN120" s="296"/>
      <c r="DO120" s="294"/>
      <c r="DP120" s="294"/>
      <c r="DQ120" s="293"/>
      <c r="DR120" s="293"/>
      <c r="DS120" s="294"/>
      <c r="DT120" s="293"/>
      <c r="DU120" s="293"/>
      <c r="DV120" s="291"/>
      <c r="DW120" s="291"/>
      <c r="DX120" s="294"/>
      <c r="DY120" s="294"/>
      <c r="DZ120" s="293"/>
      <c r="EA120" s="294"/>
      <c r="EB120" s="293"/>
      <c r="EC120" s="292"/>
      <c r="ED120" s="292"/>
      <c r="EE120" s="292"/>
      <c r="EF120" s="292">
        <v>555000</v>
      </c>
      <c r="EG120" s="292"/>
      <c r="EH120" s="292">
        <v>499500</v>
      </c>
      <c r="EI120" s="292"/>
      <c r="EJ120" s="294"/>
    </row>
    <row r="121" spans="1:140" ht="30" hidden="1" x14ac:dyDescent="0.2">
      <c r="A121" s="345" t="s">
        <v>535</v>
      </c>
      <c r="B121" s="361" t="s">
        <v>327</v>
      </c>
      <c r="C121" s="361" t="s">
        <v>214</v>
      </c>
      <c r="D121" s="152" t="s">
        <v>759</v>
      </c>
      <c r="E121" s="152" t="s">
        <v>179</v>
      </c>
      <c r="F121" s="345"/>
      <c r="G121" s="345" t="s">
        <v>536</v>
      </c>
      <c r="H121" s="345"/>
      <c r="I121" s="345"/>
      <c r="J121" s="345" t="s">
        <v>537</v>
      </c>
      <c r="K121" s="345"/>
      <c r="L121" s="362">
        <v>801000</v>
      </c>
      <c r="M121" s="154"/>
      <c r="N121" s="439"/>
      <c r="O121" s="155"/>
      <c r="P121" s="367"/>
      <c r="Q121" s="364">
        <v>9.06</v>
      </c>
      <c r="R121" s="364">
        <v>8.25</v>
      </c>
      <c r="S121" s="158" t="e">
        <f>Q121+#REF!+R121</f>
        <v>#REF!</v>
      </c>
      <c r="T121" s="439"/>
      <c r="U121" s="159" t="s">
        <v>155</v>
      </c>
      <c r="V121" s="365"/>
      <c r="W121" s="366">
        <f t="shared" si="73"/>
        <v>18316.777344821909</v>
      </c>
      <c r="X121" s="367"/>
      <c r="Y121" s="367"/>
      <c r="Z121" s="367" t="s">
        <v>161</v>
      </c>
      <c r="AA121" s="365">
        <f t="shared" si="78"/>
        <v>0</v>
      </c>
      <c r="AB121" s="367"/>
      <c r="AC121" s="368">
        <f t="shared" si="79"/>
        <v>0</v>
      </c>
      <c r="AD121" s="367"/>
      <c r="AE121" s="369">
        <f t="shared" si="74"/>
        <v>0</v>
      </c>
      <c r="AF121" s="369">
        <f t="shared" si="76"/>
        <v>0</v>
      </c>
      <c r="AG121" s="369">
        <f t="shared" si="75"/>
        <v>15</v>
      </c>
      <c r="AH121" s="369">
        <f t="shared" si="71"/>
        <v>10</v>
      </c>
      <c r="AI121" s="364" t="s">
        <v>161</v>
      </c>
      <c r="AJ121" s="369">
        <f t="shared" si="77"/>
        <v>15</v>
      </c>
      <c r="AK121" s="364" t="s">
        <v>751</v>
      </c>
      <c r="AL121" s="369">
        <f t="shared" si="72"/>
        <v>10</v>
      </c>
      <c r="AM121" s="364" t="s">
        <v>161</v>
      </c>
      <c r="AN121" s="369">
        <f t="shared" si="80"/>
        <v>5</v>
      </c>
      <c r="AO121" s="364" t="s">
        <v>161</v>
      </c>
      <c r="AP121" s="369">
        <f t="shared" si="81"/>
        <v>0</v>
      </c>
      <c r="AQ121" s="364" t="s">
        <v>162</v>
      </c>
      <c r="AR121" s="370"/>
      <c r="AS121" s="370"/>
      <c r="AT121" s="370"/>
      <c r="AU121" s="370"/>
      <c r="AV121" s="370"/>
      <c r="AW121" s="370"/>
      <c r="AX121" s="370"/>
      <c r="AY121" s="370"/>
      <c r="AZ121" s="451"/>
      <c r="BA121" s="448"/>
      <c r="BB121" s="451"/>
      <c r="BC121" s="361" t="s">
        <v>214</v>
      </c>
      <c r="BD121" s="371"/>
      <c r="BE121" s="345"/>
      <c r="BF121" s="371"/>
      <c r="BG121" s="345"/>
      <c r="BH121" s="371"/>
      <c r="BI121" s="371"/>
      <c r="BJ121" s="371"/>
      <c r="BK121" s="371"/>
      <c r="BL121" s="371"/>
      <c r="BM121" s="371"/>
      <c r="BN121" s="371"/>
      <c r="BO121" s="371"/>
      <c r="BP121" s="364">
        <f t="shared" si="82"/>
        <v>55</v>
      </c>
      <c r="BQ121" s="371"/>
      <c r="BR121" s="371"/>
      <c r="BS121" s="371"/>
      <c r="BT121" s="371"/>
      <c r="BU121" s="371"/>
      <c r="BV121" s="371"/>
      <c r="BW121" s="371"/>
      <c r="BX121" s="371"/>
      <c r="BY121" s="293"/>
      <c r="BZ121" s="291" t="s">
        <v>327</v>
      </c>
      <c r="CA121" s="293"/>
      <c r="CB121" s="291"/>
      <c r="CC121" s="293"/>
      <c r="CD121" s="291"/>
      <c r="CE121" s="293"/>
      <c r="CF121" s="291"/>
      <c r="CG121" s="293"/>
      <c r="CH121" s="294"/>
      <c r="CI121" s="294"/>
      <c r="CJ121" s="291"/>
      <c r="CK121" s="291"/>
      <c r="CL121" s="291"/>
      <c r="CM121" s="305"/>
      <c r="CN121" s="305">
        <v>1.1399999999999999</v>
      </c>
      <c r="CO121" s="294"/>
      <c r="CP121" s="294"/>
      <c r="CQ121" s="293"/>
      <c r="CR121" s="293"/>
      <c r="CS121" s="294"/>
      <c r="CT121" s="294"/>
      <c r="CU121" s="293"/>
      <c r="CV121" s="293"/>
      <c r="CW121" s="305"/>
      <c r="CX121" s="305"/>
      <c r="CY121" s="295">
        <v>38.36</v>
      </c>
      <c r="CZ121" s="295"/>
      <c r="DA121" s="305"/>
      <c r="DB121" s="295"/>
      <c r="DC121" s="295"/>
      <c r="DD121" s="306"/>
      <c r="DE121" s="306"/>
      <c r="DF121" s="306"/>
      <c r="DG121" s="292"/>
      <c r="DH121" s="305"/>
      <c r="DI121" s="305"/>
      <c r="DJ121" s="305"/>
      <c r="DK121" s="305"/>
      <c r="DL121" s="305"/>
      <c r="DM121" s="306"/>
      <c r="DN121" s="296"/>
      <c r="DO121" s="294"/>
      <c r="DP121" s="294"/>
      <c r="DQ121" s="293"/>
      <c r="DR121" s="293"/>
      <c r="DS121" s="294"/>
      <c r="DT121" s="293"/>
      <c r="DU121" s="293"/>
      <c r="DV121" s="291"/>
      <c r="DW121" s="291"/>
      <c r="DX121" s="294"/>
      <c r="DY121" s="294"/>
      <c r="DZ121" s="293"/>
      <c r="EA121" s="294"/>
      <c r="EB121" s="293"/>
      <c r="EC121" s="292"/>
      <c r="ED121" s="292"/>
      <c r="EE121" s="292"/>
      <c r="EF121" s="292">
        <v>890000</v>
      </c>
      <c r="EG121" s="292"/>
      <c r="EH121" s="292">
        <v>801000</v>
      </c>
      <c r="EI121" s="292"/>
      <c r="EJ121" s="294"/>
    </row>
    <row r="122" spans="1:140" ht="30" hidden="1" x14ac:dyDescent="0.2">
      <c r="A122" s="345" t="s">
        <v>538</v>
      </c>
      <c r="B122" s="361" t="s">
        <v>233</v>
      </c>
      <c r="C122" s="361" t="s">
        <v>214</v>
      </c>
      <c r="D122" s="152" t="s">
        <v>759</v>
      </c>
      <c r="E122" s="152" t="s">
        <v>179</v>
      </c>
      <c r="F122" s="345"/>
      <c r="G122" s="345" t="s">
        <v>498</v>
      </c>
      <c r="H122" s="345"/>
      <c r="I122" s="345"/>
      <c r="J122" s="345" t="s">
        <v>507</v>
      </c>
      <c r="K122" s="345"/>
      <c r="L122" s="362">
        <v>810000</v>
      </c>
      <c r="M122" s="154"/>
      <c r="N122" s="439"/>
      <c r="O122" s="155"/>
      <c r="P122" s="367"/>
      <c r="Q122" s="364">
        <v>8.7799999999999994</v>
      </c>
      <c r="R122" s="364">
        <v>9.75</v>
      </c>
      <c r="S122" s="158" t="e">
        <f>Q122+#REF!+R122</f>
        <v>#REF!</v>
      </c>
      <c r="T122" s="439"/>
      <c r="U122" s="159" t="s">
        <v>155</v>
      </c>
      <c r="V122" s="365"/>
      <c r="W122" s="366">
        <f t="shared" si="73"/>
        <v>21270.561542824733</v>
      </c>
      <c r="X122" s="367"/>
      <c r="Y122" s="367"/>
      <c r="Z122" s="367" t="s">
        <v>161</v>
      </c>
      <c r="AA122" s="365">
        <f t="shared" si="78"/>
        <v>0</v>
      </c>
      <c r="AB122" s="367"/>
      <c r="AC122" s="368">
        <f t="shared" si="79"/>
        <v>0</v>
      </c>
      <c r="AD122" s="367"/>
      <c r="AE122" s="369">
        <f t="shared" si="74"/>
        <v>0</v>
      </c>
      <c r="AF122" s="369">
        <f t="shared" si="76"/>
        <v>0</v>
      </c>
      <c r="AG122" s="369">
        <f t="shared" si="75"/>
        <v>15</v>
      </c>
      <c r="AH122" s="369">
        <f t="shared" si="71"/>
        <v>10</v>
      </c>
      <c r="AI122" s="364" t="s">
        <v>161</v>
      </c>
      <c r="AJ122" s="369">
        <f t="shared" si="77"/>
        <v>15</v>
      </c>
      <c r="AK122" s="364" t="s">
        <v>751</v>
      </c>
      <c r="AL122" s="369">
        <f t="shared" si="72"/>
        <v>10</v>
      </c>
      <c r="AM122" s="364" t="s">
        <v>161</v>
      </c>
      <c r="AN122" s="369">
        <f t="shared" si="80"/>
        <v>5</v>
      </c>
      <c r="AO122" s="364" t="s">
        <v>161</v>
      </c>
      <c r="AP122" s="369">
        <f t="shared" si="81"/>
        <v>0</v>
      </c>
      <c r="AQ122" s="364" t="s">
        <v>162</v>
      </c>
      <c r="AR122" s="370"/>
      <c r="AS122" s="370"/>
      <c r="AT122" s="370"/>
      <c r="AU122" s="370"/>
      <c r="AV122" s="370"/>
      <c r="AW122" s="370"/>
      <c r="AX122" s="370"/>
      <c r="AY122" s="370"/>
      <c r="AZ122" s="451"/>
      <c r="BA122" s="448"/>
      <c r="BB122" s="451"/>
      <c r="BC122" s="345" t="s">
        <v>214</v>
      </c>
      <c r="BD122" s="371"/>
      <c r="BE122" s="345"/>
      <c r="BF122" s="371"/>
      <c r="BG122" s="345"/>
      <c r="BH122" s="371"/>
      <c r="BI122" s="371"/>
      <c r="BJ122" s="371"/>
      <c r="BK122" s="371"/>
      <c r="BL122" s="371"/>
      <c r="BM122" s="371"/>
      <c r="BN122" s="371"/>
      <c r="BO122" s="371"/>
      <c r="BP122" s="364">
        <f t="shared" si="82"/>
        <v>55</v>
      </c>
      <c r="BQ122" s="371"/>
      <c r="BR122" s="371"/>
      <c r="BS122" s="371"/>
      <c r="BT122" s="371"/>
      <c r="BU122" s="371"/>
      <c r="BV122" s="371"/>
      <c r="BW122" s="371"/>
      <c r="BX122" s="371"/>
      <c r="BY122" s="293"/>
      <c r="BZ122" s="291" t="s">
        <v>233</v>
      </c>
      <c r="CA122" s="293"/>
      <c r="CB122" s="291"/>
      <c r="CC122" s="293"/>
      <c r="CD122" s="291"/>
      <c r="CE122" s="293"/>
      <c r="CF122" s="291"/>
      <c r="CG122" s="293"/>
      <c r="CH122" s="294"/>
      <c r="CI122" s="294"/>
      <c r="CJ122" s="291"/>
      <c r="CK122" s="291"/>
      <c r="CL122" s="291"/>
      <c r="CM122" s="305"/>
      <c r="CN122" s="305">
        <v>0.82</v>
      </c>
      <c r="CO122" s="294"/>
      <c r="CP122" s="294"/>
      <c r="CQ122" s="293"/>
      <c r="CR122" s="293"/>
      <c r="CS122" s="294"/>
      <c r="CT122" s="294"/>
      <c r="CU122" s="293"/>
      <c r="CV122" s="293"/>
      <c r="CW122" s="305"/>
      <c r="CX122" s="305"/>
      <c r="CY122" s="295">
        <v>46.44</v>
      </c>
      <c r="CZ122" s="295"/>
      <c r="DA122" s="305"/>
      <c r="DB122" s="295"/>
      <c r="DC122" s="295"/>
      <c r="DD122" s="306"/>
      <c r="DE122" s="306"/>
      <c r="DF122" s="306"/>
      <c r="DG122" s="292"/>
      <c r="DH122" s="305"/>
      <c r="DI122" s="305"/>
      <c r="DJ122" s="305"/>
      <c r="DK122" s="305"/>
      <c r="DL122" s="305"/>
      <c r="DM122" s="306"/>
      <c r="DN122" s="296"/>
      <c r="DO122" s="294"/>
      <c r="DP122" s="294"/>
      <c r="DQ122" s="293"/>
      <c r="DR122" s="293"/>
      <c r="DS122" s="294"/>
      <c r="DT122" s="293"/>
      <c r="DU122" s="293"/>
      <c r="DV122" s="291"/>
      <c r="DW122" s="291"/>
      <c r="DX122" s="294"/>
      <c r="DY122" s="294"/>
      <c r="DZ122" s="293"/>
      <c r="EA122" s="294"/>
      <c r="EB122" s="293"/>
      <c r="EC122" s="292"/>
      <c r="ED122" s="292"/>
      <c r="EE122" s="292"/>
      <c r="EF122" s="292">
        <v>900000</v>
      </c>
      <c r="EG122" s="292"/>
      <c r="EH122" s="292">
        <v>810000</v>
      </c>
      <c r="EI122" s="292"/>
      <c r="EJ122" s="294"/>
    </row>
    <row r="123" spans="1:140" ht="45.6" hidden="1" customHeight="1" x14ac:dyDescent="0.2">
      <c r="A123" s="345" t="s">
        <v>539</v>
      </c>
      <c r="B123" s="361" t="s">
        <v>233</v>
      </c>
      <c r="C123" s="361" t="s">
        <v>214</v>
      </c>
      <c r="D123" s="152" t="s">
        <v>759</v>
      </c>
      <c r="E123" s="152" t="s">
        <v>179</v>
      </c>
      <c r="F123" s="345"/>
      <c r="G123" s="345" t="s">
        <v>498</v>
      </c>
      <c r="H123" s="345"/>
      <c r="I123" s="345"/>
      <c r="J123" s="345" t="s">
        <v>515</v>
      </c>
      <c r="K123" s="345"/>
      <c r="L123" s="362">
        <v>189000</v>
      </c>
      <c r="M123" s="154"/>
      <c r="N123" s="439"/>
      <c r="O123" s="155"/>
      <c r="P123" s="367"/>
      <c r="Q123" s="364">
        <v>8.74</v>
      </c>
      <c r="R123" s="364">
        <v>9.75</v>
      </c>
      <c r="S123" s="158" t="e">
        <f>Q123+#REF!+R123</f>
        <v>#REF!</v>
      </c>
      <c r="T123" s="439"/>
      <c r="U123" s="159" t="s">
        <v>155</v>
      </c>
      <c r="V123" s="365"/>
      <c r="W123" s="366">
        <f t="shared" si="73"/>
        <v>4963.1310266591045</v>
      </c>
      <c r="X123" s="367"/>
      <c r="Y123" s="367"/>
      <c r="Z123" s="367" t="s">
        <v>161</v>
      </c>
      <c r="AA123" s="365">
        <f t="shared" si="78"/>
        <v>0</v>
      </c>
      <c r="AB123" s="367"/>
      <c r="AC123" s="368">
        <f t="shared" si="79"/>
        <v>0</v>
      </c>
      <c r="AD123" s="367"/>
      <c r="AE123" s="369">
        <f t="shared" si="74"/>
        <v>0</v>
      </c>
      <c r="AF123" s="369">
        <f t="shared" si="76"/>
        <v>0</v>
      </c>
      <c r="AG123" s="369">
        <f t="shared" si="75"/>
        <v>15</v>
      </c>
      <c r="AH123" s="369">
        <f t="shared" si="71"/>
        <v>10</v>
      </c>
      <c r="AI123" s="364" t="s">
        <v>161</v>
      </c>
      <c r="AJ123" s="369">
        <f t="shared" si="77"/>
        <v>15</v>
      </c>
      <c r="AK123" s="364" t="s">
        <v>751</v>
      </c>
      <c r="AL123" s="369">
        <f t="shared" si="72"/>
        <v>10</v>
      </c>
      <c r="AM123" s="364" t="s">
        <v>161</v>
      </c>
      <c r="AN123" s="369">
        <f t="shared" si="80"/>
        <v>5</v>
      </c>
      <c r="AO123" s="364" t="s">
        <v>161</v>
      </c>
      <c r="AP123" s="369">
        <f t="shared" si="81"/>
        <v>0</v>
      </c>
      <c r="AQ123" s="364" t="s">
        <v>162</v>
      </c>
      <c r="AR123" s="370"/>
      <c r="AS123" s="370"/>
      <c r="AT123" s="370"/>
      <c r="AU123" s="370"/>
      <c r="AV123" s="370"/>
      <c r="AW123" s="370"/>
      <c r="AX123" s="370"/>
      <c r="AY123" s="370"/>
      <c r="AZ123" s="451"/>
      <c r="BA123" s="448"/>
      <c r="BB123" s="451"/>
      <c r="BC123" s="361" t="s">
        <v>214</v>
      </c>
      <c r="BD123" s="371"/>
      <c r="BE123" s="345"/>
      <c r="BF123" s="371"/>
      <c r="BG123" s="345"/>
      <c r="BH123" s="371"/>
      <c r="BI123" s="371"/>
      <c r="BJ123" s="371"/>
      <c r="BK123" s="371"/>
      <c r="BL123" s="371"/>
      <c r="BM123" s="371"/>
      <c r="BN123" s="371"/>
      <c r="BO123" s="371"/>
      <c r="BP123" s="364">
        <f t="shared" si="82"/>
        <v>55</v>
      </c>
      <c r="BQ123" s="371"/>
      <c r="BR123" s="371"/>
      <c r="BS123" s="371"/>
      <c r="BT123" s="371"/>
      <c r="BU123" s="371"/>
      <c r="BV123" s="371"/>
      <c r="BW123" s="371"/>
      <c r="BX123" s="371"/>
      <c r="BY123" s="293"/>
      <c r="BZ123" s="291" t="s">
        <v>233</v>
      </c>
      <c r="CA123" s="293"/>
      <c r="CB123" s="291"/>
      <c r="CC123" s="293"/>
      <c r="CD123" s="291"/>
      <c r="CE123" s="293"/>
      <c r="CF123" s="291"/>
      <c r="CG123" s="293"/>
      <c r="CH123" s="294"/>
      <c r="CI123" s="294"/>
      <c r="CJ123" s="291"/>
      <c r="CK123" s="291"/>
      <c r="CL123" s="291"/>
      <c r="CM123" s="305"/>
      <c r="CN123" s="305">
        <v>0.82</v>
      </c>
      <c r="CO123" s="294"/>
      <c r="CP123" s="294"/>
      <c r="CQ123" s="293"/>
      <c r="CR123" s="293"/>
      <c r="CS123" s="294"/>
      <c r="CT123" s="294"/>
      <c r="CU123" s="293"/>
      <c r="CV123" s="293"/>
      <c r="CW123" s="305"/>
      <c r="CX123" s="305"/>
      <c r="CY123" s="295">
        <v>46.44</v>
      </c>
      <c r="CZ123" s="295"/>
      <c r="DA123" s="305"/>
      <c r="DB123" s="295"/>
      <c r="DC123" s="295"/>
      <c r="DD123" s="306"/>
      <c r="DE123" s="306"/>
      <c r="DF123" s="306"/>
      <c r="DG123" s="292"/>
      <c r="DH123" s="305"/>
      <c r="DI123" s="305"/>
      <c r="DJ123" s="305"/>
      <c r="DK123" s="305"/>
      <c r="DL123" s="305"/>
      <c r="DM123" s="306"/>
      <c r="DN123" s="296"/>
      <c r="DO123" s="294"/>
      <c r="DP123" s="294"/>
      <c r="DQ123" s="293"/>
      <c r="DR123" s="293"/>
      <c r="DS123" s="294"/>
      <c r="DT123" s="293"/>
      <c r="DU123" s="293"/>
      <c r="DV123" s="291"/>
      <c r="DW123" s="291"/>
      <c r="DX123" s="294"/>
      <c r="DY123" s="294"/>
      <c r="DZ123" s="293"/>
      <c r="EA123" s="294"/>
      <c r="EB123" s="293"/>
      <c r="EC123" s="292"/>
      <c r="ED123" s="292"/>
      <c r="EE123" s="292"/>
      <c r="EF123" s="292">
        <v>210000</v>
      </c>
      <c r="EG123" s="292"/>
      <c r="EH123" s="292">
        <v>189000</v>
      </c>
      <c r="EI123" s="292"/>
      <c r="EJ123" s="294"/>
    </row>
    <row r="124" spans="1:140" ht="30" hidden="1" x14ac:dyDescent="0.2">
      <c r="A124" s="345" t="s">
        <v>542</v>
      </c>
      <c r="B124" s="361" t="s">
        <v>233</v>
      </c>
      <c r="C124" s="361" t="s">
        <v>214</v>
      </c>
      <c r="D124" s="152" t="s">
        <v>759</v>
      </c>
      <c r="E124" s="152" t="s">
        <v>179</v>
      </c>
      <c r="F124" s="345"/>
      <c r="G124" s="345" t="s">
        <v>498</v>
      </c>
      <c r="H124" s="345"/>
      <c r="I124" s="345"/>
      <c r="J124" s="345" t="s">
        <v>543</v>
      </c>
      <c r="K124" s="345"/>
      <c r="L124" s="362">
        <v>405000</v>
      </c>
      <c r="M124" s="154"/>
      <c r="N124" s="439"/>
      <c r="O124" s="155"/>
      <c r="P124" s="367"/>
      <c r="Q124" s="364">
        <v>8.1999999999999993</v>
      </c>
      <c r="R124" s="364">
        <v>9.75</v>
      </c>
      <c r="S124" s="158" t="e">
        <f>Q124+#REF!+R124</f>
        <v>#REF!</v>
      </c>
      <c r="T124" s="439"/>
      <c r="U124" s="159" t="s">
        <v>155</v>
      </c>
      <c r="V124" s="365"/>
      <c r="W124" s="366">
        <f t="shared" si="73"/>
        <v>10635.280771412366</v>
      </c>
      <c r="X124" s="367"/>
      <c r="Y124" s="367"/>
      <c r="Z124" s="367" t="s">
        <v>161</v>
      </c>
      <c r="AA124" s="365">
        <f t="shared" si="78"/>
        <v>0</v>
      </c>
      <c r="AB124" s="367"/>
      <c r="AC124" s="368">
        <f t="shared" si="79"/>
        <v>0</v>
      </c>
      <c r="AD124" s="367"/>
      <c r="AE124" s="369">
        <f t="shared" si="74"/>
        <v>0</v>
      </c>
      <c r="AF124" s="369">
        <f t="shared" si="76"/>
        <v>0</v>
      </c>
      <c r="AG124" s="369">
        <f t="shared" si="75"/>
        <v>15</v>
      </c>
      <c r="AH124" s="369">
        <f t="shared" ref="AH124:AH150" si="83">IF(AI124="Yes",10,0)</f>
        <v>10</v>
      </c>
      <c r="AI124" s="364" t="s">
        <v>161</v>
      </c>
      <c r="AJ124" s="369">
        <f t="shared" si="77"/>
        <v>15</v>
      </c>
      <c r="AK124" s="364" t="s">
        <v>751</v>
      </c>
      <c r="AL124" s="369">
        <f t="shared" si="72"/>
        <v>10</v>
      </c>
      <c r="AM124" s="364" t="s">
        <v>161</v>
      </c>
      <c r="AN124" s="369">
        <f t="shared" si="80"/>
        <v>5</v>
      </c>
      <c r="AO124" s="364" t="s">
        <v>161</v>
      </c>
      <c r="AP124" s="369">
        <f t="shared" si="81"/>
        <v>0</v>
      </c>
      <c r="AQ124" s="364" t="s">
        <v>162</v>
      </c>
      <c r="AR124" s="370"/>
      <c r="AS124" s="370"/>
      <c r="AT124" s="370"/>
      <c r="AU124" s="370"/>
      <c r="AV124" s="370"/>
      <c r="AW124" s="370"/>
      <c r="AX124" s="370"/>
      <c r="AY124" s="370"/>
      <c r="AZ124" s="451"/>
      <c r="BA124" s="448"/>
      <c r="BB124" s="451"/>
      <c r="BC124" s="345" t="s">
        <v>214</v>
      </c>
      <c r="BD124" s="371"/>
      <c r="BE124" s="345"/>
      <c r="BF124" s="371"/>
      <c r="BG124" s="345"/>
      <c r="BH124" s="371"/>
      <c r="BI124" s="371"/>
      <c r="BJ124" s="371"/>
      <c r="BK124" s="371"/>
      <c r="BL124" s="371"/>
      <c r="BM124" s="371"/>
      <c r="BN124" s="371"/>
      <c r="BO124" s="371"/>
      <c r="BP124" s="364">
        <f t="shared" si="82"/>
        <v>55</v>
      </c>
      <c r="BQ124" s="371"/>
      <c r="BR124" s="371"/>
      <c r="BS124" s="371"/>
      <c r="BT124" s="371"/>
      <c r="BU124" s="371"/>
      <c r="BV124" s="371"/>
      <c r="BW124" s="371"/>
      <c r="BX124" s="371"/>
      <c r="BY124" s="293"/>
      <c r="BZ124" s="291" t="s">
        <v>233</v>
      </c>
      <c r="CA124" s="293"/>
      <c r="CB124" s="291"/>
      <c r="CC124" s="293"/>
      <c r="CD124" s="291"/>
      <c r="CE124" s="293"/>
      <c r="CF124" s="291"/>
      <c r="CG124" s="293"/>
      <c r="CH124" s="294"/>
      <c r="CI124" s="294"/>
      <c r="CJ124" s="291"/>
      <c r="CK124" s="291"/>
      <c r="CL124" s="291"/>
      <c r="CM124" s="305"/>
      <c r="CN124" s="305">
        <v>0.82</v>
      </c>
      <c r="CO124" s="294"/>
      <c r="CP124" s="294"/>
      <c r="CQ124" s="293"/>
      <c r="CR124" s="293"/>
      <c r="CS124" s="294"/>
      <c r="CT124" s="294"/>
      <c r="CU124" s="293"/>
      <c r="CV124" s="293"/>
      <c r="CW124" s="305"/>
      <c r="CX124" s="305"/>
      <c r="CY124" s="295">
        <v>46.44</v>
      </c>
      <c r="CZ124" s="295"/>
      <c r="DA124" s="305"/>
      <c r="DB124" s="295"/>
      <c r="DC124" s="295"/>
      <c r="DD124" s="306"/>
      <c r="DE124" s="306"/>
      <c r="DF124" s="306"/>
      <c r="DG124" s="292"/>
      <c r="DH124" s="305"/>
      <c r="DI124" s="305"/>
      <c r="DJ124" s="305"/>
      <c r="DK124" s="305"/>
      <c r="DL124" s="305"/>
      <c r="DM124" s="306"/>
      <c r="DN124" s="296"/>
      <c r="DO124" s="294"/>
      <c r="DP124" s="294"/>
      <c r="DQ124" s="293"/>
      <c r="DR124" s="293"/>
      <c r="DS124" s="294"/>
      <c r="DT124" s="293"/>
      <c r="DU124" s="293"/>
      <c r="DV124" s="291"/>
      <c r="DW124" s="291"/>
      <c r="DX124" s="294"/>
      <c r="DY124" s="294"/>
      <c r="DZ124" s="293"/>
      <c r="EA124" s="294"/>
      <c r="EB124" s="293"/>
      <c r="EC124" s="292"/>
      <c r="ED124" s="292"/>
      <c r="EE124" s="292"/>
      <c r="EF124" s="292">
        <v>450000</v>
      </c>
      <c r="EG124" s="292"/>
      <c r="EH124" s="292">
        <v>405000</v>
      </c>
      <c r="EI124" s="292"/>
      <c r="EJ124" s="294"/>
    </row>
    <row r="125" spans="1:140" ht="30" hidden="1" x14ac:dyDescent="0.2">
      <c r="A125" s="345" t="s">
        <v>544</v>
      </c>
      <c r="B125" s="361" t="s">
        <v>242</v>
      </c>
      <c r="C125" s="361" t="s">
        <v>214</v>
      </c>
      <c r="D125" s="152" t="s">
        <v>759</v>
      </c>
      <c r="E125" s="152" t="s">
        <v>179</v>
      </c>
      <c r="F125" s="345"/>
      <c r="G125" s="345" t="s">
        <v>514</v>
      </c>
      <c r="H125" s="345"/>
      <c r="I125" s="345"/>
      <c r="J125" s="345" t="s">
        <v>521</v>
      </c>
      <c r="K125" s="345"/>
      <c r="L125" s="362">
        <v>3105000</v>
      </c>
      <c r="M125" s="154"/>
      <c r="N125" s="439"/>
      <c r="O125" s="155"/>
      <c r="P125" s="367"/>
      <c r="Q125" s="364">
        <v>8.17</v>
      </c>
      <c r="R125" s="364">
        <v>13.5</v>
      </c>
      <c r="S125" s="158" t="e">
        <f>Q125+#REF!+R125</f>
        <v>#REF!</v>
      </c>
      <c r="T125" s="439"/>
      <c r="U125" s="159" t="s">
        <v>155</v>
      </c>
      <c r="V125" s="365"/>
      <c r="W125" s="366">
        <f t="shared" si="73"/>
        <v>43591.428282624081</v>
      </c>
      <c r="X125" s="367"/>
      <c r="Y125" s="367"/>
      <c r="Z125" s="367" t="s">
        <v>161</v>
      </c>
      <c r="AA125" s="365">
        <f t="shared" si="78"/>
        <v>0</v>
      </c>
      <c r="AB125" s="367"/>
      <c r="AC125" s="368">
        <f t="shared" si="79"/>
        <v>0</v>
      </c>
      <c r="AD125" s="367"/>
      <c r="AE125" s="369">
        <f t="shared" si="74"/>
        <v>0</v>
      </c>
      <c r="AF125" s="369">
        <f t="shared" si="76"/>
        <v>0</v>
      </c>
      <c r="AG125" s="369">
        <f t="shared" si="75"/>
        <v>15</v>
      </c>
      <c r="AH125" s="369">
        <f t="shared" si="83"/>
        <v>10</v>
      </c>
      <c r="AI125" s="364" t="s">
        <v>161</v>
      </c>
      <c r="AJ125" s="369">
        <f t="shared" si="77"/>
        <v>15</v>
      </c>
      <c r="AK125" s="364" t="s">
        <v>751</v>
      </c>
      <c r="AL125" s="369">
        <f t="shared" si="72"/>
        <v>10</v>
      </c>
      <c r="AM125" s="364" t="s">
        <v>161</v>
      </c>
      <c r="AN125" s="369">
        <f t="shared" si="80"/>
        <v>5</v>
      </c>
      <c r="AO125" s="364" t="s">
        <v>161</v>
      </c>
      <c r="AP125" s="369">
        <f t="shared" si="81"/>
        <v>0</v>
      </c>
      <c r="AQ125" s="364" t="s">
        <v>162</v>
      </c>
      <c r="AR125" s="370"/>
      <c r="AS125" s="370"/>
      <c r="AT125" s="370"/>
      <c r="AU125" s="370"/>
      <c r="AV125" s="370"/>
      <c r="AW125" s="370"/>
      <c r="AX125" s="370"/>
      <c r="AY125" s="370"/>
      <c r="AZ125" s="451"/>
      <c r="BA125" s="448"/>
      <c r="BB125" s="451"/>
      <c r="BC125" s="345" t="s">
        <v>214</v>
      </c>
      <c r="BD125" s="371"/>
      <c r="BE125" s="345"/>
      <c r="BF125" s="371"/>
      <c r="BG125" s="345"/>
      <c r="BH125" s="371"/>
      <c r="BI125" s="371"/>
      <c r="BJ125" s="371"/>
      <c r="BK125" s="371"/>
      <c r="BL125" s="371"/>
      <c r="BM125" s="371"/>
      <c r="BN125" s="371"/>
      <c r="BO125" s="371"/>
      <c r="BP125" s="364">
        <f t="shared" si="82"/>
        <v>55</v>
      </c>
      <c r="BQ125" s="371"/>
      <c r="BR125" s="371"/>
      <c r="BS125" s="371"/>
      <c r="BT125" s="371"/>
      <c r="BU125" s="371"/>
      <c r="BV125" s="371"/>
      <c r="BW125" s="371"/>
      <c r="BX125" s="371"/>
      <c r="BY125" s="293"/>
      <c r="BZ125" s="291" t="s">
        <v>242</v>
      </c>
      <c r="CA125" s="293"/>
      <c r="CB125" s="291"/>
      <c r="CC125" s="293"/>
      <c r="CD125" s="291"/>
      <c r="CE125" s="293"/>
      <c r="CF125" s="291"/>
      <c r="CG125" s="293"/>
      <c r="CH125" s="294"/>
      <c r="CI125" s="294"/>
      <c r="CJ125" s="291"/>
      <c r="CK125" s="291"/>
      <c r="CL125" s="291"/>
      <c r="CM125" s="305"/>
      <c r="CN125" s="305">
        <v>1.04</v>
      </c>
      <c r="CO125" s="294"/>
      <c r="CP125" s="294"/>
      <c r="CQ125" s="293"/>
      <c r="CR125" s="293"/>
      <c r="CS125" s="294"/>
      <c r="CT125" s="294"/>
      <c r="CU125" s="293"/>
      <c r="CV125" s="293"/>
      <c r="CW125" s="305"/>
      <c r="CX125" s="305"/>
      <c r="CY125" s="295">
        <v>68.489999999999995</v>
      </c>
      <c r="CZ125" s="295"/>
      <c r="DA125" s="305"/>
      <c r="DB125" s="295"/>
      <c r="DC125" s="295"/>
      <c r="DD125" s="306"/>
      <c r="DE125" s="306"/>
      <c r="DF125" s="306"/>
      <c r="DG125" s="292"/>
      <c r="DH125" s="305"/>
      <c r="DI125" s="305"/>
      <c r="DJ125" s="305"/>
      <c r="DK125" s="305"/>
      <c r="DL125" s="305"/>
      <c r="DM125" s="306"/>
      <c r="DN125" s="296"/>
      <c r="DO125" s="294"/>
      <c r="DP125" s="294"/>
      <c r="DQ125" s="293"/>
      <c r="DR125" s="293"/>
      <c r="DS125" s="294"/>
      <c r="DT125" s="293"/>
      <c r="DU125" s="293"/>
      <c r="DV125" s="291"/>
      <c r="DW125" s="291"/>
      <c r="DX125" s="294"/>
      <c r="DY125" s="294"/>
      <c r="DZ125" s="293"/>
      <c r="EA125" s="294"/>
      <c r="EB125" s="293"/>
      <c r="EC125" s="292"/>
      <c r="ED125" s="292"/>
      <c r="EE125" s="292"/>
      <c r="EF125" s="292">
        <v>3450000</v>
      </c>
      <c r="EG125" s="292"/>
      <c r="EH125" s="292">
        <v>3105000</v>
      </c>
      <c r="EI125" s="292"/>
      <c r="EJ125" s="294"/>
    </row>
    <row r="126" spans="1:140" ht="30" hidden="1" x14ac:dyDescent="0.2">
      <c r="A126" s="345" t="s">
        <v>545</v>
      </c>
      <c r="B126" s="361" t="s">
        <v>233</v>
      </c>
      <c r="C126" s="361" t="s">
        <v>214</v>
      </c>
      <c r="D126" s="152" t="s">
        <v>759</v>
      </c>
      <c r="E126" s="152" t="s">
        <v>179</v>
      </c>
      <c r="F126" s="345"/>
      <c r="G126" s="345" t="s">
        <v>498</v>
      </c>
      <c r="H126" s="345"/>
      <c r="I126" s="345"/>
      <c r="J126" s="345" t="s">
        <v>546</v>
      </c>
      <c r="K126" s="345"/>
      <c r="L126" s="362">
        <v>1980000</v>
      </c>
      <c r="M126" s="154"/>
      <c r="N126" s="439"/>
      <c r="O126" s="155"/>
      <c r="P126" s="367"/>
      <c r="Q126" s="364">
        <v>8.0500000000000007</v>
      </c>
      <c r="R126" s="364">
        <v>9.75</v>
      </c>
      <c r="S126" s="158" t="e">
        <f>Q126+#REF!+R126</f>
        <v>#REF!</v>
      </c>
      <c r="T126" s="439"/>
      <c r="U126" s="159" t="s">
        <v>155</v>
      </c>
      <c r="V126" s="365"/>
      <c r="W126" s="366">
        <f t="shared" si="73"/>
        <v>51994.705993571573</v>
      </c>
      <c r="X126" s="367"/>
      <c r="Y126" s="367"/>
      <c r="Z126" s="367" t="s">
        <v>161</v>
      </c>
      <c r="AA126" s="365">
        <f t="shared" si="78"/>
        <v>0</v>
      </c>
      <c r="AB126" s="367"/>
      <c r="AC126" s="368">
        <f t="shared" si="79"/>
        <v>0</v>
      </c>
      <c r="AD126" s="367"/>
      <c r="AE126" s="369">
        <f t="shared" si="74"/>
        <v>0</v>
      </c>
      <c r="AF126" s="369">
        <f t="shared" si="76"/>
        <v>0</v>
      </c>
      <c r="AG126" s="369">
        <f t="shared" si="75"/>
        <v>15</v>
      </c>
      <c r="AH126" s="369">
        <f t="shared" si="83"/>
        <v>10</v>
      </c>
      <c r="AI126" s="364" t="s">
        <v>161</v>
      </c>
      <c r="AJ126" s="369">
        <f t="shared" si="77"/>
        <v>15</v>
      </c>
      <c r="AK126" s="364" t="s">
        <v>751</v>
      </c>
      <c r="AL126" s="369">
        <f t="shared" si="72"/>
        <v>10</v>
      </c>
      <c r="AM126" s="364" t="s">
        <v>161</v>
      </c>
      <c r="AN126" s="369">
        <f t="shared" si="80"/>
        <v>5</v>
      </c>
      <c r="AO126" s="364" t="s">
        <v>161</v>
      </c>
      <c r="AP126" s="369">
        <f t="shared" si="81"/>
        <v>0</v>
      </c>
      <c r="AQ126" s="364" t="s">
        <v>162</v>
      </c>
      <c r="AR126" s="370"/>
      <c r="AS126" s="370"/>
      <c r="AT126" s="370"/>
      <c r="AU126" s="370"/>
      <c r="AV126" s="370"/>
      <c r="AW126" s="370"/>
      <c r="AX126" s="370"/>
      <c r="AY126" s="370"/>
      <c r="AZ126" s="451"/>
      <c r="BA126" s="448"/>
      <c r="BB126" s="451"/>
      <c r="BC126" s="345" t="s">
        <v>214</v>
      </c>
      <c r="BD126" s="371"/>
      <c r="BE126" s="345"/>
      <c r="BF126" s="371"/>
      <c r="BG126" s="345"/>
      <c r="BH126" s="371"/>
      <c r="BI126" s="371"/>
      <c r="BJ126" s="371"/>
      <c r="BK126" s="371"/>
      <c r="BL126" s="371"/>
      <c r="BM126" s="371"/>
      <c r="BN126" s="371"/>
      <c r="BO126" s="371"/>
      <c r="BP126" s="364">
        <f t="shared" si="82"/>
        <v>55</v>
      </c>
      <c r="BQ126" s="371"/>
      <c r="BR126" s="371"/>
      <c r="BS126" s="371"/>
      <c r="BT126" s="371"/>
      <c r="BU126" s="371"/>
      <c r="BV126" s="371"/>
      <c r="BW126" s="371"/>
      <c r="BX126" s="371"/>
      <c r="BY126" s="293"/>
      <c r="BZ126" s="291" t="s">
        <v>233</v>
      </c>
      <c r="CA126" s="293"/>
      <c r="CB126" s="291"/>
      <c r="CC126" s="293"/>
      <c r="CD126" s="291"/>
      <c r="CE126" s="293"/>
      <c r="CF126" s="291"/>
      <c r="CG126" s="293"/>
      <c r="CH126" s="294"/>
      <c r="CI126" s="294"/>
      <c r="CJ126" s="291"/>
      <c r="CK126" s="291"/>
      <c r="CL126" s="291"/>
      <c r="CM126" s="305"/>
      <c r="CN126" s="305">
        <v>0.82</v>
      </c>
      <c r="CO126" s="294"/>
      <c r="CP126" s="294"/>
      <c r="CQ126" s="293"/>
      <c r="CR126" s="293"/>
      <c r="CS126" s="294"/>
      <c r="CT126" s="294"/>
      <c r="CU126" s="293"/>
      <c r="CV126" s="293"/>
      <c r="CW126" s="305"/>
      <c r="CX126" s="305"/>
      <c r="CY126" s="295">
        <v>46.44</v>
      </c>
      <c r="CZ126" s="295"/>
      <c r="DA126" s="305"/>
      <c r="DB126" s="295"/>
      <c r="DC126" s="295"/>
      <c r="DD126" s="306"/>
      <c r="DE126" s="306"/>
      <c r="DF126" s="306"/>
      <c r="DG126" s="292"/>
      <c r="DH126" s="305"/>
      <c r="DI126" s="305"/>
      <c r="DJ126" s="305"/>
      <c r="DK126" s="305"/>
      <c r="DL126" s="305"/>
      <c r="DM126" s="306"/>
      <c r="DN126" s="296"/>
      <c r="DO126" s="294"/>
      <c r="DP126" s="294"/>
      <c r="DQ126" s="293"/>
      <c r="DR126" s="293"/>
      <c r="DS126" s="294"/>
      <c r="DT126" s="293"/>
      <c r="DU126" s="293"/>
      <c r="DV126" s="291"/>
      <c r="DW126" s="291"/>
      <c r="DX126" s="294"/>
      <c r="DY126" s="294"/>
      <c r="DZ126" s="293"/>
      <c r="EA126" s="294"/>
      <c r="EB126" s="293"/>
      <c r="EC126" s="292"/>
      <c r="ED126" s="292"/>
      <c r="EE126" s="292"/>
      <c r="EF126" s="292">
        <v>2200000</v>
      </c>
      <c r="EG126" s="292"/>
      <c r="EH126" s="292">
        <v>1980000</v>
      </c>
      <c r="EI126" s="292"/>
      <c r="EJ126" s="294"/>
    </row>
    <row r="127" spans="1:140" ht="30" hidden="1" x14ac:dyDescent="0.2">
      <c r="A127" s="345" t="s">
        <v>547</v>
      </c>
      <c r="B127" s="361" t="s">
        <v>327</v>
      </c>
      <c r="C127" s="361" t="s">
        <v>214</v>
      </c>
      <c r="D127" s="152" t="s">
        <v>759</v>
      </c>
      <c r="E127" s="152" t="s">
        <v>179</v>
      </c>
      <c r="F127" s="345"/>
      <c r="G127" s="345" t="s">
        <v>536</v>
      </c>
      <c r="H127" s="345"/>
      <c r="I127" s="345"/>
      <c r="J127" s="345" t="s">
        <v>507</v>
      </c>
      <c r="K127" s="345"/>
      <c r="L127" s="362">
        <v>420368</v>
      </c>
      <c r="M127" s="154"/>
      <c r="N127" s="439"/>
      <c r="O127" s="155"/>
      <c r="P127" s="367"/>
      <c r="Q127" s="364">
        <v>8.0399999999999991</v>
      </c>
      <c r="R127" s="364">
        <v>8.25</v>
      </c>
      <c r="S127" s="158" t="e">
        <f>Q127+#REF!+R127</f>
        <v>#REF!</v>
      </c>
      <c r="T127" s="439"/>
      <c r="U127" s="159" t="s">
        <v>155</v>
      </c>
      <c r="V127" s="365"/>
      <c r="W127" s="366">
        <f t="shared" si="73"/>
        <v>9612.7179262023674</v>
      </c>
      <c r="X127" s="367"/>
      <c r="Y127" s="367"/>
      <c r="Z127" s="367" t="s">
        <v>161</v>
      </c>
      <c r="AA127" s="365">
        <f t="shared" si="78"/>
        <v>0</v>
      </c>
      <c r="AB127" s="367"/>
      <c r="AC127" s="368">
        <f t="shared" si="79"/>
        <v>0</v>
      </c>
      <c r="AD127" s="367"/>
      <c r="AE127" s="369">
        <f t="shared" si="74"/>
        <v>0</v>
      </c>
      <c r="AF127" s="369">
        <f t="shared" si="76"/>
        <v>0</v>
      </c>
      <c r="AG127" s="369">
        <f t="shared" si="75"/>
        <v>15</v>
      </c>
      <c r="AH127" s="369">
        <f t="shared" si="83"/>
        <v>10</v>
      </c>
      <c r="AI127" s="364" t="s">
        <v>161</v>
      </c>
      <c r="AJ127" s="369">
        <f t="shared" si="77"/>
        <v>15</v>
      </c>
      <c r="AK127" s="364" t="s">
        <v>751</v>
      </c>
      <c r="AL127" s="369">
        <f t="shared" si="72"/>
        <v>10</v>
      </c>
      <c r="AM127" s="364" t="s">
        <v>161</v>
      </c>
      <c r="AN127" s="369">
        <f t="shared" si="80"/>
        <v>5</v>
      </c>
      <c r="AO127" s="364" t="s">
        <v>161</v>
      </c>
      <c r="AP127" s="369">
        <f t="shared" si="81"/>
        <v>0</v>
      </c>
      <c r="AQ127" s="364" t="s">
        <v>162</v>
      </c>
      <c r="AR127" s="370"/>
      <c r="AS127" s="370"/>
      <c r="AT127" s="370"/>
      <c r="AU127" s="370"/>
      <c r="AV127" s="370"/>
      <c r="AW127" s="370"/>
      <c r="AX127" s="370"/>
      <c r="AY127" s="370"/>
      <c r="AZ127" s="451"/>
      <c r="BA127" s="448"/>
      <c r="BB127" s="451"/>
      <c r="BC127" s="361" t="s">
        <v>214</v>
      </c>
      <c r="BD127" s="371"/>
      <c r="BE127" s="345"/>
      <c r="BF127" s="371"/>
      <c r="BG127" s="345"/>
      <c r="BH127" s="371"/>
      <c r="BI127" s="371"/>
      <c r="BJ127" s="371"/>
      <c r="BK127" s="371"/>
      <c r="BL127" s="371"/>
      <c r="BM127" s="371"/>
      <c r="BN127" s="371"/>
      <c r="BO127" s="371"/>
      <c r="BP127" s="364">
        <f t="shared" si="82"/>
        <v>55</v>
      </c>
      <c r="BQ127" s="371"/>
      <c r="BR127" s="371"/>
      <c r="BS127" s="371"/>
      <c r="BT127" s="371"/>
      <c r="BU127" s="371"/>
      <c r="BV127" s="371"/>
      <c r="BW127" s="371"/>
      <c r="BX127" s="371"/>
      <c r="BY127" s="293"/>
      <c r="BZ127" s="291" t="s">
        <v>327</v>
      </c>
      <c r="CA127" s="293"/>
      <c r="CB127" s="291"/>
      <c r="CC127" s="293"/>
      <c r="CD127" s="291"/>
      <c r="CE127" s="293"/>
      <c r="CF127" s="291"/>
      <c r="CG127" s="293"/>
      <c r="CH127" s="294"/>
      <c r="CI127" s="294"/>
      <c r="CJ127" s="291"/>
      <c r="CK127" s="291"/>
      <c r="CL127" s="291"/>
      <c r="CM127" s="305"/>
      <c r="CN127" s="305">
        <v>1.1399999999999999</v>
      </c>
      <c r="CO127" s="294"/>
      <c r="CP127" s="294"/>
      <c r="CQ127" s="293"/>
      <c r="CR127" s="293"/>
      <c r="CS127" s="294"/>
      <c r="CT127" s="294"/>
      <c r="CU127" s="293"/>
      <c r="CV127" s="293"/>
      <c r="CW127" s="305"/>
      <c r="CX127" s="305"/>
      <c r="CY127" s="295">
        <v>38.36</v>
      </c>
      <c r="CZ127" s="295"/>
      <c r="DA127" s="305"/>
      <c r="DB127" s="295"/>
      <c r="DC127" s="295"/>
      <c r="DD127" s="306"/>
      <c r="DE127" s="306"/>
      <c r="DF127" s="306"/>
      <c r="DG127" s="292"/>
      <c r="DH127" s="305"/>
      <c r="DI127" s="305"/>
      <c r="DJ127" s="305"/>
      <c r="DK127" s="305"/>
      <c r="DL127" s="305"/>
      <c r="DM127" s="306"/>
      <c r="DN127" s="296"/>
      <c r="DO127" s="294"/>
      <c r="DP127" s="294"/>
      <c r="DQ127" s="293"/>
      <c r="DR127" s="293"/>
      <c r="DS127" s="294"/>
      <c r="DT127" s="293"/>
      <c r="DU127" s="293"/>
      <c r="DV127" s="291"/>
      <c r="DW127" s="291"/>
      <c r="DX127" s="294"/>
      <c r="DY127" s="294"/>
      <c r="DZ127" s="293"/>
      <c r="EA127" s="294"/>
      <c r="EB127" s="293"/>
      <c r="EC127" s="292"/>
      <c r="ED127" s="292"/>
      <c r="EE127" s="292"/>
      <c r="EF127" s="292">
        <v>467075</v>
      </c>
      <c r="EG127" s="292"/>
      <c r="EH127" s="292">
        <v>420368</v>
      </c>
      <c r="EI127" s="292"/>
      <c r="EJ127" s="294"/>
    </row>
    <row r="128" spans="1:140" ht="30" hidden="1" x14ac:dyDescent="0.2">
      <c r="A128" s="345" t="s">
        <v>548</v>
      </c>
      <c r="B128" s="361" t="s">
        <v>233</v>
      </c>
      <c r="C128" s="361" t="s">
        <v>214</v>
      </c>
      <c r="D128" s="152" t="s">
        <v>759</v>
      </c>
      <c r="E128" s="152" t="s">
        <v>179</v>
      </c>
      <c r="F128" s="345"/>
      <c r="G128" s="345" t="s">
        <v>498</v>
      </c>
      <c r="H128" s="345"/>
      <c r="I128" s="345"/>
      <c r="J128" s="345" t="s">
        <v>549</v>
      </c>
      <c r="K128" s="345"/>
      <c r="L128" s="362">
        <v>675000</v>
      </c>
      <c r="M128" s="154"/>
      <c r="N128" s="439"/>
      <c r="O128" s="155"/>
      <c r="P128" s="367"/>
      <c r="Q128" s="364">
        <v>7.97</v>
      </c>
      <c r="R128" s="364">
        <v>9.75</v>
      </c>
      <c r="S128" s="158" t="e">
        <f>Q128+#REF!+R128</f>
        <v>#REF!</v>
      </c>
      <c r="T128" s="439"/>
      <c r="U128" s="159" t="s">
        <v>155</v>
      </c>
      <c r="V128" s="365"/>
      <c r="W128" s="366">
        <f t="shared" si="73"/>
        <v>17725.467952353945</v>
      </c>
      <c r="X128" s="367"/>
      <c r="Y128" s="367"/>
      <c r="Z128" s="367" t="s">
        <v>161</v>
      </c>
      <c r="AA128" s="365">
        <f t="shared" si="78"/>
        <v>0</v>
      </c>
      <c r="AB128" s="367"/>
      <c r="AC128" s="368">
        <f t="shared" si="79"/>
        <v>0</v>
      </c>
      <c r="AD128" s="367"/>
      <c r="AE128" s="369">
        <f t="shared" si="74"/>
        <v>0</v>
      </c>
      <c r="AF128" s="369">
        <f t="shared" si="76"/>
        <v>0</v>
      </c>
      <c r="AG128" s="369">
        <f t="shared" si="75"/>
        <v>15</v>
      </c>
      <c r="AH128" s="369">
        <f t="shared" si="83"/>
        <v>10</v>
      </c>
      <c r="AI128" s="364" t="s">
        <v>161</v>
      </c>
      <c r="AJ128" s="369">
        <f t="shared" si="77"/>
        <v>15</v>
      </c>
      <c r="AK128" s="364" t="s">
        <v>751</v>
      </c>
      <c r="AL128" s="369">
        <f t="shared" ref="AL128:AL159" si="84">IF(AM128="Yes",10,0)</f>
        <v>10</v>
      </c>
      <c r="AM128" s="364" t="s">
        <v>161</v>
      </c>
      <c r="AN128" s="369">
        <f t="shared" si="80"/>
        <v>5</v>
      </c>
      <c r="AO128" s="364" t="s">
        <v>161</v>
      </c>
      <c r="AP128" s="369">
        <f t="shared" si="81"/>
        <v>0</v>
      </c>
      <c r="AQ128" s="364" t="s">
        <v>162</v>
      </c>
      <c r="AR128" s="370"/>
      <c r="AS128" s="370"/>
      <c r="AT128" s="370"/>
      <c r="AU128" s="370"/>
      <c r="AV128" s="370"/>
      <c r="AW128" s="370"/>
      <c r="AX128" s="370"/>
      <c r="AY128" s="370"/>
      <c r="AZ128" s="451"/>
      <c r="BA128" s="448"/>
      <c r="BB128" s="451"/>
      <c r="BC128" s="345" t="s">
        <v>214</v>
      </c>
      <c r="BD128" s="371"/>
      <c r="BE128" s="345"/>
      <c r="BF128" s="371"/>
      <c r="BG128" s="345"/>
      <c r="BH128" s="371"/>
      <c r="BI128" s="371"/>
      <c r="BJ128" s="371"/>
      <c r="BK128" s="371"/>
      <c r="BL128" s="371"/>
      <c r="BM128" s="371"/>
      <c r="BN128" s="371"/>
      <c r="BO128" s="371"/>
      <c r="BP128" s="364">
        <f t="shared" si="82"/>
        <v>55</v>
      </c>
      <c r="BQ128" s="371"/>
      <c r="BR128" s="371"/>
      <c r="BS128" s="371"/>
      <c r="BT128" s="371"/>
      <c r="BU128" s="371"/>
      <c r="BV128" s="371"/>
      <c r="BW128" s="371"/>
      <c r="BX128" s="371"/>
      <c r="BY128" s="293"/>
      <c r="BZ128" s="291" t="s">
        <v>233</v>
      </c>
      <c r="CA128" s="293"/>
      <c r="CB128" s="291"/>
      <c r="CC128" s="293"/>
      <c r="CD128" s="291"/>
      <c r="CE128" s="293"/>
      <c r="CF128" s="291"/>
      <c r="CG128" s="293"/>
      <c r="CH128" s="294"/>
      <c r="CI128" s="294"/>
      <c r="CJ128" s="291"/>
      <c r="CK128" s="291"/>
      <c r="CL128" s="291"/>
      <c r="CM128" s="305"/>
      <c r="CN128" s="305">
        <v>0.82</v>
      </c>
      <c r="CO128" s="294"/>
      <c r="CP128" s="294"/>
      <c r="CQ128" s="293"/>
      <c r="CR128" s="293"/>
      <c r="CS128" s="294"/>
      <c r="CT128" s="294"/>
      <c r="CU128" s="293"/>
      <c r="CV128" s="293"/>
      <c r="CW128" s="305"/>
      <c r="CX128" s="305"/>
      <c r="CY128" s="295">
        <v>46.44</v>
      </c>
      <c r="CZ128" s="295"/>
      <c r="DA128" s="305"/>
      <c r="DB128" s="295"/>
      <c r="DC128" s="295"/>
      <c r="DD128" s="306"/>
      <c r="DE128" s="306"/>
      <c r="DF128" s="306"/>
      <c r="DG128" s="292"/>
      <c r="DH128" s="305"/>
      <c r="DI128" s="305"/>
      <c r="DJ128" s="305"/>
      <c r="DK128" s="305"/>
      <c r="DL128" s="305"/>
      <c r="DM128" s="306"/>
      <c r="DN128" s="296"/>
      <c r="DO128" s="294"/>
      <c r="DP128" s="294"/>
      <c r="DQ128" s="293"/>
      <c r="DR128" s="293"/>
      <c r="DS128" s="294"/>
      <c r="DT128" s="293"/>
      <c r="DU128" s="293"/>
      <c r="DV128" s="291"/>
      <c r="DW128" s="291"/>
      <c r="DX128" s="294"/>
      <c r="DY128" s="294"/>
      <c r="DZ128" s="293"/>
      <c r="EA128" s="294"/>
      <c r="EB128" s="293"/>
      <c r="EC128" s="292"/>
      <c r="ED128" s="292"/>
      <c r="EE128" s="292"/>
      <c r="EF128" s="292">
        <v>750000</v>
      </c>
      <c r="EG128" s="292"/>
      <c r="EH128" s="292">
        <v>675000</v>
      </c>
      <c r="EI128" s="292"/>
      <c r="EJ128" s="294"/>
    </row>
    <row r="129" spans="1:141" ht="30" hidden="1" x14ac:dyDescent="0.2">
      <c r="A129" s="345" t="s">
        <v>550</v>
      </c>
      <c r="B129" s="361" t="s">
        <v>472</v>
      </c>
      <c r="C129" s="361" t="s">
        <v>214</v>
      </c>
      <c r="D129" s="152" t="s">
        <v>759</v>
      </c>
      <c r="E129" s="152" t="s">
        <v>179</v>
      </c>
      <c r="F129" s="345"/>
      <c r="G129" s="345" t="s">
        <v>517</v>
      </c>
      <c r="H129" s="345"/>
      <c r="I129" s="345"/>
      <c r="J129" s="345" t="s">
        <v>549</v>
      </c>
      <c r="K129" s="345"/>
      <c r="L129" s="362">
        <v>675000</v>
      </c>
      <c r="M129" s="154"/>
      <c r="N129" s="439"/>
      <c r="O129" s="155"/>
      <c r="P129" s="367"/>
      <c r="Q129" s="364">
        <v>7.95</v>
      </c>
      <c r="R129" s="364">
        <v>6.75</v>
      </c>
      <c r="S129" s="158" t="e">
        <f>Q129+#REF!+R129</f>
        <v>#REF!</v>
      </c>
      <c r="T129" s="439"/>
      <c r="U129" s="159" t="s">
        <v>155</v>
      </c>
      <c r="V129" s="365"/>
      <c r="W129" s="366">
        <f t="shared" si="73"/>
        <v>68326.753720012144</v>
      </c>
      <c r="X129" s="367"/>
      <c r="Y129" s="367"/>
      <c r="Z129" s="367" t="s">
        <v>161</v>
      </c>
      <c r="AA129" s="365">
        <f t="shared" si="78"/>
        <v>0</v>
      </c>
      <c r="AB129" s="367"/>
      <c r="AC129" s="368">
        <f t="shared" si="79"/>
        <v>0</v>
      </c>
      <c r="AD129" s="367"/>
      <c r="AE129" s="369">
        <f t="shared" si="74"/>
        <v>0</v>
      </c>
      <c r="AF129" s="369">
        <f t="shared" si="76"/>
        <v>0</v>
      </c>
      <c r="AG129" s="369">
        <f t="shared" si="75"/>
        <v>15</v>
      </c>
      <c r="AH129" s="369">
        <f t="shared" si="83"/>
        <v>10</v>
      </c>
      <c r="AI129" s="364" t="s">
        <v>161</v>
      </c>
      <c r="AJ129" s="369">
        <f t="shared" si="77"/>
        <v>15</v>
      </c>
      <c r="AK129" s="364" t="s">
        <v>751</v>
      </c>
      <c r="AL129" s="369">
        <f t="shared" si="84"/>
        <v>10</v>
      </c>
      <c r="AM129" s="364" t="s">
        <v>161</v>
      </c>
      <c r="AN129" s="369">
        <f t="shared" si="80"/>
        <v>5</v>
      </c>
      <c r="AO129" s="364" t="s">
        <v>161</v>
      </c>
      <c r="AP129" s="369">
        <f t="shared" si="81"/>
        <v>0</v>
      </c>
      <c r="AQ129" s="364" t="s">
        <v>162</v>
      </c>
      <c r="AR129" s="370"/>
      <c r="AS129" s="370"/>
      <c r="AT129" s="370"/>
      <c r="AU129" s="370"/>
      <c r="AV129" s="370"/>
      <c r="AW129" s="370"/>
      <c r="AX129" s="370"/>
      <c r="AY129" s="370"/>
      <c r="AZ129" s="451"/>
      <c r="BA129" s="448"/>
      <c r="BB129" s="451"/>
      <c r="BC129" s="361" t="s">
        <v>214</v>
      </c>
      <c r="BD129" s="371"/>
      <c r="BE129" s="345"/>
      <c r="BF129" s="371"/>
      <c r="BG129" s="345"/>
      <c r="BH129" s="371"/>
      <c r="BI129" s="371"/>
      <c r="BJ129" s="371"/>
      <c r="BK129" s="371"/>
      <c r="BL129" s="371"/>
      <c r="BM129" s="371"/>
      <c r="BN129" s="371"/>
      <c r="BO129" s="371"/>
      <c r="BP129" s="364">
        <f t="shared" si="82"/>
        <v>55</v>
      </c>
      <c r="BQ129" s="371"/>
      <c r="BR129" s="371"/>
      <c r="BS129" s="371"/>
      <c r="BT129" s="371"/>
      <c r="BU129" s="371"/>
      <c r="BV129" s="371"/>
      <c r="BW129" s="371"/>
      <c r="BX129" s="371"/>
      <c r="BY129" s="293"/>
      <c r="BZ129" s="291" t="s">
        <v>472</v>
      </c>
      <c r="CA129" s="293"/>
      <c r="CB129" s="291"/>
      <c r="CC129" s="293"/>
      <c r="CD129" s="291"/>
      <c r="CE129" s="293"/>
      <c r="CF129" s="291"/>
      <c r="CG129" s="293"/>
      <c r="CH129" s="294"/>
      <c r="CI129" s="294"/>
      <c r="CJ129" s="291"/>
      <c r="CK129" s="291"/>
      <c r="CL129" s="291"/>
      <c r="CM129" s="305"/>
      <c r="CN129" s="305">
        <v>0.89</v>
      </c>
      <c r="CO129" s="294"/>
      <c r="CP129" s="294"/>
      <c r="CQ129" s="293"/>
      <c r="CR129" s="293"/>
      <c r="CS129" s="294"/>
      <c r="CT129" s="294"/>
      <c r="CU129" s="293"/>
      <c r="CV129" s="293"/>
      <c r="CW129" s="305"/>
      <c r="CX129" s="305"/>
      <c r="CY129" s="295">
        <v>11.1</v>
      </c>
      <c r="CZ129" s="295"/>
      <c r="DA129" s="305"/>
      <c r="DB129" s="295"/>
      <c r="DC129" s="295"/>
      <c r="DD129" s="306"/>
      <c r="DE129" s="306"/>
      <c r="DF129" s="306"/>
      <c r="DG129" s="292"/>
      <c r="DH129" s="305"/>
      <c r="DI129" s="305"/>
      <c r="DJ129" s="305"/>
      <c r="DK129" s="305"/>
      <c r="DL129" s="305"/>
      <c r="DM129" s="306"/>
      <c r="DN129" s="296"/>
      <c r="DO129" s="294"/>
      <c r="DP129" s="294"/>
      <c r="DQ129" s="293"/>
      <c r="DR129" s="293"/>
      <c r="DS129" s="294"/>
      <c r="DT129" s="293"/>
      <c r="DU129" s="293"/>
      <c r="DV129" s="291"/>
      <c r="DW129" s="291"/>
      <c r="DX129" s="294"/>
      <c r="DY129" s="294"/>
      <c r="DZ129" s="293"/>
      <c r="EA129" s="294"/>
      <c r="EB129" s="293"/>
      <c r="EC129" s="292"/>
      <c r="ED129" s="292"/>
      <c r="EE129" s="292"/>
      <c r="EF129" s="292">
        <v>750000</v>
      </c>
      <c r="EG129" s="292"/>
      <c r="EH129" s="292">
        <v>675000</v>
      </c>
      <c r="EI129" s="292"/>
      <c r="EJ129" s="294"/>
    </row>
    <row r="130" spans="1:141" ht="30" hidden="1" x14ac:dyDescent="0.2">
      <c r="A130" s="345" t="s">
        <v>552</v>
      </c>
      <c r="B130" s="361" t="s">
        <v>233</v>
      </c>
      <c r="C130" s="361" t="s">
        <v>214</v>
      </c>
      <c r="D130" s="152" t="s">
        <v>759</v>
      </c>
      <c r="E130" s="152" t="s">
        <v>179</v>
      </c>
      <c r="F130" s="345"/>
      <c r="G130" s="345" t="s">
        <v>498</v>
      </c>
      <c r="H130" s="345"/>
      <c r="I130" s="345"/>
      <c r="J130" s="345" t="s">
        <v>553</v>
      </c>
      <c r="K130" s="345"/>
      <c r="L130" s="362">
        <v>382500</v>
      </c>
      <c r="M130" s="154"/>
      <c r="N130" s="439"/>
      <c r="O130" s="155"/>
      <c r="P130" s="367"/>
      <c r="Q130" s="364">
        <v>7.87</v>
      </c>
      <c r="R130" s="364">
        <v>9.75</v>
      </c>
      <c r="S130" s="158" t="e">
        <f>Q130+#REF!+R130</f>
        <v>#REF!</v>
      </c>
      <c r="T130" s="439"/>
      <c r="U130" s="159" t="s">
        <v>155</v>
      </c>
      <c r="V130" s="365"/>
      <c r="W130" s="366">
        <f t="shared" si="73"/>
        <v>10044.431839667235</v>
      </c>
      <c r="X130" s="367"/>
      <c r="Y130" s="367"/>
      <c r="Z130" s="367" t="s">
        <v>161</v>
      </c>
      <c r="AA130" s="365">
        <f t="shared" si="78"/>
        <v>0</v>
      </c>
      <c r="AB130" s="367"/>
      <c r="AC130" s="368">
        <f t="shared" si="79"/>
        <v>0</v>
      </c>
      <c r="AD130" s="367"/>
      <c r="AE130" s="369">
        <f t="shared" si="74"/>
        <v>0</v>
      </c>
      <c r="AF130" s="369">
        <f t="shared" si="76"/>
        <v>0</v>
      </c>
      <c r="AG130" s="369">
        <f t="shared" si="75"/>
        <v>15</v>
      </c>
      <c r="AH130" s="369">
        <f t="shared" si="83"/>
        <v>10</v>
      </c>
      <c r="AI130" s="364" t="s">
        <v>161</v>
      </c>
      <c r="AJ130" s="369">
        <f t="shared" si="77"/>
        <v>15</v>
      </c>
      <c r="AK130" s="364" t="s">
        <v>751</v>
      </c>
      <c r="AL130" s="369">
        <f t="shared" si="84"/>
        <v>10</v>
      </c>
      <c r="AM130" s="364" t="s">
        <v>161</v>
      </c>
      <c r="AN130" s="369">
        <f t="shared" si="80"/>
        <v>5</v>
      </c>
      <c r="AO130" s="364" t="s">
        <v>161</v>
      </c>
      <c r="AP130" s="369">
        <f t="shared" si="81"/>
        <v>0</v>
      </c>
      <c r="AQ130" s="364" t="s">
        <v>162</v>
      </c>
      <c r="AR130" s="370"/>
      <c r="AS130" s="370"/>
      <c r="AT130" s="370"/>
      <c r="AU130" s="370"/>
      <c r="AV130" s="370"/>
      <c r="AW130" s="370"/>
      <c r="AX130" s="370"/>
      <c r="AY130" s="370"/>
      <c r="AZ130" s="451"/>
      <c r="BA130" s="448"/>
      <c r="BB130" s="451"/>
      <c r="BC130" s="361" t="s">
        <v>214</v>
      </c>
      <c r="BD130" s="371"/>
      <c r="BE130" s="345"/>
      <c r="BF130" s="371"/>
      <c r="BG130" s="345"/>
      <c r="BH130" s="371"/>
      <c r="BI130" s="371"/>
      <c r="BJ130" s="371"/>
      <c r="BK130" s="371"/>
      <c r="BL130" s="371"/>
      <c r="BM130" s="371"/>
      <c r="BN130" s="371"/>
      <c r="BO130" s="371"/>
      <c r="BP130" s="364">
        <f t="shared" si="82"/>
        <v>55</v>
      </c>
      <c r="BQ130" s="371"/>
      <c r="BR130" s="371"/>
      <c r="BS130" s="371"/>
      <c r="BT130" s="371"/>
      <c r="BU130" s="371"/>
      <c r="BV130" s="371"/>
      <c r="BW130" s="371"/>
      <c r="BX130" s="371"/>
      <c r="BY130" s="293"/>
      <c r="BZ130" s="291" t="s">
        <v>233</v>
      </c>
      <c r="CA130" s="293"/>
      <c r="CB130" s="291"/>
      <c r="CC130" s="293"/>
      <c r="CD130" s="291"/>
      <c r="CE130" s="293"/>
      <c r="CF130" s="291"/>
      <c r="CG130" s="293"/>
      <c r="CH130" s="294"/>
      <c r="CI130" s="294"/>
      <c r="CJ130" s="291"/>
      <c r="CK130" s="291"/>
      <c r="CL130" s="291"/>
      <c r="CM130" s="305"/>
      <c r="CN130" s="305">
        <v>0.82</v>
      </c>
      <c r="CO130" s="294"/>
      <c r="CP130" s="294"/>
      <c r="CQ130" s="293"/>
      <c r="CR130" s="293"/>
      <c r="CS130" s="294"/>
      <c r="CT130" s="294"/>
      <c r="CU130" s="293"/>
      <c r="CV130" s="293"/>
      <c r="CW130" s="305"/>
      <c r="CX130" s="305"/>
      <c r="CY130" s="295">
        <v>46.44</v>
      </c>
      <c r="CZ130" s="295"/>
      <c r="DA130" s="305"/>
      <c r="DB130" s="295"/>
      <c r="DC130" s="295"/>
      <c r="DD130" s="306"/>
      <c r="DE130" s="306"/>
      <c r="DF130" s="306"/>
      <c r="DG130" s="292"/>
      <c r="DH130" s="305"/>
      <c r="DI130" s="305"/>
      <c r="DJ130" s="305"/>
      <c r="DK130" s="305"/>
      <c r="DL130" s="305"/>
      <c r="DM130" s="306"/>
      <c r="DN130" s="296"/>
      <c r="DO130" s="294"/>
      <c r="DP130" s="294"/>
      <c r="DQ130" s="293"/>
      <c r="DR130" s="293"/>
      <c r="DS130" s="294"/>
      <c r="DT130" s="293"/>
      <c r="DU130" s="293"/>
      <c r="DV130" s="291"/>
      <c r="DW130" s="291"/>
      <c r="DX130" s="294"/>
      <c r="DY130" s="294"/>
      <c r="DZ130" s="293"/>
      <c r="EA130" s="294"/>
      <c r="EB130" s="293"/>
      <c r="EC130" s="292"/>
      <c r="ED130" s="292"/>
      <c r="EE130" s="292"/>
      <c r="EF130" s="292">
        <v>425000</v>
      </c>
      <c r="EG130" s="292"/>
      <c r="EH130" s="292">
        <v>382500</v>
      </c>
      <c r="EI130" s="292"/>
      <c r="EJ130" s="294"/>
    </row>
    <row r="131" spans="1:141" ht="30" hidden="1" x14ac:dyDescent="0.2">
      <c r="A131" s="345" t="s">
        <v>554</v>
      </c>
      <c r="B131" s="361" t="s">
        <v>242</v>
      </c>
      <c r="C131" s="361" t="s">
        <v>214</v>
      </c>
      <c r="D131" s="152" t="s">
        <v>759</v>
      </c>
      <c r="E131" s="152" t="s">
        <v>179</v>
      </c>
      <c r="F131" s="345"/>
      <c r="G131" s="345" t="s">
        <v>514</v>
      </c>
      <c r="H131" s="345"/>
      <c r="I131" s="345"/>
      <c r="J131" s="345" t="s">
        <v>555</v>
      </c>
      <c r="K131" s="345"/>
      <c r="L131" s="362">
        <v>2475000</v>
      </c>
      <c r="M131" s="154"/>
      <c r="N131" s="439"/>
      <c r="O131" s="155"/>
      <c r="P131" s="367"/>
      <c r="Q131" s="364">
        <v>7.86</v>
      </c>
      <c r="R131" s="364">
        <v>13.5</v>
      </c>
      <c r="S131" s="158" t="e">
        <f>Q131+#REF!+R131</f>
        <v>#REF!</v>
      </c>
      <c r="T131" s="439"/>
      <c r="U131" s="159" t="s">
        <v>155</v>
      </c>
      <c r="V131" s="365"/>
      <c r="W131" s="366">
        <f t="shared" si="73"/>
        <v>34746.790660062674</v>
      </c>
      <c r="X131" s="367"/>
      <c r="Y131" s="367"/>
      <c r="Z131" s="367" t="s">
        <v>161</v>
      </c>
      <c r="AA131" s="365">
        <f t="shared" si="78"/>
        <v>0</v>
      </c>
      <c r="AB131" s="367"/>
      <c r="AC131" s="368">
        <f t="shared" si="79"/>
        <v>0</v>
      </c>
      <c r="AD131" s="367"/>
      <c r="AE131" s="369">
        <f t="shared" si="74"/>
        <v>0</v>
      </c>
      <c r="AF131" s="369">
        <f t="shared" si="76"/>
        <v>0</v>
      </c>
      <c r="AG131" s="369">
        <f t="shared" si="75"/>
        <v>15</v>
      </c>
      <c r="AH131" s="369">
        <f t="shared" si="83"/>
        <v>10</v>
      </c>
      <c r="AI131" s="364" t="s">
        <v>161</v>
      </c>
      <c r="AJ131" s="369">
        <f t="shared" si="77"/>
        <v>15</v>
      </c>
      <c r="AK131" s="364" t="s">
        <v>751</v>
      </c>
      <c r="AL131" s="369">
        <f t="shared" si="84"/>
        <v>10</v>
      </c>
      <c r="AM131" s="364" t="s">
        <v>161</v>
      </c>
      <c r="AN131" s="369">
        <f t="shared" si="80"/>
        <v>5</v>
      </c>
      <c r="AO131" s="364" t="s">
        <v>161</v>
      </c>
      <c r="AP131" s="369">
        <f t="shared" si="81"/>
        <v>0</v>
      </c>
      <c r="AQ131" s="364" t="s">
        <v>162</v>
      </c>
      <c r="AR131" s="370"/>
      <c r="AS131" s="370"/>
      <c r="AT131" s="370"/>
      <c r="AU131" s="370"/>
      <c r="AV131" s="370"/>
      <c r="AW131" s="370"/>
      <c r="AX131" s="370"/>
      <c r="AY131" s="370"/>
      <c r="AZ131" s="451"/>
      <c r="BA131" s="448"/>
      <c r="BB131" s="451"/>
      <c r="BC131" s="361" t="s">
        <v>214</v>
      </c>
      <c r="BD131" s="371"/>
      <c r="BE131" s="345"/>
      <c r="BF131" s="371"/>
      <c r="BG131" s="345"/>
      <c r="BH131" s="371"/>
      <c r="BI131" s="371"/>
      <c r="BJ131" s="371"/>
      <c r="BK131" s="371"/>
      <c r="BL131" s="371"/>
      <c r="BM131" s="371"/>
      <c r="BN131" s="371"/>
      <c r="BO131" s="371"/>
      <c r="BP131" s="364">
        <f t="shared" si="82"/>
        <v>55</v>
      </c>
      <c r="BQ131" s="371"/>
      <c r="BR131" s="371"/>
      <c r="BS131" s="371"/>
      <c r="BT131" s="371"/>
      <c r="BU131" s="371"/>
      <c r="BV131" s="371"/>
      <c r="BW131" s="371"/>
      <c r="BX131" s="371"/>
      <c r="BY131" s="293"/>
      <c r="BZ131" s="291" t="s">
        <v>242</v>
      </c>
      <c r="CA131" s="293"/>
      <c r="CB131" s="291"/>
      <c r="CC131" s="293"/>
      <c r="CD131" s="291"/>
      <c r="CE131" s="293"/>
      <c r="CF131" s="291"/>
      <c r="CG131" s="293"/>
      <c r="CH131" s="294"/>
      <c r="CI131" s="294"/>
      <c r="CJ131" s="291"/>
      <c r="CK131" s="291"/>
      <c r="CL131" s="291"/>
      <c r="CM131" s="305"/>
      <c r="CN131" s="305">
        <v>1.04</v>
      </c>
      <c r="CO131" s="294"/>
      <c r="CP131" s="294"/>
      <c r="CQ131" s="293"/>
      <c r="CR131" s="293"/>
      <c r="CS131" s="294"/>
      <c r="CT131" s="294"/>
      <c r="CU131" s="293"/>
      <c r="CV131" s="293"/>
      <c r="CW131" s="305"/>
      <c r="CX131" s="305"/>
      <c r="CY131" s="295">
        <v>68.489999999999995</v>
      </c>
      <c r="CZ131" s="295"/>
      <c r="DA131" s="305"/>
      <c r="DB131" s="295"/>
      <c r="DC131" s="295"/>
      <c r="DD131" s="306"/>
      <c r="DE131" s="306"/>
      <c r="DF131" s="306"/>
      <c r="DG131" s="292"/>
      <c r="DH131" s="305"/>
      <c r="DI131" s="305"/>
      <c r="DJ131" s="305"/>
      <c r="DK131" s="305"/>
      <c r="DL131" s="305"/>
      <c r="DM131" s="306"/>
      <c r="DN131" s="296"/>
      <c r="DO131" s="294"/>
      <c r="DP131" s="294"/>
      <c r="DQ131" s="293"/>
      <c r="DR131" s="293"/>
      <c r="DS131" s="294"/>
      <c r="DT131" s="293"/>
      <c r="DU131" s="293"/>
      <c r="DV131" s="291"/>
      <c r="DW131" s="291"/>
      <c r="DX131" s="294"/>
      <c r="DY131" s="294"/>
      <c r="DZ131" s="293"/>
      <c r="EA131" s="294"/>
      <c r="EB131" s="293"/>
      <c r="EC131" s="292"/>
      <c r="ED131" s="292"/>
      <c r="EE131" s="292"/>
      <c r="EF131" s="292">
        <v>2750000</v>
      </c>
      <c r="EG131" s="292"/>
      <c r="EH131" s="292">
        <v>2475000</v>
      </c>
      <c r="EI131" s="292"/>
      <c r="EJ131" s="294"/>
    </row>
    <row r="132" spans="1:141" ht="30" hidden="1" x14ac:dyDescent="0.2">
      <c r="A132" s="345" t="s">
        <v>560</v>
      </c>
      <c r="B132" s="361" t="s">
        <v>233</v>
      </c>
      <c r="C132" s="361" t="s">
        <v>214</v>
      </c>
      <c r="D132" s="152" t="s">
        <v>759</v>
      </c>
      <c r="E132" s="152" t="s">
        <v>179</v>
      </c>
      <c r="F132" s="345"/>
      <c r="G132" s="345" t="s">
        <v>498</v>
      </c>
      <c r="H132" s="345"/>
      <c r="I132" s="345"/>
      <c r="J132" s="345" t="s">
        <v>561</v>
      </c>
      <c r="K132" s="345"/>
      <c r="L132" s="362">
        <v>270000</v>
      </c>
      <c r="M132" s="154"/>
      <c r="N132" s="439"/>
      <c r="O132" s="155"/>
      <c r="P132" s="367"/>
      <c r="Q132" s="364">
        <v>6.97</v>
      </c>
      <c r="R132" s="364">
        <v>9.75</v>
      </c>
      <c r="S132" s="158" t="e">
        <f>Q132+#REF!+R132</f>
        <v>#REF!</v>
      </c>
      <c r="T132" s="439"/>
      <c r="U132" s="159" t="s">
        <v>155</v>
      </c>
      <c r="V132" s="365"/>
      <c r="W132" s="366">
        <f t="shared" si="73"/>
        <v>7090.1871809415779</v>
      </c>
      <c r="X132" s="367"/>
      <c r="Y132" s="367"/>
      <c r="Z132" s="367" t="s">
        <v>161</v>
      </c>
      <c r="AA132" s="365">
        <f t="shared" si="78"/>
        <v>0</v>
      </c>
      <c r="AB132" s="367"/>
      <c r="AC132" s="368">
        <f t="shared" si="79"/>
        <v>0</v>
      </c>
      <c r="AD132" s="367"/>
      <c r="AE132" s="369">
        <f t="shared" si="74"/>
        <v>0</v>
      </c>
      <c r="AF132" s="369">
        <f t="shared" si="76"/>
        <v>0</v>
      </c>
      <c r="AG132" s="369">
        <f t="shared" si="75"/>
        <v>15</v>
      </c>
      <c r="AH132" s="369">
        <f t="shared" si="83"/>
        <v>10</v>
      </c>
      <c r="AI132" s="364" t="s">
        <v>161</v>
      </c>
      <c r="AJ132" s="369">
        <f t="shared" si="77"/>
        <v>15</v>
      </c>
      <c r="AK132" s="364" t="s">
        <v>751</v>
      </c>
      <c r="AL132" s="369">
        <f t="shared" si="84"/>
        <v>10</v>
      </c>
      <c r="AM132" s="364" t="s">
        <v>161</v>
      </c>
      <c r="AN132" s="369">
        <f t="shared" si="80"/>
        <v>5</v>
      </c>
      <c r="AO132" s="364" t="s">
        <v>161</v>
      </c>
      <c r="AP132" s="369">
        <f t="shared" si="81"/>
        <v>0</v>
      </c>
      <c r="AQ132" s="364" t="s">
        <v>162</v>
      </c>
      <c r="AR132" s="370"/>
      <c r="AS132" s="370"/>
      <c r="AT132" s="370"/>
      <c r="AU132" s="370"/>
      <c r="AV132" s="370"/>
      <c r="AW132" s="370"/>
      <c r="AX132" s="370"/>
      <c r="AY132" s="370"/>
      <c r="AZ132" s="451"/>
      <c r="BA132" s="448"/>
      <c r="BB132" s="451"/>
      <c r="BC132" s="361" t="s">
        <v>214</v>
      </c>
      <c r="BD132" s="371"/>
      <c r="BE132" s="345"/>
      <c r="BF132" s="371"/>
      <c r="BG132" s="345"/>
      <c r="BH132" s="371"/>
      <c r="BI132" s="371"/>
      <c r="BJ132" s="371"/>
      <c r="BK132" s="371"/>
      <c r="BL132" s="371"/>
      <c r="BM132" s="371"/>
      <c r="BN132" s="371"/>
      <c r="BO132" s="371"/>
      <c r="BP132" s="364">
        <f t="shared" si="82"/>
        <v>55</v>
      </c>
      <c r="BQ132" s="371"/>
      <c r="BR132" s="371"/>
      <c r="BS132" s="371"/>
      <c r="BT132" s="371"/>
      <c r="BU132" s="371"/>
      <c r="BV132" s="371"/>
      <c r="BW132" s="371"/>
      <c r="BX132" s="371"/>
      <c r="BY132" s="293"/>
      <c r="BZ132" s="291" t="s">
        <v>233</v>
      </c>
      <c r="CA132" s="293"/>
      <c r="CB132" s="291"/>
      <c r="CC132" s="293"/>
      <c r="CD132" s="291"/>
      <c r="CE132" s="293"/>
      <c r="CF132" s="291"/>
      <c r="CG132" s="293"/>
      <c r="CH132" s="294"/>
      <c r="CI132" s="294"/>
      <c r="CJ132" s="291"/>
      <c r="CK132" s="291"/>
      <c r="CL132" s="291"/>
      <c r="CM132" s="305"/>
      <c r="CN132" s="305">
        <v>0.82</v>
      </c>
      <c r="CO132" s="294"/>
      <c r="CP132" s="294"/>
      <c r="CQ132" s="293"/>
      <c r="CR132" s="293"/>
      <c r="CS132" s="294"/>
      <c r="CT132" s="294"/>
      <c r="CU132" s="293"/>
      <c r="CV132" s="293"/>
      <c r="CW132" s="305"/>
      <c r="CX132" s="305"/>
      <c r="CY132" s="295">
        <v>46.44</v>
      </c>
      <c r="CZ132" s="295"/>
      <c r="DA132" s="305"/>
      <c r="DB132" s="295"/>
      <c r="DC132" s="295"/>
      <c r="DD132" s="306"/>
      <c r="DE132" s="306"/>
      <c r="DF132" s="306"/>
      <c r="DG132" s="292"/>
      <c r="DH132" s="305"/>
      <c r="DI132" s="305"/>
      <c r="DJ132" s="305"/>
      <c r="DK132" s="305"/>
      <c r="DL132" s="305"/>
      <c r="DM132" s="306"/>
      <c r="DN132" s="296"/>
      <c r="DO132" s="294"/>
      <c r="DP132" s="294"/>
      <c r="DQ132" s="293"/>
      <c r="DR132" s="293"/>
      <c r="DS132" s="294"/>
      <c r="DT132" s="293"/>
      <c r="DU132" s="293"/>
      <c r="DV132" s="291"/>
      <c r="DW132" s="291"/>
      <c r="DX132" s="294"/>
      <c r="DY132" s="294"/>
      <c r="DZ132" s="293"/>
      <c r="EA132" s="294"/>
      <c r="EB132" s="293"/>
      <c r="EC132" s="292"/>
      <c r="ED132" s="292"/>
      <c r="EE132" s="292"/>
      <c r="EF132" s="292">
        <v>300000</v>
      </c>
      <c r="EG132" s="292"/>
      <c r="EH132" s="292">
        <v>270000</v>
      </c>
      <c r="EI132" s="292"/>
      <c r="EJ132" s="294"/>
    </row>
    <row r="133" spans="1:141" ht="30" hidden="1" x14ac:dyDescent="0.2">
      <c r="A133" s="345" t="s">
        <v>562</v>
      </c>
      <c r="B133" s="361" t="s">
        <v>327</v>
      </c>
      <c r="C133" s="361" t="s">
        <v>214</v>
      </c>
      <c r="D133" s="152" t="s">
        <v>759</v>
      </c>
      <c r="E133" s="152" t="s">
        <v>179</v>
      </c>
      <c r="F133" s="345"/>
      <c r="G133" s="345" t="s">
        <v>536</v>
      </c>
      <c r="H133" s="345"/>
      <c r="I133" s="345"/>
      <c r="J133" s="345" t="s">
        <v>507</v>
      </c>
      <c r="K133" s="345"/>
      <c r="L133" s="362">
        <v>680760</v>
      </c>
      <c r="M133" s="154"/>
      <c r="N133" s="439"/>
      <c r="O133" s="155"/>
      <c r="P133" s="367"/>
      <c r="Q133" s="364">
        <v>6.68</v>
      </c>
      <c r="R133" s="364">
        <v>8.25</v>
      </c>
      <c r="S133" s="158" t="e">
        <f>Q133+#REF!+R133</f>
        <v>#REF!</v>
      </c>
      <c r="T133" s="439"/>
      <c r="U133" s="159" t="s">
        <v>155</v>
      </c>
      <c r="V133" s="365"/>
      <c r="W133" s="366">
        <f t="shared" si="73"/>
        <v>15567.202678228419</v>
      </c>
      <c r="X133" s="367"/>
      <c r="Y133" s="367"/>
      <c r="Z133" s="367" t="s">
        <v>161</v>
      </c>
      <c r="AA133" s="365">
        <f t="shared" si="78"/>
        <v>0</v>
      </c>
      <c r="AB133" s="367"/>
      <c r="AC133" s="368">
        <f t="shared" si="79"/>
        <v>0</v>
      </c>
      <c r="AD133" s="367"/>
      <c r="AE133" s="369">
        <f t="shared" si="74"/>
        <v>0</v>
      </c>
      <c r="AF133" s="369">
        <f t="shared" si="76"/>
        <v>0</v>
      </c>
      <c r="AG133" s="369">
        <f t="shared" si="75"/>
        <v>15</v>
      </c>
      <c r="AH133" s="369">
        <f t="shared" si="83"/>
        <v>10</v>
      </c>
      <c r="AI133" s="364" t="s">
        <v>161</v>
      </c>
      <c r="AJ133" s="369">
        <f t="shared" si="77"/>
        <v>15</v>
      </c>
      <c r="AK133" s="364" t="s">
        <v>751</v>
      </c>
      <c r="AL133" s="369">
        <f t="shared" si="84"/>
        <v>10</v>
      </c>
      <c r="AM133" s="364" t="s">
        <v>161</v>
      </c>
      <c r="AN133" s="369">
        <f t="shared" si="80"/>
        <v>5</v>
      </c>
      <c r="AO133" s="364" t="s">
        <v>161</v>
      </c>
      <c r="AP133" s="369">
        <f t="shared" si="81"/>
        <v>0</v>
      </c>
      <c r="AQ133" s="364" t="s">
        <v>162</v>
      </c>
      <c r="AR133" s="370"/>
      <c r="AS133" s="370"/>
      <c r="AT133" s="370"/>
      <c r="AU133" s="370"/>
      <c r="AV133" s="370"/>
      <c r="AW133" s="370"/>
      <c r="AX133" s="370"/>
      <c r="AY133" s="370"/>
      <c r="AZ133" s="451"/>
      <c r="BA133" s="448"/>
      <c r="BB133" s="451"/>
      <c r="BC133" s="345" t="s">
        <v>214</v>
      </c>
      <c r="BD133" s="371"/>
      <c r="BE133" s="345"/>
      <c r="BF133" s="371"/>
      <c r="BG133" s="345"/>
      <c r="BH133" s="371"/>
      <c r="BI133" s="371"/>
      <c r="BJ133" s="371"/>
      <c r="BK133" s="371"/>
      <c r="BL133" s="371"/>
      <c r="BM133" s="371"/>
      <c r="BN133" s="371"/>
      <c r="BO133" s="371"/>
      <c r="BP133" s="364">
        <f t="shared" si="82"/>
        <v>55</v>
      </c>
      <c r="BQ133" s="371"/>
      <c r="BR133" s="371"/>
      <c r="BS133" s="371"/>
      <c r="BT133" s="371"/>
      <c r="BU133" s="371"/>
      <c r="BV133" s="371"/>
      <c r="BW133" s="371"/>
      <c r="BX133" s="371"/>
      <c r="BY133" s="293"/>
      <c r="BZ133" s="291" t="s">
        <v>327</v>
      </c>
      <c r="CA133" s="293"/>
      <c r="CB133" s="291"/>
      <c r="CC133" s="293"/>
      <c r="CD133" s="291"/>
      <c r="CE133" s="293"/>
      <c r="CF133" s="291"/>
      <c r="CG133" s="293"/>
      <c r="CH133" s="294"/>
      <c r="CI133" s="294"/>
      <c r="CJ133" s="291"/>
      <c r="CK133" s="291"/>
      <c r="CL133" s="291"/>
      <c r="CM133" s="305"/>
      <c r="CN133" s="305">
        <v>1.1399999999999999</v>
      </c>
      <c r="CO133" s="294"/>
      <c r="CP133" s="294"/>
      <c r="CQ133" s="293"/>
      <c r="CR133" s="293"/>
      <c r="CS133" s="294"/>
      <c r="CT133" s="294"/>
      <c r="CU133" s="293"/>
      <c r="CV133" s="293"/>
      <c r="CW133" s="305"/>
      <c r="CX133" s="305"/>
      <c r="CY133" s="295">
        <v>38.36</v>
      </c>
      <c r="CZ133" s="295"/>
      <c r="DA133" s="305"/>
      <c r="DB133" s="295"/>
      <c r="DC133" s="295"/>
      <c r="DD133" s="306"/>
      <c r="DE133" s="306"/>
      <c r="DF133" s="306"/>
      <c r="DG133" s="292"/>
      <c r="DH133" s="305"/>
      <c r="DI133" s="305"/>
      <c r="DJ133" s="305"/>
      <c r="DK133" s="305"/>
      <c r="DL133" s="305"/>
      <c r="DM133" s="306"/>
      <c r="DN133" s="296"/>
      <c r="DO133" s="294"/>
      <c r="DP133" s="294"/>
      <c r="DQ133" s="293"/>
      <c r="DR133" s="293"/>
      <c r="DS133" s="294"/>
      <c r="DT133" s="293"/>
      <c r="DU133" s="293"/>
      <c r="DV133" s="291"/>
      <c r="DW133" s="291"/>
      <c r="DX133" s="294"/>
      <c r="DY133" s="294"/>
      <c r="DZ133" s="293"/>
      <c r="EA133" s="294"/>
      <c r="EB133" s="293"/>
      <c r="EC133" s="292"/>
      <c r="ED133" s="292"/>
      <c r="EE133" s="292"/>
      <c r="EF133" s="292">
        <v>756400</v>
      </c>
      <c r="EG133" s="292"/>
      <c r="EH133" s="292">
        <v>680760</v>
      </c>
      <c r="EI133" s="292"/>
      <c r="EJ133" s="294"/>
    </row>
    <row r="134" spans="1:141" ht="30" hidden="1" x14ac:dyDescent="0.2">
      <c r="A134" s="345" t="s">
        <v>563</v>
      </c>
      <c r="B134" s="361" t="s">
        <v>197</v>
      </c>
      <c r="C134" s="361" t="s">
        <v>194</v>
      </c>
      <c r="D134" s="152" t="s">
        <v>759</v>
      </c>
      <c r="E134" s="152" t="s">
        <v>179</v>
      </c>
      <c r="F134" s="345"/>
      <c r="G134" s="345" t="s">
        <v>505</v>
      </c>
      <c r="H134" s="345"/>
      <c r="I134" s="345"/>
      <c r="J134" s="345" t="s">
        <v>549</v>
      </c>
      <c r="K134" s="345"/>
      <c r="L134" s="362">
        <v>225000</v>
      </c>
      <c r="M134" s="154"/>
      <c r="N134" s="439"/>
      <c r="O134" s="155"/>
      <c r="P134" s="367"/>
      <c r="Q134" s="364">
        <v>6.66</v>
      </c>
      <c r="R134" s="364"/>
      <c r="S134" s="158" t="e">
        <f>Q134+#REF!+R134</f>
        <v>#REF!</v>
      </c>
      <c r="T134" s="439"/>
      <c r="U134" s="159" t="s">
        <v>155</v>
      </c>
      <c r="V134" s="365"/>
      <c r="W134" s="366">
        <f t="shared" si="73"/>
        <v>7375.4773572845133</v>
      </c>
      <c r="X134" s="367"/>
      <c r="Y134" s="367"/>
      <c r="Z134" s="367" t="s">
        <v>161</v>
      </c>
      <c r="AA134" s="365">
        <f t="shared" si="78"/>
        <v>0</v>
      </c>
      <c r="AB134" s="367"/>
      <c r="AC134" s="368">
        <f t="shared" si="79"/>
        <v>0</v>
      </c>
      <c r="AD134" s="367"/>
      <c r="AE134" s="369">
        <f t="shared" si="74"/>
        <v>0</v>
      </c>
      <c r="AF134" s="369">
        <f t="shared" si="76"/>
        <v>0</v>
      </c>
      <c r="AG134" s="369">
        <f t="shared" si="75"/>
        <v>15</v>
      </c>
      <c r="AH134" s="369">
        <f t="shared" si="83"/>
        <v>10</v>
      </c>
      <c r="AI134" s="364" t="s">
        <v>161</v>
      </c>
      <c r="AJ134" s="369">
        <f t="shared" si="77"/>
        <v>15</v>
      </c>
      <c r="AK134" s="364" t="s">
        <v>751</v>
      </c>
      <c r="AL134" s="369">
        <f t="shared" si="84"/>
        <v>10</v>
      </c>
      <c r="AM134" s="364" t="s">
        <v>161</v>
      </c>
      <c r="AN134" s="369">
        <f t="shared" si="80"/>
        <v>5</v>
      </c>
      <c r="AO134" s="364" t="s">
        <v>161</v>
      </c>
      <c r="AP134" s="369">
        <f t="shared" si="81"/>
        <v>0</v>
      </c>
      <c r="AQ134" s="364" t="s">
        <v>162</v>
      </c>
      <c r="AR134" s="370"/>
      <c r="AS134" s="370"/>
      <c r="AT134" s="370"/>
      <c r="AU134" s="370"/>
      <c r="AV134" s="370"/>
      <c r="AW134" s="370"/>
      <c r="AX134" s="370"/>
      <c r="AY134" s="370"/>
      <c r="AZ134" s="451"/>
      <c r="BA134" s="448"/>
      <c r="BB134" s="451"/>
      <c r="BC134" s="361" t="s">
        <v>194</v>
      </c>
      <c r="BD134" s="371"/>
      <c r="BE134" s="345"/>
      <c r="BF134" s="371"/>
      <c r="BG134" s="345"/>
      <c r="BH134" s="371"/>
      <c r="BI134" s="371"/>
      <c r="BJ134" s="371"/>
      <c r="BK134" s="371"/>
      <c r="BL134" s="371"/>
      <c r="BM134" s="371"/>
      <c r="BN134" s="371"/>
      <c r="BO134" s="371"/>
      <c r="BP134" s="364">
        <f t="shared" si="82"/>
        <v>55</v>
      </c>
      <c r="BQ134" s="371"/>
      <c r="BR134" s="371"/>
      <c r="BS134" s="371"/>
      <c r="BT134" s="371"/>
      <c r="BU134" s="371"/>
      <c r="BV134" s="371"/>
      <c r="BW134" s="371"/>
      <c r="BX134" s="371"/>
      <c r="BY134" s="293"/>
      <c r="BZ134" s="291" t="s">
        <v>197</v>
      </c>
      <c r="CA134" s="293"/>
      <c r="CB134" s="291"/>
      <c r="CC134" s="293"/>
      <c r="CD134" s="291"/>
      <c r="CE134" s="293"/>
      <c r="CF134" s="291"/>
      <c r="CG134" s="293"/>
      <c r="CH134" s="294"/>
      <c r="CI134" s="294"/>
      <c r="CJ134" s="291"/>
      <c r="CK134" s="291"/>
      <c r="CL134" s="291"/>
      <c r="CM134" s="305"/>
      <c r="CN134" s="305">
        <v>0.85</v>
      </c>
      <c r="CO134" s="294"/>
      <c r="CP134" s="294"/>
      <c r="CQ134" s="293"/>
      <c r="CR134" s="293"/>
      <c r="CS134" s="294"/>
      <c r="CT134" s="294"/>
      <c r="CU134" s="293"/>
      <c r="CV134" s="293"/>
      <c r="CW134" s="305"/>
      <c r="CX134" s="305"/>
      <c r="CY134" s="295">
        <v>35.89</v>
      </c>
      <c r="CZ134" s="295"/>
      <c r="DA134" s="305"/>
      <c r="DB134" s="295"/>
      <c r="DC134" s="295"/>
      <c r="DD134" s="306"/>
      <c r="DE134" s="306"/>
      <c r="DF134" s="306"/>
      <c r="DG134" s="292"/>
      <c r="DH134" s="305"/>
      <c r="DI134" s="305"/>
      <c r="DJ134" s="305"/>
      <c r="DK134" s="305"/>
      <c r="DL134" s="305"/>
      <c r="DM134" s="306"/>
      <c r="DN134" s="296"/>
      <c r="DO134" s="294"/>
      <c r="DP134" s="294"/>
      <c r="DQ134" s="293"/>
      <c r="DR134" s="293"/>
      <c r="DS134" s="294"/>
      <c r="DT134" s="293"/>
      <c r="DU134" s="293"/>
      <c r="DV134" s="291"/>
      <c r="DW134" s="291"/>
      <c r="DX134" s="294"/>
      <c r="DY134" s="294"/>
      <c r="DZ134" s="293"/>
      <c r="EA134" s="294"/>
      <c r="EB134" s="293"/>
      <c r="EC134" s="292"/>
      <c r="ED134" s="292"/>
      <c r="EE134" s="292"/>
      <c r="EF134" s="292">
        <v>250000</v>
      </c>
      <c r="EG134" s="292"/>
      <c r="EH134" s="292">
        <v>225000</v>
      </c>
      <c r="EI134" s="292"/>
      <c r="EJ134" s="294"/>
    </row>
    <row r="135" spans="1:141" ht="30" hidden="1" x14ac:dyDescent="0.2">
      <c r="A135" s="345" t="s">
        <v>564</v>
      </c>
      <c r="B135" s="361" t="s">
        <v>225</v>
      </c>
      <c r="C135" s="361" t="s">
        <v>224</v>
      </c>
      <c r="D135" s="152" t="s">
        <v>759</v>
      </c>
      <c r="E135" s="152" t="s">
        <v>179</v>
      </c>
      <c r="F135" s="345"/>
      <c r="G135" s="345" t="s">
        <v>531</v>
      </c>
      <c r="H135" s="345"/>
      <c r="I135" s="345"/>
      <c r="J135" s="345" t="s">
        <v>507</v>
      </c>
      <c r="K135" s="345"/>
      <c r="L135" s="362">
        <v>369000</v>
      </c>
      <c r="M135" s="154"/>
      <c r="N135" s="439"/>
      <c r="O135" s="155"/>
      <c r="P135" s="367"/>
      <c r="Q135" s="364">
        <v>6.54</v>
      </c>
      <c r="R135" s="364"/>
      <c r="S135" s="158" t="e">
        <f>Q135+#REF!+R135</f>
        <v>#REF!</v>
      </c>
      <c r="T135" s="439"/>
      <c r="U135" s="159" t="s">
        <v>155</v>
      </c>
      <c r="V135" s="365"/>
      <c r="W135" s="366">
        <f t="shared" si="73"/>
        <v>31502.112946600078</v>
      </c>
      <c r="X135" s="367"/>
      <c r="Y135" s="367"/>
      <c r="Z135" s="367" t="s">
        <v>161</v>
      </c>
      <c r="AA135" s="365">
        <f t="shared" si="78"/>
        <v>0</v>
      </c>
      <c r="AB135" s="367"/>
      <c r="AC135" s="368">
        <f t="shared" si="79"/>
        <v>0</v>
      </c>
      <c r="AD135" s="367"/>
      <c r="AE135" s="369">
        <f t="shared" si="74"/>
        <v>0</v>
      </c>
      <c r="AF135" s="369">
        <f t="shared" si="76"/>
        <v>0</v>
      </c>
      <c r="AG135" s="369">
        <f t="shared" si="75"/>
        <v>15</v>
      </c>
      <c r="AH135" s="369">
        <f t="shared" si="83"/>
        <v>10</v>
      </c>
      <c r="AI135" s="364" t="s">
        <v>161</v>
      </c>
      <c r="AJ135" s="369">
        <f t="shared" si="77"/>
        <v>15</v>
      </c>
      <c r="AK135" s="364" t="s">
        <v>751</v>
      </c>
      <c r="AL135" s="369">
        <f t="shared" si="84"/>
        <v>10</v>
      </c>
      <c r="AM135" s="364" t="s">
        <v>161</v>
      </c>
      <c r="AN135" s="369">
        <f t="shared" si="80"/>
        <v>5</v>
      </c>
      <c r="AO135" s="364" t="s">
        <v>161</v>
      </c>
      <c r="AP135" s="369">
        <f t="shared" si="81"/>
        <v>0</v>
      </c>
      <c r="AQ135" s="364" t="s">
        <v>162</v>
      </c>
      <c r="AR135" s="370"/>
      <c r="AS135" s="370"/>
      <c r="AT135" s="370"/>
      <c r="AU135" s="370"/>
      <c r="AV135" s="370"/>
      <c r="AW135" s="370"/>
      <c r="AX135" s="370"/>
      <c r="AY135" s="370"/>
      <c r="AZ135" s="451"/>
      <c r="BA135" s="448"/>
      <c r="BB135" s="451"/>
      <c r="BC135" s="345" t="s">
        <v>224</v>
      </c>
      <c r="BD135" s="371"/>
      <c r="BE135" s="345"/>
      <c r="BF135" s="371"/>
      <c r="BG135" s="345"/>
      <c r="BH135" s="371"/>
      <c r="BI135" s="371"/>
      <c r="BJ135" s="371"/>
      <c r="BK135" s="371"/>
      <c r="BL135" s="371"/>
      <c r="BM135" s="371"/>
      <c r="BN135" s="371"/>
      <c r="BO135" s="371"/>
      <c r="BP135" s="364">
        <f t="shared" si="82"/>
        <v>55</v>
      </c>
      <c r="BQ135" s="371"/>
      <c r="BR135" s="371"/>
      <c r="BS135" s="371"/>
      <c r="BT135" s="371"/>
      <c r="BU135" s="371"/>
      <c r="BV135" s="371"/>
      <c r="BW135" s="371"/>
      <c r="BX135" s="371"/>
      <c r="BY135" s="293"/>
      <c r="BZ135" s="291" t="s">
        <v>225</v>
      </c>
      <c r="CA135" s="293"/>
      <c r="CB135" s="291"/>
      <c r="CC135" s="293"/>
      <c r="CD135" s="291"/>
      <c r="CE135" s="293"/>
      <c r="CF135" s="291"/>
      <c r="CG135" s="293"/>
      <c r="CH135" s="294"/>
      <c r="CI135" s="294"/>
      <c r="CJ135" s="291"/>
      <c r="CK135" s="291"/>
      <c r="CL135" s="291"/>
      <c r="CM135" s="305"/>
      <c r="CN135" s="305">
        <v>0.95</v>
      </c>
      <c r="CO135" s="294"/>
      <c r="CP135" s="294"/>
      <c r="CQ135" s="293"/>
      <c r="CR135" s="293"/>
      <c r="CS135" s="294"/>
      <c r="CT135" s="294"/>
      <c r="CU135" s="293"/>
      <c r="CV135" s="293"/>
      <c r="CW135" s="305"/>
      <c r="CX135" s="305"/>
      <c r="CY135" s="295">
        <v>12.33</v>
      </c>
      <c r="CZ135" s="295"/>
      <c r="DA135" s="305"/>
      <c r="DB135" s="295"/>
      <c r="DC135" s="295"/>
      <c r="DD135" s="306"/>
      <c r="DE135" s="306"/>
      <c r="DF135" s="306"/>
      <c r="DG135" s="292"/>
      <c r="DH135" s="305"/>
      <c r="DI135" s="305"/>
      <c r="DJ135" s="305"/>
      <c r="DK135" s="305"/>
      <c r="DL135" s="305"/>
      <c r="DM135" s="306"/>
      <c r="DN135" s="296"/>
      <c r="DO135" s="294"/>
      <c r="DP135" s="294"/>
      <c r="DQ135" s="293"/>
      <c r="DR135" s="293"/>
      <c r="DS135" s="294"/>
      <c r="DT135" s="293"/>
      <c r="DU135" s="293"/>
      <c r="DV135" s="291"/>
      <c r="DW135" s="291"/>
      <c r="DX135" s="294"/>
      <c r="DY135" s="294"/>
      <c r="DZ135" s="293"/>
      <c r="EA135" s="294"/>
      <c r="EB135" s="293"/>
      <c r="EC135" s="292"/>
      <c r="ED135" s="292"/>
      <c r="EE135" s="292"/>
      <c r="EF135" s="292">
        <v>410000</v>
      </c>
      <c r="EG135" s="292"/>
      <c r="EH135" s="292">
        <v>369000</v>
      </c>
      <c r="EI135" s="292"/>
      <c r="EJ135" s="294"/>
    </row>
    <row r="136" spans="1:141" ht="30" hidden="1" x14ac:dyDescent="0.2">
      <c r="A136" s="345" t="s">
        <v>565</v>
      </c>
      <c r="B136" s="361" t="s">
        <v>310</v>
      </c>
      <c r="C136" s="361" t="s">
        <v>214</v>
      </c>
      <c r="D136" s="152" t="s">
        <v>759</v>
      </c>
      <c r="E136" s="152" t="s">
        <v>179</v>
      </c>
      <c r="F136" s="345"/>
      <c r="G136" s="345" t="s">
        <v>512</v>
      </c>
      <c r="H136" s="345"/>
      <c r="I136" s="345"/>
      <c r="J136" s="345" t="s">
        <v>566</v>
      </c>
      <c r="K136" s="345"/>
      <c r="L136" s="362">
        <v>193500</v>
      </c>
      <c r="M136" s="154"/>
      <c r="N136" s="439"/>
      <c r="O136" s="155"/>
      <c r="P136" s="367"/>
      <c r="Q136" s="364">
        <v>6.1</v>
      </c>
      <c r="R136" s="364">
        <v>6</v>
      </c>
      <c r="S136" s="158" t="e">
        <f>Q136+#REF!+R136</f>
        <v>#REF!</v>
      </c>
      <c r="T136" s="439"/>
      <c r="U136" s="159" t="s">
        <v>155</v>
      </c>
      <c r="V136" s="365"/>
      <c r="W136" s="366">
        <f t="shared" si="73"/>
        <v>5102.4724519362962</v>
      </c>
      <c r="X136" s="367"/>
      <c r="Y136" s="367"/>
      <c r="Z136" s="367" t="s">
        <v>161</v>
      </c>
      <c r="AA136" s="365">
        <f t="shared" si="78"/>
        <v>0</v>
      </c>
      <c r="AB136" s="367"/>
      <c r="AC136" s="368">
        <f t="shared" si="79"/>
        <v>0</v>
      </c>
      <c r="AD136" s="367"/>
      <c r="AE136" s="369">
        <f t="shared" si="74"/>
        <v>0</v>
      </c>
      <c r="AF136" s="369">
        <f t="shared" si="76"/>
        <v>0</v>
      </c>
      <c r="AG136" s="369">
        <f t="shared" si="75"/>
        <v>15</v>
      </c>
      <c r="AH136" s="369">
        <f t="shared" si="83"/>
        <v>10</v>
      </c>
      <c r="AI136" s="364" t="s">
        <v>161</v>
      </c>
      <c r="AJ136" s="369">
        <f t="shared" si="77"/>
        <v>15</v>
      </c>
      <c r="AK136" s="364" t="s">
        <v>751</v>
      </c>
      <c r="AL136" s="369">
        <f t="shared" si="84"/>
        <v>10</v>
      </c>
      <c r="AM136" s="364" t="s">
        <v>161</v>
      </c>
      <c r="AN136" s="369">
        <f t="shared" si="80"/>
        <v>5</v>
      </c>
      <c r="AO136" s="364" t="s">
        <v>161</v>
      </c>
      <c r="AP136" s="369">
        <f t="shared" si="81"/>
        <v>0</v>
      </c>
      <c r="AQ136" s="364" t="s">
        <v>162</v>
      </c>
      <c r="AR136" s="370"/>
      <c r="AS136" s="370"/>
      <c r="AT136" s="370"/>
      <c r="AU136" s="370"/>
      <c r="AV136" s="370"/>
      <c r="AW136" s="370"/>
      <c r="AX136" s="370"/>
      <c r="AY136" s="370"/>
      <c r="AZ136" s="451"/>
      <c r="BA136" s="448"/>
      <c r="BB136" s="451"/>
      <c r="BC136" s="361" t="s">
        <v>214</v>
      </c>
      <c r="BD136" s="371"/>
      <c r="BE136" s="345"/>
      <c r="BF136" s="371"/>
      <c r="BG136" s="345"/>
      <c r="BH136" s="371"/>
      <c r="BI136" s="371"/>
      <c r="BJ136" s="371"/>
      <c r="BK136" s="371"/>
      <c r="BL136" s="371"/>
      <c r="BM136" s="371"/>
      <c r="BN136" s="371"/>
      <c r="BO136" s="371"/>
      <c r="BP136" s="364">
        <f t="shared" si="82"/>
        <v>55</v>
      </c>
      <c r="BQ136" s="371"/>
      <c r="BR136" s="371"/>
      <c r="BS136" s="371"/>
      <c r="BT136" s="371"/>
      <c r="BU136" s="371"/>
      <c r="BV136" s="371"/>
      <c r="BW136" s="371"/>
      <c r="BX136" s="371"/>
      <c r="BY136" s="293"/>
      <c r="BZ136" s="291" t="s">
        <v>310</v>
      </c>
      <c r="CA136" s="293"/>
      <c r="CB136" s="291"/>
      <c r="CC136" s="293"/>
      <c r="CD136" s="291"/>
      <c r="CE136" s="293"/>
      <c r="CF136" s="291"/>
      <c r="CG136" s="293"/>
      <c r="CH136" s="294"/>
      <c r="CI136" s="294"/>
      <c r="CJ136" s="291"/>
      <c r="CK136" s="291"/>
      <c r="CL136" s="291"/>
      <c r="CM136" s="305"/>
      <c r="CN136" s="305">
        <v>1.04</v>
      </c>
      <c r="CO136" s="294"/>
      <c r="CP136" s="294"/>
      <c r="CQ136" s="293"/>
      <c r="CR136" s="293"/>
      <c r="CS136" s="294"/>
      <c r="CT136" s="294"/>
      <c r="CU136" s="293"/>
      <c r="CV136" s="293"/>
      <c r="CW136" s="305"/>
      <c r="CX136" s="305"/>
      <c r="CY136" s="295">
        <v>36.369999999999997</v>
      </c>
      <c r="CZ136" s="295"/>
      <c r="DA136" s="305"/>
      <c r="DB136" s="295"/>
      <c r="DC136" s="295"/>
      <c r="DD136" s="306"/>
      <c r="DE136" s="306"/>
      <c r="DF136" s="306"/>
      <c r="DG136" s="292"/>
      <c r="DH136" s="305"/>
      <c r="DI136" s="305"/>
      <c r="DJ136" s="305"/>
      <c r="DK136" s="305"/>
      <c r="DL136" s="305"/>
      <c r="DM136" s="306"/>
      <c r="DN136" s="296"/>
      <c r="DO136" s="294"/>
      <c r="DP136" s="294"/>
      <c r="DQ136" s="293"/>
      <c r="DR136" s="293"/>
      <c r="DS136" s="294"/>
      <c r="DT136" s="293"/>
      <c r="DU136" s="293"/>
      <c r="DV136" s="291"/>
      <c r="DW136" s="291"/>
      <c r="DX136" s="294"/>
      <c r="DY136" s="294"/>
      <c r="DZ136" s="293"/>
      <c r="EA136" s="294"/>
      <c r="EB136" s="293"/>
      <c r="EC136" s="292"/>
      <c r="ED136" s="292"/>
      <c r="EE136" s="292"/>
      <c r="EF136" s="292">
        <v>215000</v>
      </c>
      <c r="EG136" s="292"/>
      <c r="EH136" s="292">
        <v>193000</v>
      </c>
      <c r="EI136" s="292"/>
      <c r="EJ136" s="294"/>
    </row>
    <row r="137" spans="1:141" ht="30" hidden="1" x14ac:dyDescent="0.2">
      <c r="A137" s="345" t="s">
        <v>568</v>
      </c>
      <c r="B137" s="361" t="s">
        <v>233</v>
      </c>
      <c r="C137" s="361" t="s">
        <v>214</v>
      </c>
      <c r="D137" s="152" t="s">
        <v>759</v>
      </c>
      <c r="E137" s="152" t="s">
        <v>179</v>
      </c>
      <c r="F137" s="345"/>
      <c r="G137" s="345" t="s">
        <v>498</v>
      </c>
      <c r="H137" s="345"/>
      <c r="I137" s="345"/>
      <c r="J137" s="345" t="s">
        <v>561</v>
      </c>
      <c r="K137" s="345"/>
      <c r="L137" s="362">
        <v>468000</v>
      </c>
      <c r="M137" s="154"/>
      <c r="N137" s="439"/>
      <c r="O137" s="155"/>
      <c r="P137" s="367"/>
      <c r="Q137" s="364">
        <v>5.56</v>
      </c>
      <c r="R137" s="364">
        <v>9.75</v>
      </c>
      <c r="S137" s="158" t="e">
        <f>Q137+#REF!+R137</f>
        <v>#REF!</v>
      </c>
      <c r="T137" s="439"/>
      <c r="U137" s="159" t="s">
        <v>155</v>
      </c>
      <c r="V137" s="365"/>
      <c r="W137" s="366">
        <f t="shared" si="73"/>
        <v>12289.657780298734</v>
      </c>
      <c r="X137" s="367"/>
      <c r="Y137" s="367"/>
      <c r="Z137" s="367" t="s">
        <v>161</v>
      </c>
      <c r="AA137" s="365">
        <f t="shared" si="78"/>
        <v>0</v>
      </c>
      <c r="AB137" s="367"/>
      <c r="AC137" s="368">
        <f t="shared" si="79"/>
        <v>0</v>
      </c>
      <c r="AD137" s="367"/>
      <c r="AE137" s="369">
        <f t="shared" si="74"/>
        <v>0</v>
      </c>
      <c r="AF137" s="369">
        <f t="shared" si="76"/>
        <v>0</v>
      </c>
      <c r="AG137" s="369">
        <f t="shared" si="75"/>
        <v>15</v>
      </c>
      <c r="AH137" s="369">
        <f t="shared" si="83"/>
        <v>10</v>
      </c>
      <c r="AI137" s="364" t="s">
        <v>161</v>
      </c>
      <c r="AJ137" s="369">
        <f t="shared" si="77"/>
        <v>15</v>
      </c>
      <c r="AK137" s="364" t="s">
        <v>751</v>
      </c>
      <c r="AL137" s="369">
        <f t="shared" si="84"/>
        <v>10</v>
      </c>
      <c r="AM137" s="364" t="s">
        <v>161</v>
      </c>
      <c r="AN137" s="369">
        <f t="shared" si="80"/>
        <v>5</v>
      </c>
      <c r="AO137" s="364" t="s">
        <v>161</v>
      </c>
      <c r="AP137" s="369">
        <f t="shared" si="81"/>
        <v>0</v>
      </c>
      <c r="AQ137" s="364" t="s">
        <v>162</v>
      </c>
      <c r="AR137" s="370"/>
      <c r="AS137" s="370"/>
      <c r="AT137" s="370"/>
      <c r="AU137" s="370"/>
      <c r="AV137" s="370"/>
      <c r="AW137" s="370"/>
      <c r="AX137" s="370"/>
      <c r="AY137" s="370"/>
      <c r="AZ137" s="451"/>
      <c r="BA137" s="448"/>
      <c r="BB137" s="451"/>
      <c r="BC137" s="361" t="s">
        <v>214</v>
      </c>
      <c r="BD137" s="371"/>
      <c r="BE137" s="345"/>
      <c r="BF137" s="371"/>
      <c r="BG137" s="345"/>
      <c r="BH137" s="371"/>
      <c r="BI137" s="371"/>
      <c r="BJ137" s="371"/>
      <c r="BK137" s="371"/>
      <c r="BL137" s="371"/>
      <c r="BM137" s="371"/>
      <c r="BN137" s="371"/>
      <c r="BO137" s="371"/>
      <c r="BP137" s="364">
        <f t="shared" si="82"/>
        <v>55</v>
      </c>
      <c r="BQ137" s="371"/>
      <c r="BR137" s="371"/>
      <c r="BS137" s="371"/>
      <c r="BT137" s="371"/>
      <c r="BU137" s="371"/>
      <c r="BV137" s="371"/>
      <c r="BW137" s="371"/>
      <c r="BX137" s="371"/>
      <c r="BY137" s="293"/>
      <c r="BZ137" s="291" t="s">
        <v>233</v>
      </c>
      <c r="CA137" s="293"/>
      <c r="CB137" s="291"/>
      <c r="CC137" s="293"/>
      <c r="CD137" s="291"/>
      <c r="CE137" s="293"/>
      <c r="CF137" s="291"/>
      <c r="CG137" s="293"/>
      <c r="CH137" s="294"/>
      <c r="CI137" s="294"/>
      <c r="CJ137" s="291"/>
      <c r="CK137" s="291"/>
      <c r="CL137" s="291"/>
      <c r="CM137" s="305"/>
      <c r="CN137" s="305">
        <v>0.82</v>
      </c>
      <c r="CO137" s="294"/>
      <c r="CP137" s="294"/>
      <c r="CQ137" s="293"/>
      <c r="CR137" s="293"/>
      <c r="CS137" s="294"/>
      <c r="CT137" s="294"/>
      <c r="CU137" s="293"/>
      <c r="CV137" s="293"/>
      <c r="CW137" s="305"/>
      <c r="CX137" s="305"/>
      <c r="CY137" s="295">
        <v>46.44</v>
      </c>
      <c r="CZ137" s="295"/>
      <c r="DA137" s="305"/>
      <c r="DB137" s="295"/>
      <c r="DC137" s="295"/>
      <c r="DD137" s="306"/>
      <c r="DE137" s="306"/>
      <c r="DF137" s="306"/>
      <c r="DG137" s="292"/>
      <c r="DH137" s="305"/>
      <c r="DI137" s="305"/>
      <c r="DJ137" s="305"/>
      <c r="DK137" s="305"/>
      <c r="DL137" s="305"/>
      <c r="DM137" s="306"/>
      <c r="DN137" s="296"/>
      <c r="DO137" s="294"/>
      <c r="DP137" s="294"/>
      <c r="DQ137" s="293"/>
      <c r="DR137" s="293"/>
      <c r="DS137" s="294"/>
      <c r="DT137" s="293"/>
      <c r="DU137" s="293"/>
      <c r="DV137" s="291"/>
      <c r="DW137" s="291"/>
      <c r="DX137" s="294"/>
      <c r="DY137" s="294"/>
      <c r="DZ137" s="293"/>
      <c r="EA137" s="294"/>
      <c r="EB137" s="293"/>
      <c r="EC137" s="292"/>
      <c r="ED137" s="292"/>
      <c r="EE137" s="292"/>
      <c r="EF137" s="292">
        <v>520000</v>
      </c>
      <c r="EG137" s="292"/>
      <c r="EH137" s="292">
        <v>468000</v>
      </c>
      <c r="EI137" s="292"/>
      <c r="EJ137" s="294"/>
    </row>
    <row r="138" spans="1:141" ht="30" hidden="1" x14ac:dyDescent="0.2">
      <c r="A138" s="345" t="s">
        <v>570</v>
      </c>
      <c r="B138" s="361" t="s">
        <v>242</v>
      </c>
      <c r="C138" s="361" t="s">
        <v>214</v>
      </c>
      <c r="D138" s="152" t="s">
        <v>759</v>
      </c>
      <c r="E138" s="152" t="s">
        <v>179</v>
      </c>
      <c r="F138" s="345"/>
      <c r="G138" s="345" t="s">
        <v>514</v>
      </c>
      <c r="H138" s="345"/>
      <c r="I138" s="345"/>
      <c r="J138" s="345" t="s">
        <v>561</v>
      </c>
      <c r="K138" s="345"/>
      <c r="L138" s="362">
        <v>1080000</v>
      </c>
      <c r="M138" s="154"/>
      <c r="N138" s="439"/>
      <c r="O138" s="155"/>
      <c r="P138" s="367"/>
      <c r="Q138" s="364">
        <v>5.56</v>
      </c>
      <c r="R138" s="364">
        <v>15</v>
      </c>
      <c r="S138" s="158" t="e">
        <f>Q138+#REF!+R138</f>
        <v>#REF!</v>
      </c>
      <c r="T138" s="439"/>
      <c r="U138" s="159" t="s">
        <v>155</v>
      </c>
      <c r="V138" s="365"/>
      <c r="W138" s="366">
        <f t="shared" si="73"/>
        <v>15162.235924390983</v>
      </c>
      <c r="X138" s="367"/>
      <c r="Y138" s="367"/>
      <c r="Z138" s="367" t="s">
        <v>161</v>
      </c>
      <c r="AA138" s="365">
        <f t="shared" si="78"/>
        <v>0</v>
      </c>
      <c r="AB138" s="367"/>
      <c r="AC138" s="368">
        <f t="shared" si="79"/>
        <v>0</v>
      </c>
      <c r="AD138" s="367"/>
      <c r="AE138" s="369">
        <f t="shared" si="74"/>
        <v>0</v>
      </c>
      <c r="AF138" s="369">
        <f t="shared" si="76"/>
        <v>0</v>
      </c>
      <c r="AG138" s="369">
        <f t="shared" si="75"/>
        <v>15</v>
      </c>
      <c r="AH138" s="369">
        <f t="shared" si="83"/>
        <v>10</v>
      </c>
      <c r="AI138" s="364" t="s">
        <v>161</v>
      </c>
      <c r="AJ138" s="369">
        <f t="shared" si="77"/>
        <v>15</v>
      </c>
      <c r="AK138" s="364" t="s">
        <v>751</v>
      </c>
      <c r="AL138" s="369">
        <f t="shared" si="84"/>
        <v>10</v>
      </c>
      <c r="AM138" s="364" t="s">
        <v>161</v>
      </c>
      <c r="AN138" s="369">
        <f t="shared" si="80"/>
        <v>5</v>
      </c>
      <c r="AO138" s="364" t="s">
        <v>161</v>
      </c>
      <c r="AP138" s="369">
        <f t="shared" si="81"/>
        <v>0</v>
      </c>
      <c r="AQ138" s="364" t="s">
        <v>162</v>
      </c>
      <c r="AR138" s="370"/>
      <c r="AS138" s="370"/>
      <c r="AT138" s="370"/>
      <c r="AU138" s="370"/>
      <c r="AV138" s="370"/>
      <c r="AW138" s="370"/>
      <c r="AX138" s="370"/>
      <c r="AY138" s="370"/>
      <c r="AZ138" s="451"/>
      <c r="BA138" s="448"/>
      <c r="BB138" s="451"/>
      <c r="BC138" s="345" t="s">
        <v>214</v>
      </c>
      <c r="BD138" s="371"/>
      <c r="BE138" s="345"/>
      <c r="BF138" s="371"/>
      <c r="BG138" s="345"/>
      <c r="BH138" s="371"/>
      <c r="BI138" s="371"/>
      <c r="BJ138" s="371"/>
      <c r="BK138" s="371"/>
      <c r="BL138" s="371"/>
      <c r="BM138" s="371"/>
      <c r="BN138" s="371"/>
      <c r="BO138" s="371"/>
      <c r="BP138" s="364">
        <f t="shared" si="82"/>
        <v>55</v>
      </c>
      <c r="BQ138" s="371"/>
      <c r="BR138" s="371"/>
      <c r="BS138" s="371"/>
      <c r="BT138" s="371"/>
      <c r="BU138" s="371"/>
      <c r="BV138" s="371"/>
      <c r="BW138" s="371"/>
      <c r="BX138" s="371"/>
      <c r="BY138" s="293"/>
      <c r="BZ138" s="291" t="s">
        <v>242</v>
      </c>
      <c r="CA138" s="293"/>
      <c r="CB138" s="291"/>
      <c r="CC138" s="293"/>
      <c r="CD138" s="291"/>
      <c r="CE138" s="293"/>
      <c r="CF138" s="291"/>
      <c r="CG138" s="293"/>
      <c r="CH138" s="294"/>
      <c r="CI138" s="294"/>
      <c r="CJ138" s="291"/>
      <c r="CK138" s="291"/>
      <c r="CL138" s="291"/>
      <c r="CM138" s="305"/>
      <c r="CN138" s="305">
        <v>1.04</v>
      </c>
      <c r="CO138" s="294"/>
      <c r="CP138" s="294"/>
      <c r="CQ138" s="293"/>
      <c r="CR138" s="293"/>
      <c r="CS138" s="294"/>
      <c r="CT138" s="294"/>
      <c r="CU138" s="293"/>
      <c r="CV138" s="293"/>
      <c r="CW138" s="305"/>
      <c r="CX138" s="305"/>
      <c r="CY138" s="295">
        <v>68.489999999999995</v>
      </c>
      <c r="CZ138" s="295"/>
      <c r="DA138" s="305"/>
      <c r="DB138" s="295"/>
      <c r="DC138" s="295"/>
      <c r="DD138" s="306"/>
      <c r="DE138" s="306"/>
      <c r="DF138" s="306"/>
      <c r="DG138" s="292"/>
      <c r="DH138" s="305"/>
      <c r="DI138" s="305"/>
      <c r="DJ138" s="305"/>
      <c r="DK138" s="305"/>
      <c r="DL138" s="305"/>
      <c r="DM138" s="306"/>
      <c r="DN138" s="296"/>
      <c r="DO138" s="294"/>
      <c r="DP138" s="294"/>
      <c r="DQ138" s="293"/>
      <c r="DR138" s="293"/>
      <c r="DS138" s="294"/>
      <c r="DT138" s="293"/>
      <c r="DU138" s="293"/>
      <c r="DV138" s="291"/>
      <c r="DW138" s="291"/>
      <c r="DX138" s="294"/>
      <c r="DY138" s="294"/>
      <c r="DZ138" s="293"/>
      <c r="EA138" s="294"/>
      <c r="EB138" s="293"/>
      <c r="EC138" s="292"/>
      <c r="ED138" s="292"/>
      <c r="EE138" s="292"/>
      <c r="EF138" s="292">
        <v>1125000</v>
      </c>
      <c r="EG138" s="292"/>
      <c r="EH138" s="292">
        <v>1080000</v>
      </c>
      <c r="EI138" s="292"/>
      <c r="EJ138" s="294"/>
    </row>
    <row r="139" spans="1:141" ht="30" hidden="1" x14ac:dyDescent="0.2">
      <c r="A139" s="345" t="s">
        <v>571</v>
      </c>
      <c r="B139" s="361" t="s">
        <v>242</v>
      </c>
      <c r="C139" s="361" t="s">
        <v>214</v>
      </c>
      <c r="D139" s="152" t="s">
        <v>759</v>
      </c>
      <c r="E139" s="152" t="s">
        <v>179</v>
      </c>
      <c r="F139" s="345"/>
      <c r="G139" s="345" t="s">
        <v>514</v>
      </c>
      <c r="H139" s="345"/>
      <c r="I139" s="345"/>
      <c r="J139" s="345" t="s">
        <v>561</v>
      </c>
      <c r="K139" s="345"/>
      <c r="L139" s="362">
        <v>1012500</v>
      </c>
      <c r="M139" s="154"/>
      <c r="N139" s="439"/>
      <c r="O139" s="155"/>
      <c r="P139" s="367"/>
      <c r="Q139" s="364">
        <v>5.56</v>
      </c>
      <c r="R139" s="364">
        <v>13.5</v>
      </c>
      <c r="S139" s="158" t="e">
        <f>Q139+#REF!+R139</f>
        <v>#REF!</v>
      </c>
      <c r="T139" s="439"/>
      <c r="U139" s="159" t="s">
        <v>155</v>
      </c>
      <c r="V139" s="365"/>
      <c r="W139" s="366">
        <f t="shared" si="73"/>
        <v>14214.596179116548</v>
      </c>
      <c r="X139" s="367"/>
      <c r="Y139" s="367"/>
      <c r="Z139" s="367" t="s">
        <v>161</v>
      </c>
      <c r="AA139" s="365">
        <f t="shared" si="78"/>
        <v>0</v>
      </c>
      <c r="AB139" s="367"/>
      <c r="AC139" s="368">
        <f t="shared" si="79"/>
        <v>0</v>
      </c>
      <c r="AD139" s="367"/>
      <c r="AE139" s="369">
        <f t="shared" si="74"/>
        <v>0</v>
      </c>
      <c r="AF139" s="369">
        <f t="shared" si="76"/>
        <v>0</v>
      </c>
      <c r="AG139" s="369">
        <f t="shared" si="75"/>
        <v>15</v>
      </c>
      <c r="AH139" s="369">
        <f t="shared" si="83"/>
        <v>10</v>
      </c>
      <c r="AI139" s="364" t="s">
        <v>161</v>
      </c>
      <c r="AJ139" s="369">
        <f t="shared" si="77"/>
        <v>15</v>
      </c>
      <c r="AK139" s="364" t="s">
        <v>751</v>
      </c>
      <c r="AL139" s="369">
        <f t="shared" si="84"/>
        <v>10</v>
      </c>
      <c r="AM139" s="364" t="s">
        <v>161</v>
      </c>
      <c r="AN139" s="369">
        <f t="shared" si="80"/>
        <v>5</v>
      </c>
      <c r="AO139" s="364" t="s">
        <v>161</v>
      </c>
      <c r="AP139" s="369">
        <f t="shared" si="81"/>
        <v>0</v>
      </c>
      <c r="AQ139" s="364" t="s">
        <v>162</v>
      </c>
      <c r="AR139" s="370"/>
      <c r="AS139" s="370"/>
      <c r="AT139" s="370"/>
      <c r="AU139" s="370"/>
      <c r="AV139" s="370"/>
      <c r="AW139" s="370"/>
      <c r="AX139" s="370"/>
      <c r="AY139" s="370"/>
      <c r="AZ139" s="451"/>
      <c r="BA139" s="448"/>
      <c r="BB139" s="451"/>
      <c r="BC139" s="345" t="s">
        <v>214</v>
      </c>
      <c r="BD139" s="371"/>
      <c r="BE139" s="345"/>
      <c r="BF139" s="371"/>
      <c r="BG139" s="345"/>
      <c r="BH139" s="371"/>
      <c r="BI139" s="371"/>
      <c r="BJ139" s="371"/>
      <c r="BK139" s="371"/>
      <c r="BL139" s="371"/>
      <c r="BM139" s="371"/>
      <c r="BN139" s="371"/>
      <c r="BO139" s="371"/>
      <c r="BP139" s="364">
        <f t="shared" si="82"/>
        <v>55</v>
      </c>
      <c r="BQ139" s="371"/>
      <c r="BR139" s="371"/>
      <c r="BS139" s="371"/>
      <c r="BT139" s="371"/>
      <c r="BU139" s="371"/>
      <c r="BV139" s="371"/>
      <c r="BW139" s="371"/>
      <c r="BX139" s="371"/>
      <c r="BY139" s="293"/>
      <c r="BZ139" s="291" t="s">
        <v>242</v>
      </c>
      <c r="CA139" s="293"/>
      <c r="CB139" s="291"/>
      <c r="CC139" s="293"/>
      <c r="CD139" s="291"/>
      <c r="CE139" s="293"/>
      <c r="CF139" s="291"/>
      <c r="CG139" s="293"/>
      <c r="CH139" s="294"/>
      <c r="CI139" s="294"/>
      <c r="CJ139" s="291"/>
      <c r="CK139" s="291"/>
      <c r="CL139" s="291"/>
      <c r="CM139" s="305"/>
      <c r="CN139" s="305">
        <v>1.04</v>
      </c>
      <c r="CO139" s="294"/>
      <c r="CP139" s="294"/>
      <c r="CQ139" s="293"/>
      <c r="CR139" s="293"/>
      <c r="CS139" s="294"/>
      <c r="CT139" s="294"/>
      <c r="CU139" s="293"/>
      <c r="CV139" s="293"/>
      <c r="CW139" s="305"/>
      <c r="CX139" s="305"/>
      <c r="CY139" s="295">
        <v>68.489999999999995</v>
      </c>
      <c r="CZ139" s="295"/>
      <c r="DA139" s="305"/>
      <c r="DB139" s="295"/>
      <c r="DC139" s="295"/>
      <c r="DD139" s="306"/>
      <c r="DE139" s="306"/>
      <c r="DF139" s="306"/>
      <c r="DG139" s="292"/>
      <c r="DH139" s="305"/>
      <c r="DI139" s="305"/>
      <c r="DJ139" s="305"/>
      <c r="DK139" s="305"/>
      <c r="DL139" s="305"/>
      <c r="DM139" s="306"/>
      <c r="DN139" s="296"/>
      <c r="DO139" s="294"/>
      <c r="DP139" s="294"/>
      <c r="DQ139" s="293"/>
      <c r="DR139" s="293"/>
      <c r="DS139" s="294"/>
      <c r="DT139" s="293"/>
      <c r="DU139" s="293"/>
      <c r="DV139" s="291"/>
      <c r="DW139" s="291"/>
      <c r="DX139" s="294"/>
      <c r="DY139" s="294"/>
      <c r="DZ139" s="293"/>
      <c r="EA139" s="294"/>
      <c r="EB139" s="293"/>
      <c r="EC139" s="292"/>
      <c r="ED139" s="292"/>
      <c r="EE139" s="292"/>
      <c r="EF139" s="292">
        <v>1125000</v>
      </c>
      <c r="EG139" s="292"/>
      <c r="EH139" s="292">
        <v>1012500</v>
      </c>
      <c r="EI139" s="292"/>
      <c r="EJ139" s="294"/>
    </row>
    <row r="140" spans="1:141" ht="30" hidden="1" x14ac:dyDescent="0.2">
      <c r="A140" s="345" t="s">
        <v>572</v>
      </c>
      <c r="B140" s="361" t="s">
        <v>242</v>
      </c>
      <c r="C140" s="361" t="s">
        <v>214</v>
      </c>
      <c r="D140" s="152" t="s">
        <v>759</v>
      </c>
      <c r="E140" s="152" t="s">
        <v>179</v>
      </c>
      <c r="F140" s="345"/>
      <c r="G140" s="345" t="s">
        <v>514</v>
      </c>
      <c r="H140" s="345"/>
      <c r="I140" s="345"/>
      <c r="J140" s="345" t="s">
        <v>561</v>
      </c>
      <c r="K140" s="345"/>
      <c r="L140" s="362">
        <v>1813500</v>
      </c>
      <c r="M140" s="154"/>
      <c r="N140" s="439"/>
      <c r="O140" s="155"/>
      <c r="P140" s="367"/>
      <c r="Q140" s="364">
        <v>5.56</v>
      </c>
      <c r="R140" s="364">
        <v>13.5</v>
      </c>
      <c r="S140" s="158" t="e">
        <f>Q140+#REF!+R140</f>
        <v>#REF!</v>
      </c>
      <c r="T140" s="439"/>
      <c r="U140" s="159" t="s">
        <v>155</v>
      </c>
      <c r="V140" s="365"/>
      <c r="W140" s="366">
        <f t="shared" si="73"/>
        <v>25459.921156373195</v>
      </c>
      <c r="X140" s="367"/>
      <c r="Y140" s="367"/>
      <c r="Z140" s="367" t="s">
        <v>161</v>
      </c>
      <c r="AA140" s="365">
        <f t="shared" si="78"/>
        <v>0</v>
      </c>
      <c r="AB140" s="367"/>
      <c r="AC140" s="368">
        <f t="shared" si="79"/>
        <v>0</v>
      </c>
      <c r="AD140" s="367"/>
      <c r="AE140" s="369">
        <f t="shared" si="74"/>
        <v>0</v>
      </c>
      <c r="AF140" s="369">
        <f t="shared" si="76"/>
        <v>0</v>
      </c>
      <c r="AG140" s="369">
        <f t="shared" si="75"/>
        <v>15</v>
      </c>
      <c r="AH140" s="369">
        <f t="shared" si="83"/>
        <v>10</v>
      </c>
      <c r="AI140" s="364" t="s">
        <v>161</v>
      </c>
      <c r="AJ140" s="369">
        <f t="shared" si="77"/>
        <v>15</v>
      </c>
      <c r="AK140" s="364" t="s">
        <v>751</v>
      </c>
      <c r="AL140" s="369">
        <f t="shared" si="84"/>
        <v>10</v>
      </c>
      <c r="AM140" s="364" t="s">
        <v>161</v>
      </c>
      <c r="AN140" s="369">
        <f t="shared" si="80"/>
        <v>5</v>
      </c>
      <c r="AO140" s="364" t="s">
        <v>161</v>
      </c>
      <c r="AP140" s="369">
        <f t="shared" si="81"/>
        <v>0</v>
      </c>
      <c r="AQ140" s="364" t="s">
        <v>162</v>
      </c>
      <c r="AR140" s="370"/>
      <c r="AS140" s="370"/>
      <c r="AT140" s="370"/>
      <c r="AU140" s="370"/>
      <c r="AV140" s="370"/>
      <c r="AW140" s="370"/>
      <c r="AX140" s="370"/>
      <c r="AY140" s="370"/>
      <c r="AZ140" s="451"/>
      <c r="BA140" s="448"/>
      <c r="BB140" s="451"/>
      <c r="BC140" s="361" t="s">
        <v>214</v>
      </c>
      <c r="BD140" s="371"/>
      <c r="BE140" s="345"/>
      <c r="BF140" s="371"/>
      <c r="BG140" s="345"/>
      <c r="BH140" s="371"/>
      <c r="BI140" s="371"/>
      <c r="BJ140" s="371"/>
      <c r="BK140" s="371"/>
      <c r="BL140" s="371"/>
      <c r="BM140" s="371"/>
      <c r="BN140" s="371"/>
      <c r="BO140" s="371"/>
      <c r="BP140" s="364">
        <f t="shared" si="82"/>
        <v>55</v>
      </c>
      <c r="BQ140" s="371"/>
      <c r="BR140" s="371"/>
      <c r="BS140" s="371"/>
      <c r="BT140" s="371"/>
      <c r="BU140" s="371"/>
      <c r="BV140" s="371"/>
      <c r="BW140" s="371"/>
      <c r="BX140" s="371"/>
      <c r="BY140" s="293"/>
      <c r="BZ140" s="291" t="s">
        <v>242</v>
      </c>
      <c r="CA140" s="293"/>
      <c r="CB140" s="291"/>
      <c r="CC140" s="293"/>
      <c r="CD140" s="291"/>
      <c r="CE140" s="293"/>
      <c r="CF140" s="291"/>
      <c r="CG140" s="293"/>
      <c r="CH140" s="294"/>
      <c r="CI140" s="294"/>
      <c r="CJ140" s="291"/>
      <c r="CK140" s="291"/>
      <c r="CL140" s="291"/>
      <c r="CM140" s="305"/>
      <c r="CN140" s="305">
        <v>1.04</v>
      </c>
      <c r="CO140" s="294"/>
      <c r="CP140" s="294"/>
      <c r="CQ140" s="293"/>
      <c r="CR140" s="293"/>
      <c r="CS140" s="294"/>
      <c r="CT140" s="294"/>
      <c r="CU140" s="293"/>
      <c r="CV140" s="293"/>
      <c r="CW140" s="305"/>
      <c r="CX140" s="305"/>
      <c r="CY140" s="295">
        <v>68.489999999999995</v>
      </c>
      <c r="CZ140" s="295"/>
      <c r="DA140" s="305"/>
      <c r="DB140" s="295"/>
      <c r="DC140" s="295"/>
      <c r="DD140" s="306"/>
      <c r="DE140" s="306"/>
      <c r="DF140" s="306"/>
      <c r="DG140" s="292"/>
      <c r="DH140" s="305"/>
      <c r="DI140" s="305"/>
      <c r="DJ140" s="305"/>
      <c r="DK140" s="305"/>
      <c r="DL140" s="305"/>
      <c r="DM140" s="306"/>
      <c r="DN140" s="296"/>
      <c r="DO140" s="294"/>
      <c r="DP140" s="294"/>
      <c r="DQ140" s="293"/>
      <c r="DR140" s="293"/>
      <c r="DS140" s="294"/>
      <c r="DT140" s="293"/>
      <c r="DU140" s="293"/>
      <c r="DV140" s="291"/>
      <c r="DW140" s="291"/>
      <c r="DX140" s="294"/>
      <c r="DY140" s="294"/>
      <c r="DZ140" s="293"/>
      <c r="EA140" s="294"/>
      <c r="EB140" s="293"/>
      <c r="EC140" s="292"/>
      <c r="ED140" s="292"/>
      <c r="EE140" s="292"/>
      <c r="EF140" s="292">
        <v>2015000</v>
      </c>
      <c r="EG140" s="292"/>
      <c r="EH140" s="292">
        <v>1813500</v>
      </c>
      <c r="EI140" s="292"/>
      <c r="EJ140" s="294"/>
    </row>
    <row r="141" spans="1:141" ht="30" hidden="1" x14ac:dyDescent="0.2">
      <c r="A141" s="345" t="s">
        <v>573</v>
      </c>
      <c r="B141" s="361" t="s">
        <v>242</v>
      </c>
      <c r="C141" s="361" t="s">
        <v>214</v>
      </c>
      <c r="D141" s="152" t="s">
        <v>759</v>
      </c>
      <c r="E141" s="152" t="s">
        <v>179</v>
      </c>
      <c r="F141" s="345"/>
      <c r="G141" s="345" t="s">
        <v>514</v>
      </c>
      <c r="H141" s="345"/>
      <c r="I141" s="345"/>
      <c r="J141" s="345" t="s">
        <v>557</v>
      </c>
      <c r="K141" s="345"/>
      <c r="L141" s="362">
        <v>2547000</v>
      </c>
      <c r="M141" s="154"/>
      <c r="N141" s="439"/>
      <c r="O141" s="155"/>
      <c r="P141" s="367"/>
      <c r="Q141" s="364">
        <v>4.26</v>
      </c>
      <c r="R141" s="364">
        <v>15</v>
      </c>
      <c r="S141" s="158" t="e">
        <f>Q141+#REF!+R141</f>
        <v>#REF!</v>
      </c>
      <c r="T141" s="439"/>
      <c r="U141" s="159" t="s">
        <v>155</v>
      </c>
      <c r="V141" s="365"/>
      <c r="W141" s="366">
        <f t="shared" si="73"/>
        <v>35757.606388355402</v>
      </c>
      <c r="X141" s="367"/>
      <c r="Y141" s="367"/>
      <c r="Z141" s="367" t="s">
        <v>161</v>
      </c>
      <c r="AA141" s="365">
        <f t="shared" si="78"/>
        <v>0</v>
      </c>
      <c r="AB141" s="367"/>
      <c r="AC141" s="368">
        <f t="shared" si="79"/>
        <v>0</v>
      </c>
      <c r="AD141" s="367"/>
      <c r="AE141" s="369">
        <f t="shared" si="74"/>
        <v>0</v>
      </c>
      <c r="AF141" s="369">
        <f t="shared" si="76"/>
        <v>0</v>
      </c>
      <c r="AG141" s="369">
        <f t="shared" si="75"/>
        <v>15</v>
      </c>
      <c r="AH141" s="369">
        <f t="shared" si="83"/>
        <v>10</v>
      </c>
      <c r="AI141" s="364" t="s">
        <v>161</v>
      </c>
      <c r="AJ141" s="369">
        <f t="shared" si="77"/>
        <v>15</v>
      </c>
      <c r="AK141" s="364" t="s">
        <v>751</v>
      </c>
      <c r="AL141" s="369">
        <f t="shared" si="84"/>
        <v>10</v>
      </c>
      <c r="AM141" s="364" t="s">
        <v>161</v>
      </c>
      <c r="AN141" s="369">
        <f t="shared" si="80"/>
        <v>5</v>
      </c>
      <c r="AO141" s="364" t="s">
        <v>161</v>
      </c>
      <c r="AP141" s="369">
        <f t="shared" si="81"/>
        <v>0</v>
      </c>
      <c r="AQ141" s="364" t="s">
        <v>162</v>
      </c>
      <c r="AR141" s="370"/>
      <c r="AS141" s="370"/>
      <c r="AT141" s="370"/>
      <c r="AU141" s="370"/>
      <c r="AV141" s="370"/>
      <c r="AW141" s="370"/>
      <c r="AX141" s="370"/>
      <c r="AY141" s="370"/>
      <c r="AZ141" s="451"/>
      <c r="BA141" s="448"/>
      <c r="BB141" s="451"/>
      <c r="BC141" s="345" t="s">
        <v>214</v>
      </c>
      <c r="BD141" s="371"/>
      <c r="BE141" s="345"/>
      <c r="BF141" s="371"/>
      <c r="BG141" s="345"/>
      <c r="BH141" s="371"/>
      <c r="BI141" s="371"/>
      <c r="BJ141" s="371"/>
      <c r="BK141" s="371"/>
      <c r="BL141" s="371"/>
      <c r="BM141" s="371"/>
      <c r="BN141" s="371"/>
      <c r="BO141" s="371"/>
      <c r="BP141" s="364">
        <f t="shared" si="82"/>
        <v>55</v>
      </c>
      <c r="BQ141" s="371"/>
      <c r="BR141" s="371"/>
      <c r="BS141" s="371"/>
      <c r="BT141" s="371"/>
      <c r="BU141" s="371"/>
      <c r="BV141" s="371"/>
      <c r="BW141" s="371"/>
      <c r="BX141" s="371"/>
      <c r="BY141" s="293"/>
      <c r="BZ141" s="291" t="s">
        <v>242</v>
      </c>
      <c r="CA141" s="293"/>
      <c r="CB141" s="291"/>
      <c r="CC141" s="293"/>
      <c r="CD141" s="291"/>
      <c r="CE141" s="293"/>
      <c r="CF141" s="291"/>
      <c r="CG141" s="293"/>
      <c r="CH141" s="294"/>
      <c r="CI141" s="294"/>
      <c r="CJ141" s="291"/>
      <c r="CK141" s="291"/>
      <c r="CL141" s="291"/>
      <c r="CM141" s="305"/>
      <c r="CN141" s="305">
        <v>1.04</v>
      </c>
      <c r="CO141" s="294"/>
      <c r="CP141" s="294"/>
      <c r="CQ141" s="293"/>
      <c r="CR141" s="293"/>
      <c r="CS141" s="294"/>
      <c r="CT141" s="294"/>
      <c r="CU141" s="293"/>
      <c r="CV141" s="293"/>
      <c r="CW141" s="305"/>
      <c r="CX141" s="305"/>
      <c r="CY141" s="295">
        <v>68.489999999999995</v>
      </c>
      <c r="CZ141" s="295"/>
      <c r="DA141" s="305"/>
      <c r="DB141" s="295"/>
      <c r="DC141" s="295"/>
      <c r="DD141" s="306"/>
      <c r="DE141" s="306"/>
      <c r="DF141" s="306"/>
      <c r="DG141" s="292"/>
      <c r="DH141" s="305"/>
      <c r="DI141" s="305"/>
      <c r="DJ141" s="305"/>
      <c r="DK141" s="305"/>
      <c r="DL141" s="305"/>
      <c r="DM141" s="306"/>
      <c r="DN141" s="296"/>
      <c r="DO141" s="294"/>
      <c r="DP141" s="294"/>
      <c r="DQ141" s="293"/>
      <c r="DR141" s="293"/>
      <c r="DS141" s="294"/>
      <c r="DT141" s="293"/>
      <c r="DU141" s="293"/>
      <c r="DV141" s="291"/>
      <c r="DW141" s="291"/>
      <c r="DX141" s="294"/>
      <c r="DY141" s="294"/>
      <c r="DZ141" s="293"/>
      <c r="EA141" s="294"/>
      <c r="EB141" s="293"/>
      <c r="EC141" s="292"/>
      <c r="ED141" s="292"/>
      <c r="EE141" s="292"/>
      <c r="EF141" s="292">
        <v>2830000</v>
      </c>
      <c r="EG141" s="292"/>
      <c r="EH141" s="292">
        <v>2547000</v>
      </c>
      <c r="EI141" s="292"/>
      <c r="EJ141" s="294"/>
      <c r="EK141" s="430"/>
    </row>
    <row r="142" spans="1:141" ht="213" hidden="1" customHeight="1" x14ac:dyDescent="0.2">
      <c r="A142" s="345" t="s">
        <v>574</v>
      </c>
      <c r="B142" s="361" t="s">
        <v>327</v>
      </c>
      <c r="C142" s="361" t="s">
        <v>214</v>
      </c>
      <c r="D142" s="152" t="s">
        <v>759</v>
      </c>
      <c r="E142" s="152" t="s">
        <v>179</v>
      </c>
      <c r="F142" s="345"/>
      <c r="G142" s="345" t="s">
        <v>536</v>
      </c>
      <c r="H142" s="345"/>
      <c r="I142" s="345"/>
      <c r="J142" s="345" t="s">
        <v>561</v>
      </c>
      <c r="K142" s="345"/>
      <c r="L142" s="362">
        <v>1048500</v>
      </c>
      <c r="M142" s="154"/>
      <c r="N142" s="439"/>
      <c r="O142" s="155"/>
      <c r="P142" s="367"/>
      <c r="Q142" s="364">
        <v>4.0599999999999996</v>
      </c>
      <c r="R142" s="364">
        <v>8.25</v>
      </c>
      <c r="S142" s="158" t="e">
        <f>Q142+#REF!+R142</f>
        <v>#REF!</v>
      </c>
      <c r="T142" s="439"/>
      <c r="U142" s="159" t="s">
        <v>155</v>
      </c>
      <c r="V142" s="365"/>
      <c r="W142" s="366">
        <f t="shared" si="73"/>
        <v>23976.455737884862</v>
      </c>
      <c r="X142" s="367"/>
      <c r="Y142" s="367"/>
      <c r="Z142" s="367" t="s">
        <v>161</v>
      </c>
      <c r="AA142" s="365">
        <f t="shared" si="78"/>
        <v>0</v>
      </c>
      <c r="AB142" s="367"/>
      <c r="AC142" s="368">
        <f t="shared" si="79"/>
        <v>0</v>
      </c>
      <c r="AD142" s="367"/>
      <c r="AE142" s="369">
        <f t="shared" si="74"/>
        <v>0</v>
      </c>
      <c r="AF142" s="369">
        <f t="shared" si="76"/>
        <v>0</v>
      </c>
      <c r="AG142" s="369">
        <f t="shared" si="75"/>
        <v>15</v>
      </c>
      <c r="AH142" s="369">
        <f t="shared" si="83"/>
        <v>10</v>
      </c>
      <c r="AI142" s="364" t="s">
        <v>161</v>
      </c>
      <c r="AJ142" s="369">
        <f t="shared" si="77"/>
        <v>15</v>
      </c>
      <c r="AK142" s="364" t="s">
        <v>751</v>
      </c>
      <c r="AL142" s="369">
        <f t="shared" si="84"/>
        <v>10</v>
      </c>
      <c r="AM142" s="364" t="s">
        <v>161</v>
      </c>
      <c r="AN142" s="369">
        <f t="shared" si="80"/>
        <v>5</v>
      </c>
      <c r="AO142" s="364" t="s">
        <v>161</v>
      </c>
      <c r="AP142" s="369">
        <f t="shared" si="81"/>
        <v>0</v>
      </c>
      <c r="AQ142" s="364" t="s">
        <v>162</v>
      </c>
      <c r="AR142" s="370"/>
      <c r="AS142" s="370"/>
      <c r="AT142" s="370"/>
      <c r="AU142" s="370"/>
      <c r="AV142" s="370"/>
      <c r="AW142" s="370"/>
      <c r="AX142" s="370"/>
      <c r="AY142" s="370"/>
      <c r="AZ142" s="451"/>
      <c r="BA142" s="448"/>
      <c r="BB142" s="451"/>
      <c r="BC142" s="345" t="s">
        <v>214</v>
      </c>
      <c r="BD142" s="371"/>
      <c r="BE142" s="345"/>
      <c r="BF142" s="371"/>
      <c r="BG142" s="345"/>
      <c r="BH142" s="371"/>
      <c r="BI142" s="371"/>
      <c r="BJ142" s="371"/>
      <c r="BK142" s="371"/>
      <c r="BL142" s="371"/>
      <c r="BM142" s="371"/>
      <c r="BN142" s="371"/>
      <c r="BO142" s="371"/>
      <c r="BP142" s="364">
        <f t="shared" si="82"/>
        <v>55</v>
      </c>
      <c r="BQ142" s="371"/>
      <c r="BR142" s="371"/>
      <c r="BS142" s="371"/>
      <c r="BT142" s="371"/>
      <c r="BU142" s="371"/>
      <c r="BV142" s="371"/>
      <c r="BW142" s="371"/>
      <c r="BX142" s="371"/>
      <c r="BY142" s="293"/>
      <c r="BZ142" s="291" t="s">
        <v>327</v>
      </c>
      <c r="CA142" s="293"/>
      <c r="CB142" s="291"/>
      <c r="CC142" s="293"/>
      <c r="CD142" s="291"/>
      <c r="CE142" s="293"/>
      <c r="CF142" s="291"/>
      <c r="CG142" s="293"/>
      <c r="CH142" s="294"/>
      <c r="CI142" s="294"/>
      <c r="CJ142" s="291"/>
      <c r="CK142" s="291"/>
      <c r="CL142" s="291"/>
      <c r="CM142" s="305"/>
      <c r="CN142" s="305">
        <v>1.1399999999999999</v>
      </c>
      <c r="CO142" s="294"/>
      <c r="CP142" s="294"/>
      <c r="CQ142" s="293"/>
      <c r="CR142" s="293"/>
      <c r="CS142" s="294"/>
      <c r="CT142" s="294"/>
      <c r="CU142" s="293"/>
      <c r="CV142" s="293"/>
      <c r="CW142" s="305"/>
      <c r="CX142" s="305"/>
      <c r="CY142" s="295">
        <v>38.36</v>
      </c>
      <c r="CZ142" s="295"/>
      <c r="DA142" s="305"/>
      <c r="DB142" s="295"/>
      <c r="DC142" s="295"/>
      <c r="DD142" s="306"/>
      <c r="DE142" s="306"/>
      <c r="DF142" s="306"/>
      <c r="DG142" s="292"/>
      <c r="DH142" s="305"/>
      <c r="DI142" s="305"/>
      <c r="DJ142" s="305"/>
      <c r="DK142" s="305"/>
      <c r="DL142" s="305"/>
      <c r="DM142" s="306"/>
      <c r="DN142" s="296"/>
      <c r="DO142" s="294"/>
      <c r="DP142" s="294"/>
      <c r="DQ142" s="293"/>
      <c r="DR142" s="293"/>
      <c r="DS142" s="294"/>
      <c r="DT142" s="293"/>
      <c r="DU142" s="293"/>
      <c r="DV142" s="291"/>
      <c r="DW142" s="291"/>
      <c r="DX142" s="294"/>
      <c r="DY142" s="294"/>
      <c r="DZ142" s="293"/>
      <c r="EA142" s="294"/>
      <c r="EB142" s="293"/>
      <c r="EC142" s="292"/>
      <c r="ED142" s="292"/>
      <c r="EE142" s="292"/>
      <c r="EF142" s="292">
        <v>1165000</v>
      </c>
      <c r="EG142" s="292"/>
      <c r="EH142" s="292">
        <v>1048500</v>
      </c>
      <c r="EI142" s="292"/>
      <c r="EJ142" s="294"/>
    </row>
    <row r="143" spans="1:141" ht="30" hidden="1" x14ac:dyDescent="0.2">
      <c r="A143" s="345" t="s">
        <v>575</v>
      </c>
      <c r="B143" s="361" t="s">
        <v>310</v>
      </c>
      <c r="C143" s="361" t="s">
        <v>214</v>
      </c>
      <c r="D143" s="152" t="s">
        <v>759</v>
      </c>
      <c r="E143" s="152" t="s">
        <v>179</v>
      </c>
      <c r="F143" s="345"/>
      <c r="G143" s="345" t="s">
        <v>512</v>
      </c>
      <c r="H143" s="345"/>
      <c r="I143" s="345"/>
      <c r="J143" s="345" t="s">
        <v>561</v>
      </c>
      <c r="K143" s="345"/>
      <c r="L143" s="362">
        <v>310500</v>
      </c>
      <c r="M143" s="154"/>
      <c r="N143" s="439"/>
      <c r="O143" s="155"/>
      <c r="P143" s="367"/>
      <c r="Q143" s="364">
        <v>3.56</v>
      </c>
      <c r="R143" s="364">
        <v>6</v>
      </c>
      <c r="S143" s="158" t="e">
        <f>Q143+#REF!+R143</f>
        <v>#REF!</v>
      </c>
      <c r="T143" s="439"/>
      <c r="U143" s="159" t="s">
        <v>155</v>
      </c>
      <c r="V143" s="365"/>
      <c r="W143" s="366">
        <f t="shared" si="73"/>
        <v>8208.8999809648703</v>
      </c>
      <c r="X143" s="367"/>
      <c r="Y143" s="367"/>
      <c r="Z143" s="367" t="s">
        <v>161</v>
      </c>
      <c r="AA143" s="365">
        <f t="shared" si="78"/>
        <v>0</v>
      </c>
      <c r="AB143" s="367"/>
      <c r="AC143" s="368">
        <f t="shared" si="79"/>
        <v>0</v>
      </c>
      <c r="AD143" s="367"/>
      <c r="AE143" s="369">
        <f t="shared" si="74"/>
        <v>0</v>
      </c>
      <c r="AF143" s="369">
        <f t="shared" si="76"/>
        <v>0</v>
      </c>
      <c r="AG143" s="369">
        <f t="shared" si="75"/>
        <v>15</v>
      </c>
      <c r="AH143" s="369">
        <f t="shared" si="83"/>
        <v>10</v>
      </c>
      <c r="AI143" s="364" t="s">
        <v>161</v>
      </c>
      <c r="AJ143" s="369">
        <f t="shared" si="77"/>
        <v>15</v>
      </c>
      <c r="AK143" s="364" t="s">
        <v>751</v>
      </c>
      <c r="AL143" s="369">
        <f t="shared" si="84"/>
        <v>10</v>
      </c>
      <c r="AM143" s="364" t="s">
        <v>161</v>
      </c>
      <c r="AN143" s="369">
        <f t="shared" si="80"/>
        <v>5</v>
      </c>
      <c r="AO143" s="364" t="s">
        <v>161</v>
      </c>
      <c r="AP143" s="369">
        <f t="shared" si="81"/>
        <v>0</v>
      </c>
      <c r="AQ143" s="364" t="s">
        <v>162</v>
      </c>
      <c r="AR143" s="370"/>
      <c r="AS143" s="370"/>
      <c r="AT143" s="370"/>
      <c r="AU143" s="370"/>
      <c r="AV143" s="370"/>
      <c r="AW143" s="370"/>
      <c r="AX143" s="370"/>
      <c r="AY143" s="370"/>
      <c r="AZ143" s="451"/>
      <c r="BA143" s="448"/>
      <c r="BB143" s="451"/>
      <c r="BC143" s="345" t="s">
        <v>214</v>
      </c>
      <c r="BD143" s="371"/>
      <c r="BE143" s="345"/>
      <c r="BF143" s="371"/>
      <c r="BG143" s="345"/>
      <c r="BH143" s="371"/>
      <c r="BI143" s="371"/>
      <c r="BJ143" s="371"/>
      <c r="BK143" s="371"/>
      <c r="BL143" s="371"/>
      <c r="BM143" s="371"/>
      <c r="BN143" s="371"/>
      <c r="BO143" s="371"/>
      <c r="BP143" s="364">
        <f t="shared" si="82"/>
        <v>55</v>
      </c>
      <c r="BQ143" s="371"/>
      <c r="BR143" s="371"/>
      <c r="BS143" s="371"/>
      <c r="BT143" s="371"/>
      <c r="BU143" s="371"/>
      <c r="BV143" s="371"/>
      <c r="BW143" s="371"/>
      <c r="BX143" s="371"/>
      <c r="BY143" s="293"/>
      <c r="BZ143" s="291" t="s">
        <v>310</v>
      </c>
      <c r="CA143" s="293"/>
      <c r="CB143" s="291"/>
      <c r="CC143" s="293"/>
      <c r="CD143" s="291"/>
      <c r="CE143" s="293"/>
      <c r="CF143" s="291"/>
      <c r="CG143" s="293"/>
      <c r="CH143" s="294"/>
      <c r="CI143" s="294"/>
      <c r="CJ143" s="291"/>
      <c r="CK143" s="291"/>
      <c r="CL143" s="291"/>
      <c r="CM143" s="305"/>
      <c r="CN143" s="305">
        <v>1.04</v>
      </c>
      <c r="CO143" s="294"/>
      <c r="CP143" s="294"/>
      <c r="CQ143" s="293"/>
      <c r="CR143" s="293"/>
      <c r="CS143" s="294"/>
      <c r="CT143" s="294"/>
      <c r="CU143" s="293"/>
      <c r="CV143" s="293"/>
      <c r="CW143" s="305"/>
      <c r="CX143" s="305"/>
      <c r="CY143" s="295">
        <v>36.369999999999997</v>
      </c>
      <c r="CZ143" s="295"/>
      <c r="DA143" s="305"/>
      <c r="DB143" s="295"/>
      <c r="DC143" s="295"/>
      <c r="DD143" s="306"/>
      <c r="DE143" s="306"/>
      <c r="DF143" s="306"/>
      <c r="DG143" s="292"/>
      <c r="DH143" s="305"/>
      <c r="DI143" s="305"/>
      <c r="DJ143" s="305"/>
      <c r="DK143" s="305"/>
      <c r="DL143" s="305"/>
      <c r="DM143" s="306"/>
      <c r="DN143" s="296"/>
      <c r="DO143" s="294"/>
      <c r="DP143" s="294"/>
      <c r="DQ143" s="293"/>
      <c r="DR143" s="293"/>
      <c r="DS143" s="294"/>
      <c r="DT143" s="293"/>
      <c r="DU143" s="293"/>
      <c r="DV143" s="291"/>
      <c r="DW143" s="291"/>
      <c r="DX143" s="294"/>
      <c r="DY143" s="294"/>
      <c r="DZ143" s="293"/>
      <c r="EA143" s="294"/>
      <c r="EB143" s="293"/>
      <c r="EC143" s="292"/>
      <c r="ED143" s="292"/>
      <c r="EE143" s="292"/>
      <c r="EF143" s="292">
        <v>345000</v>
      </c>
      <c r="EG143" s="292"/>
      <c r="EH143" s="292">
        <v>310500</v>
      </c>
      <c r="EI143" s="292"/>
      <c r="EJ143" s="294"/>
    </row>
    <row r="144" spans="1:141" ht="30" hidden="1" x14ac:dyDescent="0.2">
      <c r="A144" s="345" t="s">
        <v>576</v>
      </c>
      <c r="B144" s="361" t="s">
        <v>310</v>
      </c>
      <c r="C144" s="361" t="s">
        <v>214</v>
      </c>
      <c r="D144" s="152" t="s">
        <v>759</v>
      </c>
      <c r="E144" s="152" t="s">
        <v>179</v>
      </c>
      <c r="F144" s="345"/>
      <c r="G144" s="345" t="s">
        <v>512</v>
      </c>
      <c r="H144" s="345"/>
      <c r="I144" s="345"/>
      <c r="J144" s="345" t="s">
        <v>561</v>
      </c>
      <c r="K144" s="345"/>
      <c r="L144" s="362">
        <v>760500</v>
      </c>
      <c r="M144" s="154" t="s">
        <v>749</v>
      </c>
      <c r="N144" s="439"/>
      <c r="O144" s="155" t="s">
        <v>749</v>
      </c>
      <c r="P144" s="367"/>
      <c r="Q144" s="364">
        <v>3.56</v>
      </c>
      <c r="R144" s="364">
        <v>6</v>
      </c>
      <c r="S144" s="158" t="e">
        <f>Q144+#REF!+R144</f>
        <v>#REF!</v>
      </c>
      <c r="T144" s="439"/>
      <c r="U144" s="159" t="s">
        <v>155</v>
      </c>
      <c r="V144" s="365"/>
      <c r="W144" s="366">
        <f t="shared" si="73"/>
        <v>5115.6912924853541</v>
      </c>
      <c r="X144" s="367"/>
      <c r="Y144" s="367"/>
      <c r="Z144" s="367" t="s">
        <v>161</v>
      </c>
      <c r="AA144" s="365">
        <f t="shared" si="78"/>
        <v>0</v>
      </c>
      <c r="AB144" s="367"/>
      <c r="AC144" s="368">
        <f t="shared" si="79"/>
        <v>0</v>
      </c>
      <c r="AD144" s="367"/>
      <c r="AE144" s="369">
        <f t="shared" si="74"/>
        <v>0</v>
      </c>
      <c r="AF144" s="369">
        <f t="shared" si="76"/>
        <v>0</v>
      </c>
      <c r="AG144" s="369">
        <f t="shared" si="75"/>
        <v>15</v>
      </c>
      <c r="AH144" s="369">
        <f t="shared" si="83"/>
        <v>10</v>
      </c>
      <c r="AI144" s="364" t="s">
        <v>161</v>
      </c>
      <c r="AJ144" s="369">
        <f t="shared" si="77"/>
        <v>15</v>
      </c>
      <c r="AK144" s="364" t="s">
        <v>751</v>
      </c>
      <c r="AL144" s="369">
        <f t="shared" si="84"/>
        <v>10</v>
      </c>
      <c r="AM144" s="364" t="s">
        <v>161</v>
      </c>
      <c r="AN144" s="369">
        <f t="shared" si="80"/>
        <v>5</v>
      </c>
      <c r="AO144" s="364" t="s">
        <v>161</v>
      </c>
      <c r="AP144" s="369">
        <f t="shared" si="81"/>
        <v>0</v>
      </c>
      <c r="AQ144" s="364" t="s">
        <v>162</v>
      </c>
      <c r="AR144" s="370"/>
      <c r="AS144" s="370"/>
      <c r="AT144" s="370"/>
      <c r="AU144" s="370"/>
      <c r="AV144" s="370"/>
      <c r="AW144" s="370"/>
      <c r="AX144" s="370"/>
      <c r="AY144" s="370"/>
      <c r="AZ144" s="451"/>
      <c r="BA144" s="448"/>
      <c r="BB144" s="451"/>
      <c r="BC144" s="361" t="s">
        <v>214</v>
      </c>
      <c r="BD144" s="371"/>
      <c r="BE144" s="345"/>
      <c r="BF144" s="371"/>
      <c r="BG144" s="345"/>
      <c r="BH144" s="371"/>
      <c r="BI144" s="371"/>
      <c r="BJ144" s="371"/>
      <c r="BK144" s="371"/>
      <c r="BL144" s="371"/>
      <c r="BM144" s="371"/>
      <c r="BN144" s="371"/>
      <c r="BO144" s="371"/>
      <c r="BP144" s="364">
        <f t="shared" si="82"/>
        <v>55</v>
      </c>
      <c r="BQ144" s="371"/>
      <c r="BR144" s="371"/>
      <c r="BS144" s="371"/>
      <c r="BT144" s="371"/>
      <c r="BU144" s="371"/>
      <c r="BV144" s="371"/>
      <c r="BW144" s="371"/>
      <c r="BX144" s="371"/>
      <c r="BY144" s="293"/>
      <c r="BZ144" s="291" t="s">
        <v>310</v>
      </c>
      <c r="CA144" s="293"/>
      <c r="CB144" s="291"/>
      <c r="CC144" s="293"/>
      <c r="CD144" s="291"/>
      <c r="CE144" s="293"/>
      <c r="CF144" s="291"/>
      <c r="CG144" s="293"/>
      <c r="CH144" s="294"/>
      <c r="CI144" s="294"/>
      <c r="CJ144" s="291"/>
      <c r="CK144" s="291"/>
      <c r="CL144" s="291"/>
      <c r="CM144" s="305"/>
      <c r="CN144" s="305">
        <v>1.04</v>
      </c>
      <c r="CO144" s="294"/>
      <c r="CP144" s="294"/>
      <c r="CQ144" s="293"/>
      <c r="CR144" s="293"/>
      <c r="CS144" s="294"/>
      <c r="CT144" s="294"/>
      <c r="CU144" s="293"/>
      <c r="CV144" s="293"/>
      <c r="CW144" s="305"/>
      <c r="CX144" s="305"/>
      <c r="CY144" s="295">
        <v>36.369999999999997</v>
      </c>
      <c r="CZ144" s="295"/>
      <c r="DA144" s="305"/>
      <c r="DB144" s="295"/>
      <c r="DC144" s="295"/>
      <c r="DD144" s="306"/>
      <c r="DE144" s="306"/>
      <c r="DF144" s="306"/>
      <c r="DG144" s="292"/>
      <c r="DH144" s="305"/>
      <c r="DI144" s="305"/>
      <c r="DJ144" s="305"/>
      <c r="DK144" s="305"/>
      <c r="DL144" s="305"/>
      <c r="DM144" s="306"/>
      <c r="DN144" s="296"/>
      <c r="DO144" s="294"/>
      <c r="DP144" s="294"/>
      <c r="DQ144" s="293"/>
      <c r="DR144" s="293"/>
      <c r="DS144" s="294"/>
      <c r="DT144" s="293"/>
      <c r="DU144" s="293"/>
      <c r="DV144" s="291"/>
      <c r="DW144" s="291"/>
      <c r="DX144" s="294"/>
      <c r="DY144" s="294"/>
      <c r="DZ144" s="293"/>
      <c r="EA144" s="294"/>
      <c r="EB144" s="293"/>
      <c r="EC144" s="292"/>
      <c r="ED144" s="292"/>
      <c r="EE144" s="292"/>
      <c r="EF144" s="292">
        <v>845000</v>
      </c>
      <c r="EG144" s="292"/>
      <c r="EH144" s="292">
        <v>193500</v>
      </c>
      <c r="EI144" s="292"/>
      <c r="EJ144" s="294"/>
    </row>
    <row r="145" spans="1:151" ht="30" hidden="1" x14ac:dyDescent="0.2">
      <c r="A145" s="345" t="s">
        <v>577</v>
      </c>
      <c r="B145" s="361" t="s">
        <v>225</v>
      </c>
      <c r="C145" s="361" t="s">
        <v>224</v>
      </c>
      <c r="D145" s="152" t="s">
        <v>759</v>
      </c>
      <c r="E145" s="152" t="s">
        <v>179</v>
      </c>
      <c r="F145" s="345"/>
      <c r="G145" s="345" t="s">
        <v>531</v>
      </c>
      <c r="H145" s="345"/>
      <c r="I145" s="345"/>
      <c r="J145" s="345" t="s">
        <v>561</v>
      </c>
      <c r="K145" s="345"/>
      <c r="L145" s="362">
        <v>535500</v>
      </c>
      <c r="M145" s="154" t="s">
        <v>749</v>
      </c>
      <c r="N145" s="439"/>
      <c r="O145" s="155" t="s">
        <v>749</v>
      </c>
      <c r="P145" s="367"/>
      <c r="Q145" s="364">
        <v>3.5</v>
      </c>
      <c r="R145" s="364"/>
      <c r="S145" s="158" t="e">
        <f>Q145+#REF!+R145</f>
        <v>#REF!</v>
      </c>
      <c r="T145" s="439"/>
      <c r="U145" s="159" t="s">
        <v>155</v>
      </c>
      <c r="V145" s="365"/>
      <c r="W145" s="366">
        <f t="shared" ref="W145:W176" si="85">(EH145/CY145)/CN145</f>
        <v>45716.4809834806</v>
      </c>
      <c r="X145" s="367"/>
      <c r="Y145" s="367"/>
      <c r="Z145" s="367" t="s">
        <v>161</v>
      </c>
      <c r="AA145" s="365">
        <f t="shared" si="78"/>
        <v>0</v>
      </c>
      <c r="AB145" s="367"/>
      <c r="AC145" s="368">
        <f t="shared" si="79"/>
        <v>0</v>
      </c>
      <c r="AD145" s="367"/>
      <c r="AE145" s="369">
        <f t="shared" ref="AE145:AE176" si="86">IF(AT145&lt;30,0,IF(AT145&lt;50,5,IF(AT145&lt;65,10,IF(AT145&lt;79,15,IF(AT145&gt;80,20)))))</f>
        <v>0</v>
      </c>
      <c r="AF145" s="369">
        <f t="shared" si="76"/>
        <v>0</v>
      </c>
      <c r="AG145" s="369">
        <f t="shared" ref="AG145:AG176" si="87">IF(Z145="Yes",15,0)</f>
        <v>15</v>
      </c>
      <c r="AH145" s="369">
        <f t="shared" si="83"/>
        <v>10</v>
      </c>
      <c r="AI145" s="364" t="s">
        <v>161</v>
      </c>
      <c r="AJ145" s="369">
        <f t="shared" si="77"/>
        <v>15</v>
      </c>
      <c r="AK145" s="364" t="s">
        <v>751</v>
      </c>
      <c r="AL145" s="369">
        <f t="shared" si="84"/>
        <v>10</v>
      </c>
      <c r="AM145" s="364" t="s">
        <v>161</v>
      </c>
      <c r="AN145" s="369">
        <f t="shared" si="80"/>
        <v>5</v>
      </c>
      <c r="AO145" s="364" t="s">
        <v>161</v>
      </c>
      <c r="AP145" s="369">
        <f t="shared" si="81"/>
        <v>0</v>
      </c>
      <c r="AQ145" s="364" t="s">
        <v>162</v>
      </c>
      <c r="AR145" s="370"/>
      <c r="AS145" s="370"/>
      <c r="AT145" s="370"/>
      <c r="AU145" s="370"/>
      <c r="AV145" s="370"/>
      <c r="AW145" s="370"/>
      <c r="AX145" s="370"/>
      <c r="AY145" s="370"/>
      <c r="AZ145" s="451"/>
      <c r="BA145" s="448"/>
      <c r="BB145" s="451"/>
      <c r="BC145" s="345" t="s">
        <v>224</v>
      </c>
      <c r="BD145" s="371"/>
      <c r="BE145" s="345"/>
      <c r="BF145" s="371"/>
      <c r="BG145" s="345"/>
      <c r="BH145" s="371"/>
      <c r="BI145" s="371"/>
      <c r="BJ145" s="371"/>
      <c r="BK145" s="371"/>
      <c r="BL145" s="371"/>
      <c r="BM145" s="371"/>
      <c r="BN145" s="371"/>
      <c r="BO145" s="371"/>
      <c r="BP145" s="364">
        <f t="shared" si="82"/>
        <v>55</v>
      </c>
      <c r="BQ145" s="371"/>
      <c r="BR145" s="371"/>
      <c r="BS145" s="371"/>
      <c r="BT145" s="371"/>
      <c r="BU145" s="371"/>
      <c r="BV145" s="371"/>
      <c r="BW145" s="371"/>
      <c r="BX145" s="371"/>
      <c r="BY145" s="293"/>
      <c r="BZ145" s="291" t="s">
        <v>225</v>
      </c>
      <c r="CA145" s="293"/>
      <c r="CB145" s="291"/>
      <c r="CC145" s="293"/>
      <c r="CD145" s="291"/>
      <c r="CE145" s="293"/>
      <c r="CF145" s="291"/>
      <c r="CG145" s="293"/>
      <c r="CH145" s="294"/>
      <c r="CI145" s="294"/>
      <c r="CJ145" s="291"/>
      <c r="CK145" s="291"/>
      <c r="CL145" s="291"/>
      <c r="CM145" s="305"/>
      <c r="CN145" s="305">
        <v>0.95</v>
      </c>
      <c r="CO145" s="294"/>
      <c r="CP145" s="294"/>
      <c r="CQ145" s="293"/>
      <c r="CR145" s="293"/>
      <c r="CS145" s="294"/>
      <c r="CT145" s="294"/>
      <c r="CU145" s="293"/>
      <c r="CV145" s="293"/>
      <c r="CW145" s="305"/>
      <c r="CX145" s="305"/>
      <c r="CY145" s="295">
        <v>12.33</v>
      </c>
      <c r="CZ145" s="295"/>
      <c r="DA145" s="305"/>
      <c r="DB145" s="295"/>
      <c r="DC145" s="295"/>
      <c r="DD145" s="306"/>
      <c r="DE145" s="306"/>
      <c r="DF145" s="306"/>
      <c r="DG145" s="292"/>
      <c r="DH145" s="305"/>
      <c r="DI145" s="305"/>
      <c r="DJ145" s="305"/>
      <c r="DK145" s="305"/>
      <c r="DL145" s="305"/>
      <c r="DM145" s="306"/>
      <c r="DN145" s="296"/>
      <c r="DO145" s="294"/>
      <c r="DP145" s="294"/>
      <c r="DQ145" s="293"/>
      <c r="DR145" s="293"/>
      <c r="DS145" s="294"/>
      <c r="DT145" s="293"/>
      <c r="DU145" s="293"/>
      <c r="DV145" s="291"/>
      <c r="DW145" s="291"/>
      <c r="DX145" s="294"/>
      <c r="DY145" s="294"/>
      <c r="DZ145" s="293"/>
      <c r="EA145" s="294"/>
      <c r="EB145" s="293"/>
      <c r="EC145" s="292"/>
      <c r="ED145" s="292"/>
      <c r="EE145" s="292"/>
      <c r="EF145" s="292">
        <v>595000</v>
      </c>
      <c r="EG145" s="292"/>
      <c r="EH145" s="292">
        <v>535500</v>
      </c>
      <c r="EI145" s="292"/>
      <c r="EJ145" s="294"/>
    </row>
    <row r="146" spans="1:151" ht="30" hidden="1" x14ac:dyDescent="0.2">
      <c r="A146" s="345" t="s">
        <v>578</v>
      </c>
      <c r="B146" s="361" t="s">
        <v>472</v>
      </c>
      <c r="C146" s="361" t="s">
        <v>214</v>
      </c>
      <c r="D146" s="152" t="s">
        <v>759</v>
      </c>
      <c r="E146" s="152" t="s">
        <v>179</v>
      </c>
      <c r="F146" s="345"/>
      <c r="G146" s="345" t="s">
        <v>517</v>
      </c>
      <c r="H146" s="345"/>
      <c r="I146" s="345"/>
      <c r="J146" s="345" t="s">
        <v>561</v>
      </c>
      <c r="K146" s="345"/>
      <c r="L146" s="362">
        <v>990000</v>
      </c>
      <c r="M146" s="154" t="s">
        <v>749</v>
      </c>
      <c r="N146" s="439"/>
      <c r="O146" s="155" t="s">
        <v>749</v>
      </c>
      <c r="P146" s="367"/>
      <c r="Q146" s="364">
        <v>3.16</v>
      </c>
      <c r="R146" s="364">
        <v>6.75</v>
      </c>
      <c r="S146" s="158" t="e">
        <f>Q146+#REF!+R146</f>
        <v>#REF!</v>
      </c>
      <c r="T146" s="439"/>
      <c r="U146" s="159" t="s">
        <v>155</v>
      </c>
      <c r="V146" s="365"/>
      <c r="W146" s="366">
        <f t="shared" si="85"/>
        <v>100212.57212268448</v>
      </c>
      <c r="X146" s="367"/>
      <c r="Y146" s="367"/>
      <c r="Z146" s="367" t="s">
        <v>161</v>
      </c>
      <c r="AA146" s="365">
        <f t="shared" si="78"/>
        <v>0</v>
      </c>
      <c r="AB146" s="367"/>
      <c r="AC146" s="368">
        <f t="shared" si="79"/>
        <v>0</v>
      </c>
      <c r="AD146" s="367"/>
      <c r="AE146" s="369">
        <f t="shared" si="86"/>
        <v>0</v>
      </c>
      <c r="AF146" s="369">
        <f t="shared" si="76"/>
        <v>0</v>
      </c>
      <c r="AG146" s="369">
        <f t="shared" si="87"/>
        <v>15</v>
      </c>
      <c r="AH146" s="369">
        <f t="shared" si="83"/>
        <v>10</v>
      </c>
      <c r="AI146" s="364" t="s">
        <v>161</v>
      </c>
      <c r="AJ146" s="369">
        <f t="shared" si="77"/>
        <v>15</v>
      </c>
      <c r="AK146" s="364" t="s">
        <v>751</v>
      </c>
      <c r="AL146" s="369">
        <f t="shared" si="84"/>
        <v>10</v>
      </c>
      <c r="AM146" s="364" t="s">
        <v>161</v>
      </c>
      <c r="AN146" s="369">
        <f t="shared" si="80"/>
        <v>5</v>
      </c>
      <c r="AO146" s="364" t="s">
        <v>161</v>
      </c>
      <c r="AP146" s="369">
        <f t="shared" si="81"/>
        <v>0</v>
      </c>
      <c r="AQ146" s="364" t="s">
        <v>162</v>
      </c>
      <c r="AR146" s="370"/>
      <c r="AS146" s="370"/>
      <c r="AT146" s="370"/>
      <c r="AU146" s="370"/>
      <c r="AV146" s="370"/>
      <c r="AW146" s="370"/>
      <c r="AX146" s="370"/>
      <c r="AY146" s="370"/>
      <c r="AZ146" s="451"/>
      <c r="BA146" s="448"/>
      <c r="BB146" s="451"/>
      <c r="BC146" s="361" t="s">
        <v>214</v>
      </c>
      <c r="BD146" s="371"/>
      <c r="BE146" s="345"/>
      <c r="BF146" s="371"/>
      <c r="BG146" s="345"/>
      <c r="BH146" s="371"/>
      <c r="BI146" s="371"/>
      <c r="BJ146" s="371"/>
      <c r="BK146" s="371"/>
      <c r="BL146" s="371"/>
      <c r="BM146" s="371"/>
      <c r="BN146" s="371"/>
      <c r="BO146" s="371"/>
      <c r="BP146" s="364">
        <f t="shared" si="82"/>
        <v>55</v>
      </c>
      <c r="BQ146" s="371"/>
      <c r="BR146" s="371"/>
      <c r="BS146" s="371"/>
      <c r="BT146" s="371"/>
      <c r="BU146" s="371"/>
      <c r="BV146" s="371"/>
      <c r="BW146" s="371"/>
      <c r="BX146" s="371"/>
      <c r="BY146" s="293"/>
      <c r="BZ146" s="291" t="s">
        <v>472</v>
      </c>
      <c r="CA146" s="293"/>
      <c r="CB146" s="291"/>
      <c r="CC146" s="293"/>
      <c r="CD146" s="291"/>
      <c r="CE146" s="293"/>
      <c r="CF146" s="291"/>
      <c r="CG146" s="293"/>
      <c r="CH146" s="294"/>
      <c r="CI146" s="294"/>
      <c r="CJ146" s="291"/>
      <c r="CK146" s="291"/>
      <c r="CL146" s="291"/>
      <c r="CM146" s="305"/>
      <c r="CN146" s="305">
        <v>0.89</v>
      </c>
      <c r="CO146" s="294"/>
      <c r="CP146" s="294"/>
      <c r="CQ146" s="293"/>
      <c r="CR146" s="293"/>
      <c r="CS146" s="294"/>
      <c r="CT146" s="294"/>
      <c r="CU146" s="293"/>
      <c r="CV146" s="293"/>
      <c r="CW146" s="305"/>
      <c r="CX146" s="305"/>
      <c r="CY146" s="295">
        <v>11.1</v>
      </c>
      <c r="CZ146" s="295"/>
      <c r="DA146" s="305"/>
      <c r="DB146" s="295"/>
      <c r="DC146" s="295"/>
      <c r="DD146" s="306"/>
      <c r="DE146" s="306"/>
      <c r="DF146" s="306"/>
      <c r="DG146" s="292"/>
      <c r="DH146" s="305"/>
      <c r="DI146" s="305"/>
      <c r="DJ146" s="305"/>
      <c r="DK146" s="305"/>
      <c r="DL146" s="305"/>
      <c r="DM146" s="306"/>
      <c r="DN146" s="296"/>
      <c r="DO146" s="294"/>
      <c r="DP146" s="294"/>
      <c r="DQ146" s="293"/>
      <c r="DR146" s="293"/>
      <c r="DS146" s="294"/>
      <c r="DT146" s="293"/>
      <c r="DU146" s="293"/>
      <c r="DV146" s="291"/>
      <c r="DW146" s="291"/>
      <c r="DX146" s="294"/>
      <c r="DY146" s="294"/>
      <c r="DZ146" s="293"/>
      <c r="EA146" s="294"/>
      <c r="EB146" s="293"/>
      <c r="EC146" s="292"/>
      <c r="ED146" s="292"/>
      <c r="EE146" s="292"/>
      <c r="EF146" s="292">
        <v>1100000</v>
      </c>
      <c r="EG146" s="292"/>
      <c r="EH146" s="292">
        <v>990000</v>
      </c>
      <c r="EI146" s="292"/>
      <c r="EJ146" s="294"/>
    </row>
    <row r="147" spans="1:15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439"/>
      <c r="O147" s="253" t="s">
        <v>749</v>
      </c>
      <c r="P147" s="254"/>
      <c r="Q147" s="255">
        <v>3.16</v>
      </c>
      <c r="R147" s="255">
        <v>6.75</v>
      </c>
      <c r="S147" s="158" t="e">
        <f>Q147+#REF!+R147</f>
        <v>#REF!</v>
      </c>
      <c r="T147" s="439"/>
      <c r="U147" s="159" t="s">
        <v>155</v>
      </c>
      <c r="V147" s="256"/>
      <c r="W147" s="366">
        <f t="shared" si="85"/>
        <v>209535.37807470391</v>
      </c>
      <c r="X147" s="254"/>
      <c r="Y147" s="367"/>
      <c r="Z147" s="254" t="s">
        <v>161</v>
      </c>
      <c r="AA147" s="365">
        <f t="shared" si="78"/>
        <v>0</v>
      </c>
      <c r="AB147" s="254"/>
      <c r="AC147" s="368">
        <f t="shared" si="79"/>
        <v>0</v>
      </c>
      <c r="AD147" s="254"/>
      <c r="AE147" s="369">
        <f t="shared" si="86"/>
        <v>0</v>
      </c>
      <c r="AF147" s="369">
        <f t="shared" si="76"/>
        <v>0</v>
      </c>
      <c r="AG147" s="369">
        <f t="shared" si="87"/>
        <v>15</v>
      </c>
      <c r="AH147" s="369">
        <f t="shared" si="83"/>
        <v>10</v>
      </c>
      <c r="AI147" s="364" t="s">
        <v>161</v>
      </c>
      <c r="AJ147" s="369">
        <f t="shared" si="77"/>
        <v>15</v>
      </c>
      <c r="AK147" s="364" t="s">
        <v>751</v>
      </c>
      <c r="AL147" s="369">
        <f t="shared" si="84"/>
        <v>10</v>
      </c>
      <c r="AM147" s="255" t="s">
        <v>161</v>
      </c>
      <c r="AN147" s="369">
        <f t="shared" si="80"/>
        <v>5</v>
      </c>
      <c r="AO147" s="364" t="s">
        <v>161</v>
      </c>
      <c r="AP147" s="369">
        <f t="shared" si="81"/>
        <v>0</v>
      </c>
      <c r="AQ147" s="364" t="s">
        <v>162</v>
      </c>
      <c r="AR147" s="257"/>
      <c r="AS147" s="257"/>
      <c r="AT147" s="257"/>
      <c r="AU147" s="257"/>
      <c r="AV147" s="257"/>
      <c r="AW147" s="257"/>
      <c r="AX147" s="257"/>
      <c r="AY147" s="257"/>
      <c r="AZ147" s="451"/>
      <c r="BA147" s="448"/>
      <c r="BB147" s="451"/>
      <c r="BC147" s="361" t="s">
        <v>214</v>
      </c>
      <c r="BD147" s="261"/>
      <c r="BE147" s="248"/>
      <c r="BF147" s="261"/>
      <c r="BG147" s="248"/>
      <c r="BH147" s="261"/>
      <c r="BI147" s="261"/>
      <c r="BJ147" s="261"/>
      <c r="BK147" s="261"/>
      <c r="BL147" s="261"/>
      <c r="BM147" s="261"/>
      <c r="BN147" s="261"/>
      <c r="BO147" s="371"/>
      <c r="BP147" s="364">
        <f t="shared" si="82"/>
        <v>55</v>
      </c>
      <c r="BQ147" s="262"/>
      <c r="BR147" s="262"/>
      <c r="BS147" s="262"/>
      <c r="BT147" s="262"/>
      <c r="BU147" s="371"/>
      <c r="BV147" s="262"/>
      <c r="BW147" s="371"/>
      <c r="BX147" s="262"/>
      <c r="BY147" s="263"/>
      <c r="BZ147" s="264" t="s">
        <v>472</v>
      </c>
      <c r="CA147" s="265"/>
      <c r="CB147" s="264"/>
      <c r="CC147" s="265"/>
      <c r="CD147" s="264"/>
      <c r="CE147" s="265"/>
      <c r="CF147" s="264"/>
      <c r="CG147" s="265"/>
      <c r="CH147" s="266"/>
      <c r="CI147" s="266"/>
      <c r="CJ147" s="264"/>
      <c r="CK147" s="264"/>
      <c r="CL147" s="264"/>
      <c r="CM147" s="267"/>
      <c r="CN147" s="267">
        <v>0.89</v>
      </c>
      <c r="CO147" s="266"/>
      <c r="CP147" s="266"/>
      <c r="CQ147" s="265"/>
      <c r="CR147" s="265"/>
      <c r="CS147" s="266"/>
      <c r="CT147" s="266"/>
      <c r="CU147" s="265"/>
      <c r="CV147" s="265"/>
      <c r="CW147" s="267"/>
      <c r="CX147" s="267"/>
      <c r="CY147" s="268">
        <v>11.1</v>
      </c>
      <c r="CZ147" s="268"/>
      <c r="DA147" s="267"/>
      <c r="DB147" s="268"/>
      <c r="DC147" s="268"/>
      <c r="DD147" s="269"/>
      <c r="DE147" s="269"/>
      <c r="DF147" s="269"/>
      <c r="DG147" s="270"/>
      <c r="DH147" s="267"/>
      <c r="DI147" s="267"/>
      <c r="DJ147" s="267"/>
      <c r="DK147" s="267"/>
      <c r="DL147" s="267"/>
      <c r="DM147" s="269"/>
      <c r="DN147" s="271"/>
      <c r="DO147" s="266"/>
      <c r="DP147" s="266"/>
      <c r="DQ147" s="265"/>
      <c r="DR147" s="265"/>
      <c r="DS147" s="266"/>
      <c r="DT147" s="265"/>
      <c r="DU147" s="265"/>
      <c r="DV147" s="264"/>
      <c r="DW147" s="264"/>
      <c r="DX147" s="266"/>
      <c r="DY147" s="266"/>
      <c r="DZ147" s="265"/>
      <c r="EA147" s="266"/>
      <c r="EB147" s="265"/>
      <c r="EC147" s="270"/>
      <c r="ED147" s="270"/>
      <c r="EE147" s="270"/>
      <c r="EF147" s="270">
        <v>2300000</v>
      </c>
      <c r="EG147" s="270"/>
      <c r="EH147" s="270">
        <v>2070000</v>
      </c>
      <c r="EI147" s="270"/>
      <c r="EJ147" s="266"/>
    </row>
    <row r="148" spans="1:151" ht="30" hidden="1" x14ac:dyDescent="0.2">
      <c r="A148" s="345" t="s">
        <v>581</v>
      </c>
      <c r="B148" s="361" t="s">
        <v>225</v>
      </c>
      <c r="C148" s="361" t="s">
        <v>224</v>
      </c>
      <c r="D148" s="152" t="s">
        <v>759</v>
      </c>
      <c r="E148" s="345" t="s">
        <v>179</v>
      </c>
      <c r="F148" s="345"/>
      <c r="G148" s="345" t="s">
        <v>531</v>
      </c>
      <c r="H148" s="345"/>
      <c r="I148" s="345"/>
      <c r="J148" s="345" t="s">
        <v>561</v>
      </c>
      <c r="K148" s="345"/>
      <c r="L148" s="362">
        <v>211500</v>
      </c>
      <c r="M148" s="154" t="s">
        <v>749</v>
      </c>
      <c r="N148" s="439"/>
      <c r="O148" s="253" t="s">
        <v>749</v>
      </c>
      <c r="P148" s="254"/>
      <c r="Q148" s="364">
        <v>3.16</v>
      </c>
      <c r="R148" s="364"/>
      <c r="S148" s="158" t="e">
        <f>Q148+#REF!+R148</f>
        <v>#REF!</v>
      </c>
      <c r="T148" s="439"/>
      <c r="U148" s="159" t="s">
        <v>155</v>
      </c>
      <c r="V148" s="365"/>
      <c r="W148" s="366">
        <f t="shared" si="85"/>
        <v>18056.08912792931</v>
      </c>
      <c r="X148" s="367"/>
      <c r="Y148" s="367"/>
      <c r="Z148" s="367" t="s">
        <v>161</v>
      </c>
      <c r="AA148" s="365">
        <f t="shared" si="78"/>
        <v>0</v>
      </c>
      <c r="AB148" s="367"/>
      <c r="AC148" s="368">
        <f t="shared" si="79"/>
        <v>0</v>
      </c>
      <c r="AD148" s="367"/>
      <c r="AE148" s="369">
        <f t="shared" si="86"/>
        <v>0</v>
      </c>
      <c r="AF148" s="369">
        <f t="shared" si="76"/>
        <v>0</v>
      </c>
      <c r="AG148" s="369">
        <f t="shared" si="87"/>
        <v>15</v>
      </c>
      <c r="AH148" s="369">
        <f t="shared" si="83"/>
        <v>10</v>
      </c>
      <c r="AI148" s="364" t="s">
        <v>161</v>
      </c>
      <c r="AJ148" s="369">
        <f t="shared" si="77"/>
        <v>15</v>
      </c>
      <c r="AK148" s="364" t="s">
        <v>751</v>
      </c>
      <c r="AL148" s="369">
        <f t="shared" si="84"/>
        <v>10</v>
      </c>
      <c r="AM148" s="364" t="s">
        <v>161</v>
      </c>
      <c r="AN148" s="369">
        <f t="shared" si="80"/>
        <v>5</v>
      </c>
      <c r="AO148" s="364" t="s">
        <v>161</v>
      </c>
      <c r="AP148" s="369">
        <f t="shared" si="81"/>
        <v>0</v>
      </c>
      <c r="AQ148" s="364" t="s">
        <v>162</v>
      </c>
      <c r="AR148" s="370"/>
      <c r="AS148" s="370"/>
      <c r="AT148" s="370"/>
      <c r="AU148" s="370"/>
      <c r="AV148" s="370"/>
      <c r="AW148" s="370"/>
      <c r="AX148" s="370"/>
      <c r="AY148" s="370"/>
      <c r="AZ148" s="258"/>
      <c r="BA148" s="448"/>
      <c r="BB148" s="468"/>
      <c r="BC148" s="345" t="s">
        <v>224</v>
      </c>
      <c r="BD148" s="371"/>
      <c r="BE148" s="345"/>
      <c r="BF148" s="371"/>
      <c r="BG148" s="345"/>
      <c r="BH148" s="371"/>
      <c r="BI148" s="371"/>
      <c r="BJ148" s="371"/>
      <c r="BK148" s="371"/>
      <c r="BL148" s="371"/>
      <c r="BM148" s="371"/>
      <c r="BN148" s="371"/>
      <c r="BO148" s="371"/>
      <c r="BP148" s="364">
        <f t="shared" si="82"/>
        <v>55</v>
      </c>
      <c r="BQ148" s="371"/>
      <c r="BR148" s="371"/>
      <c r="BS148" s="371"/>
      <c r="BT148" s="371"/>
      <c r="BU148" s="371"/>
      <c r="BV148" s="371"/>
      <c r="BW148" s="371"/>
      <c r="BX148" s="371"/>
      <c r="BY148" s="293"/>
      <c r="BZ148" s="291" t="s">
        <v>225</v>
      </c>
      <c r="CA148" s="293"/>
      <c r="CB148" s="291"/>
      <c r="CC148" s="293"/>
      <c r="CD148" s="291"/>
      <c r="CE148" s="293"/>
      <c r="CF148" s="291"/>
      <c r="CG148" s="293"/>
      <c r="CH148" s="294"/>
      <c r="CI148" s="294"/>
      <c r="CJ148" s="291"/>
      <c r="CK148" s="291"/>
      <c r="CL148" s="291"/>
      <c r="CM148" s="305"/>
      <c r="CN148" s="305">
        <v>0.95</v>
      </c>
      <c r="CO148" s="294"/>
      <c r="CP148" s="294"/>
      <c r="CQ148" s="293"/>
      <c r="CR148" s="293"/>
      <c r="CS148" s="294"/>
      <c r="CT148" s="294"/>
      <c r="CU148" s="293"/>
      <c r="CV148" s="293"/>
      <c r="CW148" s="305"/>
      <c r="CX148" s="305"/>
      <c r="CY148" s="295">
        <v>12.33</v>
      </c>
      <c r="CZ148" s="295"/>
      <c r="DA148" s="305"/>
      <c r="DB148" s="295"/>
      <c r="DC148" s="295"/>
      <c r="DD148" s="306"/>
      <c r="DE148" s="306"/>
      <c r="DF148" s="306"/>
      <c r="DG148" s="292"/>
      <c r="DH148" s="305"/>
      <c r="DI148" s="305"/>
      <c r="DJ148" s="305"/>
      <c r="DK148" s="305"/>
      <c r="DL148" s="305"/>
      <c r="DM148" s="306"/>
      <c r="DN148" s="296"/>
      <c r="DO148" s="294"/>
      <c r="DP148" s="294"/>
      <c r="DQ148" s="293"/>
      <c r="DR148" s="293"/>
      <c r="DS148" s="294"/>
      <c r="DT148" s="293"/>
      <c r="DU148" s="293"/>
      <c r="DV148" s="291"/>
      <c r="DW148" s="291"/>
      <c r="DX148" s="294"/>
      <c r="DY148" s="294"/>
      <c r="DZ148" s="293"/>
      <c r="EA148" s="294"/>
      <c r="EB148" s="293"/>
      <c r="EC148" s="292"/>
      <c r="ED148" s="292"/>
      <c r="EE148" s="292"/>
      <c r="EF148" s="292">
        <v>235000</v>
      </c>
      <c r="EG148" s="292"/>
      <c r="EH148" s="292">
        <v>211500</v>
      </c>
      <c r="EI148" s="292"/>
      <c r="EJ148" s="294"/>
    </row>
    <row r="149" spans="1:151" ht="30" hidden="1" x14ac:dyDescent="0.2">
      <c r="A149" s="345" t="s">
        <v>516</v>
      </c>
      <c r="B149" s="361"/>
      <c r="C149" s="361"/>
      <c r="D149" s="152" t="s">
        <v>759</v>
      </c>
      <c r="E149" s="345" t="s">
        <v>179</v>
      </c>
      <c r="F149" s="345"/>
      <c r="G149" s="345" t="s">
        <v>517</v>
      </c>
      <c r="H149" s="345"/>
      <c r="I149" s="345"/>
      <c r="J149" s="345" t="s">
        <v>507</v>
      </c>
      <c r="K149" s="345"/>
      <c r="L149" s="362">
        <v>622440</v>
      </c>
      <c r="M149" s="154"/>
      <c r="N149" s="439"/>
      <c r="O149" s="253"/>
      <c r="P149" s="254"/>
      <c r="Q149" s="364">
        <v>25.97</v>
      </c>
      <c r="R149" s="194">
        <v>6.75</v>
      </c>
      <c r="S149" s="158" t="e">
        <f>Q149+#REF!+R149</f>
        <v>#REF!</v>
      </c>
      <c r="T149" s="439"/>
      <c r="U149" s="159" t="s">
        <v>155</v>
      </c>
      <c r="V149" s="365"/>
      <c r="W149" s="366">
        <f t="shared" si="85"/>
        <v>63006.37716368054</v>
      </c>
      <c r="X149" s="367"/>
      <c r="Y149" s="367"/>
      <c r="Z149" s="367" t="s">
        <v>161</v>
      </c>
      <c r="AA149" s="365">
        <f t="shared" si="78"/>
        <v>0</v>
      </c>
      <c r="AB149" s="367"/>
      <c r="AC149" s="368">
        <f t="shared" si="79"/>
        <v>0</v>
      </c>
      <c r="AD149" s="367"/>
      <c r="AE149" s="369">
        <f t="shared" si="86"/>
        <v>0</v>
      </c>
      <c r="AF149" s="369">
        <f t="shared" si="76"/>
        <v>0</v>
      </c>
      <c r="AG149" s="369">
        <f t="shared" si="87"/>
        <v>15</v>
      </c>
      <c r="AH149" s="369">
        <f t="shared" si="83"/>
        <v>10</v>
      </c>
      <c r="AI149" s="364" t="s">
        <v>161</v>
      </c>
      <c r="AJ149" s="369">
        <f t="shared" si="77"/>
        <v>15</v>
      </c>
      <c r="AK149" s="364" t="s">
        <v>751</v>
      </c>
      <c r="AL149" s="369">
        <f t="shared" si="84"/>
        <v>10</v>
      </c>
      <c r="AM149" s="364" t="s">
        <v>161</v>
      </c>
      <c r="AN149" s="369">
        <f t="shared" si="80"/>
        <v>5</v>
      </c>
      <c r="AO149" s="364" t="s">
        <v>161</v>
      </c>
      <c r="AP149" s="369">
        <f t="shared" si="81"/>
        <v>0</v>
      </c>
      <c r="AQ149" s="364" t="s">
        <v>162</v>
      </c>
      <c r="AR149" s="370"/>
      <c r="AS149" s="370"/>
      <c r="AT149" s="370"/>
      <c r="AU149" s="370"/>
      <c r="AV149" s="370"/>
      <c r="AW149" s="370"/>
      <c r="AX149" s="370"/>
      <c r="AY149" s="370"/>
      <c r="AZ149" s="258"/>
      <c r="BA149" s="448"/>
      <c r="BB149" s="451"/>
      <c r="BC149" s="361" t="s">
        <v>214</v>
      </c>
      <c r="BD149" s="371"/>
      <c r="BE149" s="345"/>
      <c r="BF149" s="371"/>
      <c r="BG149" s="345"/>
      <c r="BH149" s="371"/>
      <c r="BI149" s="371"/>
      <c r="BJ149" s="371"/>
      <c r="BK149" s="371"/>
      <c r="BL149" s="371"/>
      <c r="BM149" s="371"/>
      <c r="BN149" s="371"/>
      <c r="BO149" s="371"/>
      <c r="BP149" s="364">
        <f t="shared" si="82"/>
        <v>55</v>
      </c>
      <c r="BQ149" s="371"/>
      <c r="BR149" s="371"/>
      <c r="BS149" s="371"/>
      <c r="BT149" s="371"/>
      <c r="BU149" s="371"/>
      <c r="BV149" s="371"/>
      <c r="BW149" s="371"/>
      <c r="BX149" s="371"/>
      <c r="BY149" s="293"/>
      <c r="BZ149" s="291" t="s">
        <v>472</v>
      </c>
      <c r="CA149" s="293"/>
      <c r="CB149" s="291"/>
      <c r="CC149" s="293"/>
      <c r="CD149" s="291"/>
      <c r="CE149" s="293"/>
      <c r="CF149" s="291"/>
      <c r="CG149" s="293"/>
      <c r="CH149" s="294"/>
      <c r="CI149" s="294"/>
      <c r="CJ149" s="291"/>
      <c r="CK149" s="291"/>
      <c r="CL149" s="291"/>
      <c r="CM149" s="305"/>
      <c r="CN149" s="305">
        <v>0.89</v>
      </c>
      <c r="CO149" s="294"/>
      <c r="CP149" s="294"/>
      <c r="CQ149" s="293"/>
      <c r="CR149" s="293"/>
      <c r="CS149" s="294"/>
      <c r="CT149" s="294"/>
      <c r="CU149" s="293"/>
      <c r="CV149" s="293"/>
      <c r="CW149" s="305"/>
      <c r="CX149" s="305"/>
      <c r="CY149" s="295">
        <v>11.1</v>
      </c>
      <c r="CZ149" s="295"/>
      <c r="DA149" s="305"/>
      <c r="DB149" s="295"/>
      <c r="DC149" s="295"/>
      <c r="DD149" s="306"/>
      <c r="DE149" s="306"/>
      <c r="DF149" s="306"/>
      <c r="DG149" s="292"/>
      <c r="DH149" s="305"/>
      <c r="DI149" s="305"/>
      <c r="DJ149" s="305"/>
      <c r="DK149" s="305"/>
      <c r="DL149" s="305"/>
      <c r="DM149" s="306"/>
      <c r="DN149" s="296"/>
      <c r="DO149" s="294"/>
      <c r="DP149" s="294"/>
      <c r="DQ149" s="293"/>
      <c r="DR149" s="293"/>
      <c r="DS149" s="294"/>
      <c r="DT149" s="293"/>
      <c r="DU149" s="293"/>
      <c r="DV149" s="291"/>
      <c r="DW149" s="291"/>
      <c r="DX149" s="294"/>
      <c r="DY149" s="294"/>
      <c r="DZ149" s="293"/>
      <c r="EA149" s="294"/>
      <c r="EB149" s="293"/>
      <c r="EC149" s="292"/>
      <c r="ED149" s="292"/>
      <c r="EE149" s="292"/>
      <c r="EF149" s="292">
        <v>691600</v>
      </c>
      <c r="EG149" s="292"/>
      <c r="EH149" s="292">
        <v>622440</v>
      </c>
      <c r="EI149" s="292"/>
      <c r="EJ149" s="294"/>
    </row>
    <row r="150" spans="1:151" ht="210.6" customHeight="1" x14ac:dyDescent="0.2">
      <c r="A150" s="403" t="s">
        <v>94</v>
      </c>
      <c r="B150" s="404" t="s">
        <v>196</v>
      </c>
      <c r="C150" s="404" t="s">
        <v>194</v>
      </c>
      <c r="D150" s="238" t="s">
        <v>757</v>
      </c>
      <c r="E150" s="403" t="s">
        <v>153</v>
      </c>
      <c r="F150" s="403" t="s">
        <v>208</v>
      </c>
      <c r="G150" s="403" t="s">
        <v>190</v>
      </c>
      <c r="H150" s="403" t="s">
        <v>209</v>
      </c>
      <c r="I150" s="403" t="s">
        <v>182</v>
      </c>
      <c r="J150" s="403" t="s">
        <v>173</v>
      </c>
      <c r="K150" s="403" t="s">
        <v>167</v>
      </c>
      <c r="L150" s="405">
        <v>99400000</v>
      </c>
      <c r="M150" s="126">
        <v>11.136523875976859</v>
      </c>
      <c r="N150" s="462"/>
      <c r="O150" s="501">
        <v>12.4</v>
      </c>
      <c r="P150" s="501"/>
      <c r="Q150" s="406">
        <v>9.1</v>
      </c>
      <c r="R150" s="331"/>
      <c r="S150" s="189" t="e">
        <f>Q150+#REF!+R150</f>
        <v>#REF!</v>
      </c>
      <c r="T150" s="462"/>
      <c r="U150" s="407">
        <f>IF(AT150&lt;30,0,IF(AT150&lt;50,5,IF(AT150&lt;65,10,IF(AT150&gt;66,15))))</f>
        <v>10</v>
      </c>
      <c r="V150" s="407">
        <f>IF(W150&lt;499,15,IF(W150&lt;999,10,IF(W150&lt;1499,5,IF(W150&gt;1500,0))))</f>
        <v>0</v>
      </c>
      <c r="W150" s="384">
        <f t="shared" si="85"/>
        <v>1765.7073314003956</v>
      </c>
      <c r="X150" s="407">
        <f>IF(DC150&lt;500,0,IF(DC150&lt;1000,5,IF(DC150&gt;1000,10)))</f>
        <v>0</v>
      </c>
      <c r="Y150" s="407">
        <f>IF(Z150="Yes",20,0)</f>
        <v>20</v>
      </c>
      <c r="Z150" s="406" t="s">
        <v>161</v>
      </c>
      <c r="AA150" s="407">
        <f>IF(AB150="Yes",20,0)</f>
        <v>20</v>
      </c>
      <c r="AB150" s="409" t="s">
        <v>161</v>
      </c>
      <c r="AC150" s="407">
        <f t="shared" si="79"/>
        <v>10</v>
      </c>
      <c r="AD150" s="409" t="s">
        <v>161</v>
      </c>
      <c r="AE150" s="407">
        <f t="shared" si="86"/>
        <v>10</v>
      </c>
      <c r="AF150" s="407">
        <f>IF(BL148&lt;999,20,IF(BL148&lt;1499,15,IF(BL148&lt;1999,10,IF(BL148&lt;3999,5,IF(BL148&gt;4000,0)))))</f>
        <v>20</v>
      </c>
      <c r="AG150" s="407">
        <f t="shared" si="87"/>
        <v>15</v>
      </c>
      <c r="AH150" s="407">
        <f t="shared" si="83"/>
        <v>10</v>
      </c>
      <c r="AI150" s="406" t="s">
        <v>161</v>
      </c>
      <c r="AJ150" s="407">
        <v>15</v>
      </c>
      <c r="AK150" s="406" t="s">
        <v>751</v>
      </c>
      <c r="AL150" s="407">
        <f t="shared" si="84"/>
        <v>10</v>
      </c>
      <c r="AM150" s="406" t="s">
        <v>161</v>
      </c>
      <c r="AN150" s="407">
        <f t="shared" ref="AN150:AN185" si="88">IF(AO150="Yes",10,0)</f>
        <v>0</v>
      </c>
      <c r="AO150" s="406" t="s">
        <v>162</v>
      </c>
      <c r="AP150" s="407">
        <f t="shared" si="81"/>
        <v>0</v>
      </c>
      <c r="AQ150" s="406" t="s">
        <v>162</v>
      </c>
      <c r="AR150" s="385">
        <v>14.914047600427818</v>
      </c>
      <c r="AS150" s="385">
        <v>6.1686539235412473E-2</v>
      </c>
      <c r="AT150" s="385">
        <v>50.994178142192993</v>
      </c>
      <c r="AU150" s="385">
        <v>7.1730424362549918</v>
      </c>
      <c r="AV150" s="385">
        <v>1.097773326075915</v>
      </c>
      <c r="AW150" s="385">
        <v>20.499871621</v>
      </c>
      <c r="AX150" s="385">
        <v>25</v>
      </c>
      <c r="AY150" s="385">
        <v>0</v>
      </c>
      <c r="AZ150" s="224"/>
      <c r="BA150" s="448"/>
      <c r="BB150" s="442"/>
      <c r="BC150" s="273" t="s">
        <v>194</v>
      </c>
      <c r="BD150" s="386">
        <v>100</v>
      </c>
      <c r="BE150" s="337" t="s">
        <v>156</v>
      </c>
      <c r="BF150" s="386" t="s">
        <v>156</v>
      </c>
      <c r="BG150" s="337" t="s">
        <v>156</v>
      </c>
      <c r="BH150" s="386" t="s">
        <v>156</v>
      </c>
      <c r="BI150" s="386" t="s">
        <v>195</v>
      </c>
      <c r="BJ150" s="386">
        <v>100</v>
      </c>
      <c r="BK150" s="386" t="s">
        <v>156</v>
      </c>
      <c r="BL150" s="386" t="s">
        <v>156</v>
      </c>
      <c r="BM150" s="386" t="s">
        <v>156</v>
      </c>
      <c r="BN150" s="386" t="s">
        <v>156</v>
      </c>
      <c r="BO150" s="406">
        <f>SUM(U150+V150+X150+Y150+AA150+AC150)</f>
        <v>60</v>
      </c>
      <c r="BP150" s="406">
        <f t="shared" si="82"/>
        <v>80</v>
      </c>
      <c r="BQ150" s="331"/>
      <c r="BR150" s="406"/>
      <c r="BS150" s="407">
        <v>0</v>
      </c>
      <c r="BT150" s="407"/>
      <c r="BU150" s="406">
        <f t="shared" ref="BU150:BU161" si="89">Q150+BT150*0.25</f>
        <v>9.1</v>
      </c>
      <c r="BV150" s="410" t="s">
        <v>809</v>
      </c>
      <c r="BW150" s="406">
        <f>O150+BS150*0.25</f>
        <v>12.4</v>
      </c>
      <c r="BX150" s="406">
        <f>BW150+P150</f>
        <v>12.4</v>
      </c>
      <c r="BY150" s="511" t="s">
        <v>838</v>
      </c>
      <c r="BZ150" s="282" t="s">
        <v>196</v>
      </c>
      <c r="CA150" s="308">
        <v>100</v>
      </c>
      <c r="CB150" s="282" t="s">
        <v>156</v>
      </c>
      <c r="CC150" s="308" t="s">
        <v>156</v>
      </c>
      <c r="CD150" s="282" t="s">
        <v>156</v>
      </c>
      <c r="CE150" s="308" t="s">
        <v>156</v>
      </c>
      <c r="CF150" s="282" t="s">
        <v>156</v>
      </c>
      <c r="CG150" s="308" t="s">
        <v>156</v>
      </c>
      <c r="CH150" s="284">
        <v>1</v>
      </c>
      <c r="CI150" s="284" t="s">
        <v>184</v>
      </c>
      <c r="CJ150" s="282" t="s">
        <v>198</v>
      </c>
      <c r="CK150" s="282" t="s">
        <v>199</v>
      </c>
      <c r="CL150" s="282" t="s">
        <v>210</v>
      </c>
      <c r="CM150" s="307">
        <v>16.084402399999998</v>
      </c>
      <c r="CN150" s="307">
        <v>16.084402399999998</v>
      </c>
      <c r="CO150" s="284" t="s">
        <v>174</v>
      </c>
      <c r="CP150" s="284" t="s">
        <v>158</v>
      </c>
      <c r="CQ150" s="308">
        <v>1</v>
      </c>
      <c r="CR150" s="308">
        <v>2</v>
      </c>
      <c r="CS150" s="284" t="s">
        <v>159</v>
      </c>
      <c r="CT150" s="284" t="s">
        <v>160</v>
      </c>
      <c r="CU150" s="308">
        <v>49</v>
      </c>
      <c r="CV150" s="308">
        <v>50</v>
      </c>
      <c r="CW150" s="307">
        <v>8.8125771032800007</v>
      </c>
      <c r="CX150" s="307">
        <v>91.187422896719994</v>
      </c>
      <c r="CY150" s="309">
        <v>3499.9572069999999</v>
      </c>
      <c r="CZ150" s="309">
        <v>15539.176170000001</v>
      </c>
      <c r="DA150" s="307">
        <v>0.22523441196046365</v>
      </c>
      <c r="DB150" s="309">
        <v>3191.5207795513193</v>
      </c>
      <c r="DC150" s="309">
        <v>308.43642744868021</v>
      </c>
      <c r="DD150" s="310">
        <v>245144.62958747204</v>
      </c>
      <c r="DE150" s="310">
        <v>23691.38068680216</v>
      </c>
      <c r="DF150" s="310">
        <v>268836.01027427422</v>
      </c>
      <c r="DG150" s="283">
        <v>6131642</v>
      </c>
      <c r="DH150" s="307">
        <v>54.538307000000003</v>
      </c>
      <c r="DI150" s="307">
        <v>43.544452530000001</v>
      </c>
      <c r="DJ150" s="307">
        <v>54.915074679999996</v>
      </c>
      <c r="DK150" s="307" t="s">
        <v>156</v>
      </c>
      <c r="DL150" s="307" t="s">
        <v>156</v>
      </c>
      <c r="DM150" s="310">
        <v>4</v>
      </c>
      <c r="DN150" s="311">
        <v>1.7955466521518299E-5</v>
      </c>
      <c r="DO150" s="284" t="s">
        <v>161</v>
      </c>
      <c r="DP150" s="284" t="s">
        <v>162</v>
      </c>
      <c r="DQ150" s="308">
        <v>11</v>
      </c>
      <c r="DR150" s="308">
        <v>12</v>
      </c>
      <c r="DS150" s="284" t="s">
        <v>162</v>
      </c>
      <c r="DT150" s="308">
        <v>0</v>
      </c>
      <c r="DU150" s="308">
        <v>0</v>
      </c>
      <c r="DV150" s="282" t="s">
        <v>175</v>
      </c>
      <c r="DW150" s="282" t="s">
        <v>164</v>
      </c>
      <c r="DX150" s="284" t="s">
        <v>165</v>
      </c>
      <c r="DY150" s="284" t="s">
        <v>176</v>
      </c>
      <c r="DZ150" s="308">
        <v>1</v>
      </c>
      <c r="EA150" s="284" t="s">
        <v>161</v>
      </c>
      <c r="EB150" s="308">
        <v>25</v>
      </c>
      <c r="EC150" s="283">
        <v>61000000</v>
      </c>
      <c r="ED150" s="283">
        <v>35800000</v>
      </c>
      <c r="EE150" s="283">
        <v>2600000</v>
      </c>
      <c r="EF150" s="283">
        <v>99400000</v>
      </c>
      <c r="EG150" s="283" t="s">
        <v>156</v>
      </c>
      <c r="EH150" s="283">
        <v>99400000</v>
      </c>
      <c r="EI150" s="283">
        <v>99400000</v>
      </c>
      <c r="EJ150" s="284" t="s">
        <v>156</v>
      </c>
      <c r="EM150" s="413"/>
      <c r="EN150" s="413"/>
      <c r="EO150" s="413"/>
      <c r="EP150" s="413"/>
      <c r="EQ150" s="413"/>
      <c r="ER150" s="413"/>
      <c r="ES150" s="413"/>
      <c r="ET150" s="413"/>
      <c r="EU150" s="413"/>
    </row>
    <row r="151" spans="1:151" ht="45" x14ac:dyDescent="0.2">
      <c r="A151" s="403" t="s">
        <v>120</v>
      </c>
      <c r="B151" s="404" t="s">
        <v>215</v>
      </c>
      <c r="C151" s="404" t="s">
        <v>214</v>
      </c>
      <c r="D151" s="238" t="s">
        <v>757</v>
      </c>
      <c r="E151" s="403" t="s">
        <v>185</v>
      </c>
      <c r="F151" s="403" t="s">
        <v>156</v>
      </c>
      <c r="G151" s="403" t="s">
        <v>343</v>
      </c>
      <c r="H151" s="403" t="s">
        <v>344</v>
      </c>
      <c r="I151" s="403" t="s">
        <v>219</v>
      </c>
      <c r="J151" s="403" t="s">
        <v>345</v>
      </c>
      <c r="K151" s="403" t="s">
        <v>167</v>
      </c>
      <c r="L151" s="405">
        <v>164732000</v>
      </c>
      <c r="M151" s="217"/>
      <c r="N151" s="462"/>
      <c r="O151" s="501">
        <v>8.6051018168922653</v>
      </c>
      <c r="P151" s="501">
        <v>3.6</v>
      </c>
      <c r="Q151" s="406">
        <v>5.7367345445948441</v>
      </c>
      <c r="R151" s="331">
        <v>5.25</v>
      </c>
      <c r="S151" s="189" t="e">
        <f>Q151+#REF!+R151</f>
        <v>#REF!</v>
      </c>
      <c r="T151" s="462"/>
      <c r="U151" s="407">
        <f>IF(AT151&lt;30,0,IF(AT151&lt;50,5,IF(AT151&lt;65,10,IF(AT151&gt;66,15))))</f>
        <v>5</v>
      </c>
      <c r="V151" s="407">
        <f>IF(W151&lt;499,15,IF(W151&lt;999,10,IF(W151&lt;1499,5,IF(W151&gt;1500,0))))</f>
        <v>0</v>
      </c>
      <c r="W151" s="384">
        <f t="shared" si="85"/>
        <v>3736.084845243709</v>
      </c>
      <c r="X151" s="407">
        <f>IF(DC151&lt;500,0,IF(DC151&lt;1000,5,IF(DC151&gt;1000,10)))</f>
        <v>0</v>
      </c>
      <c r="Y151" s="407">
        <f>IF(Z151="Yes",20,0)</f>
        <v>20</v>
      </c>
      <c r="Z151" s="406" t="s">
        <v>161</v>
      </c>
      <c r="AA151" s="407">
        <f>IF(AB151="Yes",20,0)</f>
        <v>20</v>
      </c>
      <c r="AB151" s="409" t="s">
        <v>161</v>
      </c>
      <c r="AC151" s="407">
        <f>IF(AD151="Yes",20,0)</f>
        <v>20</v>
      </c>
      <c r="AD151" s="409" t="s">
        <v>161</v>
      </c>
      <c r="AE151" s="407">
        <f t="shared" si="86"/>
        <v>5</v>
      </c>
      <c r="AF151" s="407">
        <f>IF(W151&lt;999,20,IF(W151&lt;1499,15,IF(W151&lt;1999,10,IF(W151&lt;3999,5,IF(W151&gt;4000,0)))))</f>
        <v>5</v>
      </c>
      <c r="AG151" s="407">
        <f t="shared" si="87"/>
        <v>15</v>
      </c>
      <c r="AH151" s="407">
        <v>10</v>
      </c>
      <c r="AI151" s="406" t="s">
        <v>162</v>
      </c>
      <c r="AJ151" s="407">
        <f>IF(AK151="Minimal",15,0)</f>
        <v>15</v>
      </c>
      <c r="AK151" s="406" t="s">
        <v>751</v>
      </c>
      <c r="AL151" s="407">
        <f t="shared" si="84"/>
        <v>10</v>
      </c>
      <c r="AM151" s="406" t="s">
        <v>161</v>
      </c>
      <c r="AN151" s="407">
        <f t="shared" si="88"/>
        <v>0</v>
      </c>
      <c r="AO151" s="406" t="s">
        <v>162</v>
      </c>
      <c r="AP151" s="407">
        <f t="shared" ref="AP151:AP182" si="90">IF(AQ151="Yes",10,0)</f>
        <v>0</v>
      </c>
      <c r="AQ151" s="406" t="s">
        <v>162</v>
      </c>
      <c r="AR151" s="385">
        <v>11.331138193748444</v>
      </c>
      <c r="AS151" s="385">
        <v>0</v>
      </c>
      <c r="AT151" s="385">
        <v>46.036207252199993</v>
      </c>
      <c r="AU151" s="385">
        <v>1.1899936567631844</v>
      </c>
      <c r="AV151" s="385" t="s">
        <v>155</v>
      </c>
      <c r="AW151" s="385">
        <v>43.959183177</v>
      </c>
      <c r="AX151" s="385">
        <v>0</v>
      </c>
      <c r="AY151" s="385">
        <v>0</v>
      </c>
      <c r="AZ151" s="224"/>
      <c r="BA151" s="448"/>
      <c r="BB151" s="442"/>
      <c r="BC151" s="273" t="s">
        <v>214</v>
      </c>
      <c r="BD151" s="386">
        <v>100</v>
      </c>
      <c r="BE151" s="337" t="s">
        <v>156</v>
      </c>
      <c r="BF151" s="386" t="s">
        <v>156</v>
      </c>
      <c r="BG151" s="337" t="s">
        <v>156</v>
      </c>
      <c r="BH151" s="386" t="s">
        <v>156</v>
      </c>
      <c r="BI151" s="386" t="s">
        <v>195</v>
      </c>
      <c r="BJ151" s="386">
        <v>100</v>
      </c>
      <c r="BK151" s="386" t="s">
        <v>156</v>
      </c>
      <c r="BL151" s="386" t="s">
        <v>156</v>
      </c>
      <c r="BM151" s="386" t="s">
        <v>156</v>
      </c>
      <c r="BN151" s="386" t="s">
        <v>156</v>
      </c>
      <c r="BO151" s="406">
        <f>SUM(U151+V151+X151+Y151+AA151+AC151)</f>
        <v>65</v>
      </c>
      <c r="BP151" s="406">
        <f t="shared" si="82"/>
        <v>60</v>
      </c>
      <c r="BQ151" s="331"/>
      <c r="BR151" s="406"/>
      <c r="BS151" s="407">
        <v>0</v>
      </c>
      <c r="BT151" s="407"/>
      <c r="BU151" s="406">
        <f t="shared" si="89"/>
        <v>5.7367345445948441</v>
      </c>
      <c r="BV151" s="410" t="s">
        <v>809</v>
      </c>
      <c r="BW151" s="406">
        <f>O151+BS151*0.25</f>
        <v>8.6051018168922653</v>
      </c>
      <c r="BX151" s="406">
        <f>BW151+P151</f>
        <v>12.205101816892265</v>
      </c>
      <c r="BY151" s="509" t="s">
        <v>830</v>
      </c>
      <c r="BZ151" s="282" t="s">
        <v>215</v>
      </c>
      <c r="CA151" s="308">
        <v>100</v>
      </c>
      <c r="CB151" s="282" t="s">
        <v>156</v>
      </c>
      <c r="CC151" s="308" t="s">
        <v>156</v>
      </c>
      <c r="CD151" s="282" t="s">
        <v>156</v>
      </c>
      <c r="CE151" s="308" t="s">
        <v>156</v>
      </c>
      <c r="CF151" s="282" t="s">
        <v>156</v>
      </c>
      <c r="CG151" s="308" t="s">
        <v>156</v>
      </c>
      <c r="CH151" s="284">
        <v>1</v>
      </c>
      <c r="CI151" s="284" t="s">
        <v>184</v>
      </c>
      <c r="CJ151" s="282" t="s">
        <v>198</v>
      </c>
      <c r="CK151" s="282" t="s">
        <v>216</v>
      </c>
      <c r="CL151" s="282" t="s">
        <v>217</v>
      </c>
      <c r="CM151" s="307">
        <v>16.61934853</v>
      </c>
      <c r="CN151" s="307">
        <v>16.61934853</v>
      </c>
      <c r="CO151" s="284" t="s">
        <v>174</v>
      </c>
      <c r="CP151" s="284" t="s">
        <v>158</v>
      </c>
      <c r="CQ151" s="308">
        <v>1</v>
      </c>
      <c r="CR151" s="308">
        <v>2</v>
      </c>
      <c r="CS151" s="284" t="s">
        <v>159</v>
      </c>
      <c r="CT151" s="284" t="s">
        <v>160</v>
      </c>
      <c r="CU151" s="308">
        <v>55</v>
      </c>
      <c r="CV151" s="308">
        <v>55</v>
      </c>
      <c r="CW151" s="307">
        <v>8.9707219720884996</v>
      </c>
      <c r="CX151" s="307">
        <v>91.029278027911502</v>
      </c>
      <c r="CY151" s="309">
        <v>2653.0610590000001</v>
      </c>
      <c r="CZ151" s="309">
        <v>15500.00001</v>
      </c>
      <c r="DA151" s="307">
        <v>0.17116522950247406</v>
      </c>
      <c r="DB151" s="309">
        <v>2415.0623276473634</v>
      </c>
      <c r="DC151" s="309">
        <v>237.99873135263687</v>
      </c>
      <c r="DD151" s="310">
        <v>0</v>
      </c>
      <c r="DE151" s="310">
        <v>0</v>
      </c>
      <c r="DF151" s="310">
        <v>0</v>
      </c>
      <c r="DG151" s="283">
        <v>0</v>
      </c>
      <c r="DH151" s="307">
        <v>52.038928579999997</v>
      </c>
      <c r="DI151" s="307">
        <v>41.030888079999997</v>
      </c>
      <c r="DJ151" s="307">
        <v>45.052617339999998</v>
      </c>
      <c r="DK151" s="307" t="s">
        <v>156</v>
      </c>
      <c r="DL151" s="307" t="s">
        <v>156</v>
      </c>
      <c r="DM151" s="310" t="s">
        <v>156</v>
      </c>
      <c r="DN151" s="311" t="s">
        <v>156</v>
      </c>
      <c r="DO151" s="284" t="s">
        <v>162</v>
      </c>
      <c r="DP151" s="284" t="s">
        <v>162</v>
      </c>
      <c r="DQ151" s="308">
        <v>12</v>
      </c>
      <c r="DR151" s="308">
        <v>12</v>
      </c>
      <c r="DS151" s="284" t="s">
        <v>162</v>
      </c>
      <c r="DT151" s="308">
        <v>0</v>
      </c>
      <c r="DU151" s="308">
        <v>0</v>
      </c>
      <c r="DV151" s="282" t="s">
        <v>175</v>
      </c>
      <c r="DW151" s="282" t="s">
        <v>164</v>
      </c>
      <c r="DX151" s="284" t="s">
        <v>165</v>
      </c>
      <c r="DY151" s="284" t="s">
        <v>176</v>
      </c>
      <c r="DZ151" s="308">
        <v>1</v>
      </c>
      <c r="EA151" s="284" t="s">
        <v>161</v>
      </c>
      <c r="EB151" s="308">
        <v>38</v>
      </c>
      <c r="EC151" s="283">
        <v>106020000</v>
      </c>
      <c r="ED151" s="283">
        <v>52421000</v>
      </c>
      <c r="EE151" s="283">
        <v>6291000</v>
      </c>
      <c r="EF151" s="283">
        <v>164732000</v>
      </c>
      <c r="EG151" s="283" t="s">
        <v>156</v>
      </c>
      <c r="EH151" s="283">
        <v>164732000</v>
      </c>
      <c r="EI151" s="283">
        <v>164732000</v>
      </c>
      <c r="EJ151" s="284" t="s">
        <v>156</v>
      </c>
      <c r="EM151" s="413"/>
      <c r="EN151" s="413"/>
      <c r="EO151" s="413"/>
      <c r="EP151" s="413"/>
      <c r="EQ151" s="413"/>
      <c r="ER151" s="413"/>
      <c r="ES151" s="413"/>
      <c r="ET151" s="413"/>
      <c r="EU151" s="413"/>
    </row>
    <row r="152" spans="1:151" ht="81" x14ac:dyDescent="0.2">
      <c r="A152" s="403" t="s">
        <v>150</v>
      </c>
      <c r="B152" s="404" t="s">
        <v>251</v>
      </c>
      <c r="C152" s="404" t="s">
        <v>214</v>
      </c>
      <c r="D152" s="238" t="s">
        <v>757</v>
      </c>
      <c r="E152" s="403" t="s">
        <v>153</v>
      </c>
      <c r="F152" s="403" t="s">
        <v>156</v>
      </c>
      <c r="G152" s="403" t="s">
        <v>456</v>
      </c>
      <c r="H152" s="403" t="s">
        <v>457</v>
      </c>
      <c r="I152" s="403" t="s">
        <v>458</v>
      </c>
      <c r="J152" s="403" t="s">
        <v>451</v>
      </c>
      <c r="K152" s="403" t="s">
        <v>172</v>
      </c>
      <c r="L152" s="405">
        <v>16554000</v>
      </c>
      <c r="M152" s="126">
        <v>7.4401437540013751</v>
      </c>
      <c r="N152" s="462"/>
      <c r="O152" s="501">
        <v>5.1586118755402079</v>
      </c>
      <c r="P152" s="501">
        <v>6.3</v>
      </c>
      <c r="Q152" s="406">
        <v>3.4390745836934724</v>
      </c>
      <c r="R152" s="331">
        <v>9</v>
      </c>
      <c r="S152" s="189" t="e">
        <f>Q152+#REF!+R152</f>
        <v>#REF!</v>
      </c>
      <c r="T152" s="462"/>
      <c r="U152" s="407">
        <f>IF(AT152&lt;30,0,IF(AT152&lt;50,5,IF(AT152&lt;65,10,IF(AT152&gt;66,15))))</f>
        <v>0</v>
      </c>
      <c r="V152" s="407">
        <f>IF(W152&lt;499,15,IF(W152&lt;999,10,IF(W152&lt;1499,5,IF(W152&gt;1500,0))))</f>
        <v>15</v>
      </c>
      <c r="W152" s="384">
        <f t="shared" si="85"/>
        <v>146.45742390673294</v>
      </c>
      <c r="X152" s="407">
        <f>IF(DC152&lt;500,0,IF(DC152&lt;1000,5,IF(DC152&gt;1000,10)))</f>
        <v>10</v>
      </c>
      <c r="Y152" s="407">
        <f>IF(Z152="Yes",20,0)</f>
        <v>20</v>
      </c>
      <c r="Z152" s="406" t="s">
        <v>161</v>
      </c>
      <c r="AA152" s="407">
        <f>IF(AB152="Yes",20,0)</f>
        <v>20</v>
      </c>
      <c r="AB152" s="409" t="s">
        <v>161</v>
      </c>
      <c r="AC152" s="407">
        <f>IF(AD152="Yes",20,0)</f>
        <v>20</v>
      </c>
      <c r="AD152" s="409" t="s">
        <v>161</v>
      </c>
      <c r="AE152" s="407">
        <f t="shared" si="86"/>
        <v>0</v>
      </c>
      <c r="AF152" s="407">
        <f>IF(W152&lt;999,20,IF(W152&lt;1499,15,IF(W152&lt;1999,10,IF(W152&lt;3999,5,IF(W152&gt;4000,0)))))</f>
        <v>20</v>
      </c>
      <c r="AG152" s="407">
        <f t="shared" si="87"/>
        <v>15</v>
      </c>
      <c r="AH152" s="407">
        <f>IF(AI152="Yes",10,0)</f>
        <v>0</v>
      </c>
      <c r="AI152" s="406" t="s">
        <v>162</v>
      </c>
      <c r="AJ152" s="407">
        <f>IF(AK152="Minimal",15,0)</f>
        <v>15</v>
      </c>
      <c r="AK152" s="406" t="s">
        <v>751</v>
      </c>
      <c r="AL152" s="407">
        <f t="shared" si="84"/>
        <v>10</v>
      </c>
      <c r="AM152" s="406" t="s">
        <v>161</v>
      </c>
      <c r="AN152" s="407">
        <f t="shared" si="88"/>
        <v>0</v>
      </c>
      <c r="AO152" s="406" t="s">
        <v>162</v>
      </c>
      <c r="AP152" s="407">
        <f t="shared" si="90"/>
        <v>0</v>
      </c>
      <c r="AQ152" s="406" t="s">
        <v>162</v>
      </c>
      <c r="AR152" s="385">
        <v>13.968030206078721</v>
      </c>
      <c r="AS152" s="385">
        <v>0</v>
      </c>
      <c r="AT152" s="385">
        <v>20.422715630856001</v>
      </c>
      <c r="AU152" s="385">
        <v>5.5853239091258402</v>
      </c>
      <c r="AV152" s="385">
        <v>0.90398347266990298</v>
      </c>
      <c r="AW152" s="385">
        <v>13.553747511552267</v>
      </c>
      <c r="AX152" s="385">
        <v>0</v>
      </c>
      <c r="AY152" s="385">
        <v>0</v>
      </c>
      <c r="AZ152" s="224"/>
      <c r="BA152" s="448"/>
      <c r="BB152" s="442"/>
      <c r="BC152" s="273" t="s">
        <v>214</v>
      </c>
      <c r="BD152" s="386">
        <v>100</v>
      </c>
      <c r="BE152" s="337" t="s">
        <v>156</v>
      </c>
      <c r="BF152" s="386" t="s">
        <v>156</v>
      </c>
      <c r="BG152" s="337" t="s">
        <v>156</v>
      </c>
      <c r="BH152" s="386" t="s">
        <v>156</v>
      </c>
      <c r="BI152" s="386" t="s">
        <v>195</v>
      </c>
      <c r="BJ152" s="386">
        <v>100</v>
      </c>
      <c r="BK152" s="386" t="s">
        <v>156</v>
      </c>
      <c r="BL152" s="386" t="s">
        <v>156</v>
      </c>
      <c r="BM152" s="386" t="s">
        <v>156</v>
      </c>
      <c r="BN152" s="386" t="s">
        <v>156</v>
      </c>
      <c r="BO152" s="406">
        <f>SUM(U152+V152+X152+Y152+AA152+AC152)</f>
        <v>85</v>
      </c>
      <c r="BP152" s="406">
        <f t="shared" si="82"/>
        <v>60</v>
      </c>
      <c r="BQ152" s="331"/>
      <c r="BR152" s="406"/>
      <c r="BS152" s="407">
        <v>0</v>
      </c>
      <c r="BT152" s="407"/>
      <c r="BU152" s="406">
        <f t="shared" si="89"/>
        <v>3.4390745836934724</v>
      </c>
      <c r="BV152" s="410" t="s">
        <v>810</v>
      </c>
      <c r="BW152" s="406">
        <f>O152+BS152*0.25</f>
        <v>5.1586118755402079</v>
      </c>
      <c r="BX152" s="406">
        <f>BW152+P152</f>
        <v>11.458611875540207</v>
      </c>
      <c r="BY152" s="511" t="s">
        <v>833</v>
      </c>
      <c r="BZ152" s="282" t="s">
        <v>251</v>
      </c>
      <c r="CA152" s="308">
        <v>100</v>
      </c>
      <c r="CB152" s="282" t="s">
        <v>156</v>
      </c>
      <c r="CC152" s="308" t="s">
        <v>156</v>
      </c>
      <c r="CD152" s="282" t="s">
        <v>156</v>
      </c>
      <c r="CE152" s="308" t="s">
        <v>156</v>
      </c>
      <c r="CF152" s="282" t="s">
        <v>156</v>
      </c>
      <c r="CG152" s="308" t="s">
        <v>156</v>
      </c>
      <c r="CH152" s="284">
        <v>1</v>
      </c>
      <c r="CI152" s="284" t="s">
        <v>184</v>
      </c>
      <c r="CJ152" s="282" t="s">
        <v>198</v>
      </c>
      <c r="CK152" s="282" t="s">
        <v>216</v>
      </c>
      <c r="CL152" s="282" t="s">
        <v>333</v>
      </c>
      <c r="CM152" s="307">
        <v>9.97557267</v>
      </c>
      <c r="CN152" s="307">
        <v>9.97557267</v>
      </c>
      <c r="CO152" s="284" t="s">
        <v>168</v>
      </c>
      <c r="CP152" s="284" t="s">
        <v>168</v>
      </c>
      <c r="CQ152" s="308">
        <v>2</v>
      </c>
      <c r="CR152" s="308">
        <v>2</v>
      </c>
      <c r="CS152" s="284" t="s">
        <v>160</v>
      </c>
      <c r="CT152" s="284" t="s">
        <v>160</v>
      </c>
      <c r="CU152" s="308">
        <v>68.723659978444402</v>
      </c>
      <c r="CV152" s="308">
        <v>68.723659978444402</v>
      </c>
      <c r="CW152" s="307">
        <v>9.858813170697001</v>
      </c>
      <c r="CX152" s="307">
        <v>90.141186829302995</v>
      </c>
      <c r="CY152" s="309">
        <v>11330.621267328401</v>
      </c>
      <c r="CZ152" s="309">
        <v>72048.855909959806</v>
      </c>
      <c r="DA152" s="307">
        <v>0.1572630283191227</v>
      </c>
      <c r="DB152" s="309">
        <v>10213.556485503232</v>
      </c>
      <c r="DC152" s="309">
        <v>1117.064781825168</v>
      </c>
      <c r="DD152" s="310">
        <v>0</v>
      </c>
      <c r="DE152" s="310">
        <v>0</v>
      </c>
      <c r="DF152" s="310">
        <v>0</v>
      </c>
      <c r="DG152" s="283">
        <v>0</v>
      </c>
      <c r="DH152" s="307">
        <v>23.95659736</v>
      </c>
      <c r="DI152" s="307">
        <v>8.3349116199999997</v>
      </c>
      <c r="DJ152" s="307">
        <v>28.98276534</v>
      </c>
      <c r="DK152" s="307" t="s">
        <v>156</v>
      </c>
      <c r="DL152" s="307" t="s">
        <v>156</v>
      </c>
      <c r="DM152" s="310">
        <v>3.7328922246088601</v>
      </c>
      <c r="DN152" s="311">
        <v>1.43467772287892E-5</v>
      </c>
      <c r="DO152" s="284" t="s">
        <v>162</v>
      </c>
      <c r="DP152" s="284" t="s">
        <v>162</v>
      </c>
      <c r="DQ152" s="308">
        <v>12</v>
      </c>
      <c r="DR152" s="308">
        <v>12</v>
      </c>
      <c r="DS152" s="284" t="s">
        <v>162</v>
      </c>
      <c r="DT152" s="308">
        <v>4</v>
      </c>
      <c r="DU152" s="308">
        <v>4</v>
      </c>
      <c r="DV152" s="282" t="s">
        <v>169</v>
      </c>
      <c r="DW152" s="282" t="s">
        <v>156</v>
      </c>
      <c r="DX152" s="284" t="s">
        <v>170</v>
      </c>
      <c r="DY152" s="284" t="s">
        <v>170</v>
      </c>
      <c r="DZ152" s="308">
        <v>2</v>
      </c>
      <c r="EA152" s="284" t="s">
        <v>162</v>
      </c>
      <c r="EB152" s="308">
        <v>23</v>
      </c>
      <c r="EC152" s="283">
        <v>16554000</v>
      </c>
      <c r="ED152" s="283">
        <v>0</v>
      </c>
      <c r="EE152" s="283">
        <v>0</v>
      </c>
      <c r="EF152" s="283">
        <v>16554000</v>
      </c>
      <c r="EG152" s="283" t="s">
        <v>156</v>
      </c>
      <c r="EH152" s="283">
        <v>16554000</v>
      </c>
      <c r="EI152" s="283">
        <v>16554000</v>
      </c>
      <c r="EJ152" s="284" t="s">
        <v>156</v>
      </c>
      <c r="EM152" s="413"/>
      <c r="EN152" s="413"/>
      <c r="EO152" s="413"/>
      <c r="EP152" s="413"/>
      <c r="EQ152" s="413"/>
      <c r="ER152" s="413"/>
      <c r="ES152" s="413"/>
      <c r="ET152" s="413"/>
      <c r="EU152" s="413"/>
    </row>
    <row r="153" spans="1:151" ht="62.45" customHeight="1" x14ac:dyDescent="0.2">
      <c r="A153" s="403" t="s">
        <v>107</v>
      </c>
      <c r="B153" s="404" t="s">
        <v>196</v>
      </c>
      <c r="C153" s="404" t="s">
        <v>194</v>
      </c>
      <c r="D153" s="238" t="s">
        <v>757</v>
      </c>
      <c r="E153" s="403" t="s">
        <v>185</v>
      </c>
      <c r="F153" s="403" t="s">
        <v>279</v>
      </c>
      <c r="G153" s="403" t="s">
        <v>268</v>
      </c>
      <c r="H153" s="403" t="s">
        <v>280</v>
      </c>
      <c r="I153" s="403" t="s">
        <v>192</v>
      </c>
      <c r="J153" s="403" t="s">
        <v>203</v>
      </c>
      <c r="K153" s="403" t="s">
        <v>167</v>
      </c>
      <c r="L153" s="405">
        <v>264678000</v>
      </c>
      <c r="M153" s="217"/>
      <c r="N153" s="462"/>
      <c r="O153" s="406">
        <v>9.6828556939639139</v>
      </c>
      <c r="P153" s="406"/>
      <c r="Q153" s="406">
        <v>6.4527639498232601</v>
      </c>
      <c r="R153" s="331"/>
      <c r="S153" s="189" t="e">
        <f>Q153+#REF!+R153</f>
        <v>#REF!</v>
      </c>
      <c r="T153" s="462"/>
      <c r="U153" s="407">
        <f>IF(AT153&lt;30,0,IF(AT153&lt;50,5,IF(AT153&lt;65,10,IF(AT153&gt;66,15))))</f>
        <v>5</v>
      </c>
      <c r="V153" s="407">
        <f>IF(W153&lt;499,15,IF(W153&lt;999,10,IF(W153&lt;1499,5,IF(W153&gt;1500,0))))</f>
        <v>0</v>
      </c>
      <c r="W153" s="384">
        <f t="shared" si="85"/>
        <v>1767.5616600315998</v>
      </c>
      <c r="X153" s="407">
        <f>IF(DC153&lt;500,0,IF(DC153&lt;1000,5,IF(DC153&gt;1000,10)))</f>
        <v>5</v>
      </c>
      <c r="Y153" s="407">
        <f>IF(Z153="Yes",20,0)</f>
        <v>20</v>
      </c>
      <c r="Z153" s="406" t="s">
        <v>161</v>
      </c>
      <c r="AA153" s="407">
        <f>IF(AB153="Yes",20,0)</f>
        <v>20</v>
      </c>
      <c r="AB153" s="409" t="s">
        <v>161</v>
      </c>
      <c r="AC153" s="407">
        <f>IF(AD153="Yes",10,0)</f>
        <v>10</v>
      </c>
      <c r="AD153" s="409" t="s">
        <v>161</v>
      </c>
      <c r="AE153" s="407">
        <f t="shared" si="86"/>
        <v>5</v>
      </c>
      <c r="AF153" s="407">
        <f>IF(BL151&lt;999,20,IF(BL151&lt;1499,15,IF(BL151&lt;1999,10,IF(BL151&lt;3999,5,IF(BL151&gt;4000,0)))))</f>
        <v>0</v>
      </c>
      <c r="AG153" s="407">
        <f t="shared" si="87"/>
        <v>15</v>
      </c>
      <c r="AH153" s="407">
        <f>IF(AI153="Yes",10,0)</f>
        <v>10</v>
      </c>
      <c r="AI153" s="406" t="s">
        <v>161</v>
      </c>
      <c r="AJ153" s="407">
        <v>15</v>
      </c>
      <c r="AK153" s="406" t="s">
        <v>751</v>
      </c>
      <c r="AL153" s="407">
        <f t="shared" si="84"/>
        <v>10</v>
      </c>
      <c r="AM153" s="406" t="s">
        <v>161</v>
      </c>
      <c r="AN153" s="407">
        <f t="shared" si="88"/>
        <v>0</v>
      </c>
      <c r="AO153" s="406" t="s">
        <v>162</v>
      </c>
      <c r="AP153" s="407">
        <f t="shared" si="90"/>
        <v>0</v>
      </c>
      <c r="AQ153" s="406" t="s">
        <v>162</v>
      </c>
      <c r="AR153" s="385">
        <v>22.004158280104082</v>
      </c>
      <c r="AS153" s="385">
        <v>7.4195384580509144E-2</v>
      </c>
      <c r="AT153" s="385">
        <v>42.449285833548004</v>
      </c>
      <c r="AU153" s="385">
        <v>4.9984943886064652</v>
      </c>
      <c r="AV153" s="385" t="s">
        <v>155</v>
      </c>
      <c r="AW153" s="385">
        <v>19.458886990000003</v>
      </c>
      <c r="AX153" s="385">
        <v>0</v>
      </c>
      <c r="AY153" s="385">
        <v>0</v>
      </c>
      <c r="AZ153" s="224"/>
      <c r="BA153" s="448"/>
      <c r="BB153" s="442"/>
      <c r="BC153" s="273" t="s">
        <v>194</v>
      </c>
      <c r="BD153" s="386">
        <v>91.83</v>
      </c>
      <c r="BE153" s="337" t="s">
        <v>224</v>
      </c>
      <c r="BF153" s="386">
        <v>8.17</v>
      </c>
      <c r="BG153" s="337" t="s">
        <v>156</v>
      </c>
      <c r="BH153" s="386" t="s">
        <v>156</v>
      </c>
      <c r="BI153" s="386" t="s">
        <v>195</v>
      </c>
      <c r="BJ153" s="386">
        <v>100</v>
      </c>
      <c r="BK153" s="386" t="s">
        <v>156</v>
      </c>
      <c r="BL153" s="386" t="s">
        <v>156</v>
      </c>
      <c r="BM153" s="386" t="s">
        <v>156</v>
      </c>
      <c r="BN153" s="386" t="s">
        <v>156</v>
      </c>
      <c r="BO153" s="406">
        <f>SUM(U153+V153+X153+Y153+AA153+AC153)</f>
        <v>60</v>
      </c>
      <c r="BP153" s="406">
        <f t="shared" si="82"/>
        <v>55</v>
      </c>
      <c r="BQ153" s="331"/>
      <c r="BR153" s="406"/>
      <c r="BS153" s="407">
        <v>0</v>
      </c>
      <c r="BT153" s="407"/>
      <c r="BU153" s="406">
        <f t="shared" si="89"/>
        <v>6.4527639498232601</v>
      </c>
      <c r="BV153" s="410" t="s">
        <v>809</v>
      </c>
      <c r="BW153" s="406">
        <f>O153+BS153*0.25</f>
        <v>9.6828556939639139</v>
      </c>
      <c r="BX153" s="406">
        <f>BW153+P153</f>
        <v>9.6828556939639139</v>
      </c>
      <c r="BY153" s="509" t="s">
        <v>830</v>
      </c>
      <c r="BZ153" s="282" t="s">
        <v>196</v>
      </c>
      <c r="CA153" s="308">
        <v>60.05</v>
      </c>
      <c r="CB153" s="282" t="s">
        <v>197</v>
      </c>
      <c r="CC153" s="308">
        <v>31.78</v>
      </c>
      <c r="CD153" s="282" t="s">
        <v>225</v>
      </c>
      <c r="CE153" s="308">
        <v>8.17</v>
      </c>
      <c r="CF153" s="282" t="s">
        <v>156</v>
      </c>
      <c r="CG153" s="308" t="s">
        <v>156</v>
      </c>
      <c r="CH153" s="284">
        <v>1</v>
      </c>
      <c r="CI153" s="284" t="s">
        <v>184</v>
      </c>
      <c r="CJ153" s="282" t="s">
        <v>198</v>
      </c>
      <c r="CK153" s="282" t="s">
        <v>281</v>
      </c>
      <c r="CL153" s="282" t="s">
        <v>282</v>
      </c>
      <c r="CM153" s="307">
        <v>29.059377309999999</v>
      </c>
      <c r="CN153" s="307">
        <v>29.059377309999999</v>
      </c>
      <c r="CO153" s="284" t="s">
        <v>174</v>
      </c>
      <c r="CP153" s="284" t="s">
        <v>158</v>
      </c>
      <c r="CQ153" s="308">
        <v>1</v>
      </c>
      <c r="CR153" s="308">
        <v>2</v>
      </c>
      <c r="CS153" s="284" t="s">
        <v>159</v>
      </c>
      <c r="CT153" s="284" t="s">
        <v>160</v>
      </c>
      <c r="CU153" s="308">
        <v>54</v>
      </c>
      <c r="CV153" s="308">
        <v>55</v>
      </c>
      <c r="CW153" s="307">
        <v>19.400469355290102</v>
      </c>
      <c r="CX153" s="307">
        <v>80.599530644709901</v>
      </c>
      <c r="CY153" s="309">
        <v>5152.9623300000003</v>
      </c>
      <c r="CZ153" s="309">
        <v>15503.09146</v>
      </c>
      <c r="DA153" s="307">
        <v>0.33238288913506808</v>
      </c>
      <c r="DB153" s="309">
        <v>4153.2634522787075</v>
      </c>
      <c r="DC153" s="309">
        <v>999.698877721293</v>
      </c>
      <c r="DD153" s="310">
        <v>665630.52880070708</v>
      </c>
      <c r="DE153" s="310">
        <v>160218.60887587239</v>
      </c>
      <c r="DF153" s="310">
        <v>825849.13767657941</v>
      </c>
      <c r="DG153" s="283">
        <v>19637886</v>
      </c>
      <c r="DH153" s="307">
        <v>52.985728870000003</v>
      </c>
      <c r="DI153" s="307">
        <v>37.521074390000003</v>
      </c>
      <c r="DJ153" s="307">
        <v>36.8537903</v>
      </c>
      <c r="DK153" s="307" t="s">
        <v>156</v>
      </c>
      <c r="DL153" s="307" t="s">
        <v>156</v>
      </c>
      <c r="DM153" s="310" t="s">
        <v>156</v>
      </c>
      <c r="DN153" s="311" t="s">
        <v>156</v>
      </c>
      <c r="DO153" s="284" t="s">
        <v>162</v>
      </c>
      <c r="DP153" s="284" t="s">
        <v>162</v>
      </c>
      <c r="DQ153" s="308">
        <v>12</v>
      </c>
      <c r="DR153" s="308">
        <v>12</v>
      </c>
      <c r="DS153" s="284" t="s">
        <v>162</v>
      </c>
      <c r="DT153" s="308">
        <v>2</v>
      </c>
      <c r="DU153" s="308">
        <v>2</v>
      </c>
      <c r="DV153" s="282" t="s">
        <v>175</v>
      </c>
      <c r="DW153" s="282" t="s">
        <v>164</v>
      </c>
      <c r="DX153" s="284" t="s">
        <v>166</v>
      </c>
      <c r="DY153" s="284" t="s">
        <v>176</v>
      </c>
      <c r="DZ153" s="308">
        <v>1</v>
      </c>
      <c r="EA153" s="284" t="s">
        <v>161</v>
      </c>
      <c r="EB153" s="308">
        <v>22</v>
      </c>
      <c r="EC153" s="283">
        <v>224808000</v>
      </c>
      <c r="ED153" s="283">
        <v>35598000</v>
      </c>
      <c r="EE153" s="283">
        <v>4272000</v>
      </c>
      <c r="EF153" s="283">
        <v>264678000</v>
      </c>
      <c r="EG153" s="283" t="s">
        <v>156</v>
      </c>
      <c r="EH153" s="283">
        <v>264678000</v>
      </c>
      <c r="EI153" s="283">
        <v>264678000</v>
      </c>
      <c r="EJ153" s="284" t="s">
        <v>156</v>
      </c>
      <c r="EM153" s="413"/>
      <c r="EN153" s="413"/>
      <c r="EO153" s="413"/>
      <c r="EP153" s="413"/>
      <c r="EQ153" s="413"/>
      <c r="ER153" s="413"/>
      <c r="ES153" s="413"/>
      <c r="ET153" s="413"/>
      <c r="EU153" s="413"/>
    </row>
    <row r="154" spans="1:15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497"/>
      <c r="P154" s="498"/>
      <c r="Q154" s="406">
        <v>11.1</v>
      </c>
      <c r="R154" s="331">
        <v>7.5</v>
      </c>
      <c r="S154" s="189" t="e">
        <f>Q154+#REF!+R154</f>
        <v>#REF!</v>
      </c>
      <c r="T154" s="462"/>
      <c r="U154" s="104" t="s">
        <v>155</v>
      </c>
      <c r="V154" s="338"/>
      <c r="W154" s="384">
        <f t="shared" si="85"/>
        <v>1967.3398086522786</v>
      </c>
      <c r="X154" s="331"/>
      <c r="Y154" s="331"/>
      <c r="Z154" s="331" t="s">
        <v>161</v>
      </c>
      <c r="AA154" s="331"/>
      <c r="AB154" s="331"/>
      <c r="AC154" s="331"/>
      <c r="AD154" s="331"/>
      <c r="AE154" s="407">
        <f t="shared" si="86"/>
        <v>5</v>
      </c>
      <c r="AF154" s="407">
        <f>IF(W154&lt;999,20,IF(W154&lt;1499,15,IF(W154&lt;1999,10,IF(W154&lt;3999,5,IF(W154&gt;4000,0)))))</f>
        <v>10</v>
      </c>
      <c r="AG154" s="407">
        <f t="shared" si="87"/>
        <v>15</v>
      </c>
      <c r="AH154" s="407">
        <v>0</v>
      </c>
      <c r="AI154" s="406" t="s">
        <v>162</v>
      </c>
      <c r="AJ154" s="407">
        <f>IF(AK154="Minimal",15,0)</f>
        <v>15</v>
      </c>
      <c r="AK154" s="406" t="s">
        <v>751</v>
      </c>
      <c r="AL154" s="407">
        <f t="shared" si="84"/>
        <v>10</v>
      </c>
      <c r="AM154" s="406" t="s">
        <v>161</v>
      </c>
      <c r="AN154" s="407">
        <f t="shared" si="88"/>
        <v>0</v>
      </c>
      <c r="AO154" s="406" t="s">
        <v>162</v>
      </c>
      <c r="AP154" s="407">
        <f t="shared" si="90"/>
        <v>0</v>
      </c>
      <c r="AQ154" s="406" t="s">
        <v>162</v>
      </c>
      <c r="AR154" s="385">
        <v>9.7560748992085635</v>
      </c>
      <c r="AS154" s="385">
        <v>1.3002594152249887</v>
      </c>
      <c r="AT154" s="385">
        <v>49.966063520603996</v>
      </c>
      <c r="AU154" s="385">
        <v>0</v>
      </c>
      <c r="AV154" s="385" t="s">
        <v>155</v>
      </c>
      <c r="AW154" s="385" t="s">
        <v>155</v>
      </c>
      <c r="AX154" s="385">
        <v>50</v>
      </c>
      <c r="AY154" s="385">
        <v>0</v>
      </c>
      <c r="AZ154" s="224"/>
      <c r="BA154" s="448"/>
      <c r="BB154" s="469"/>
      <c r="BC154" s="337" t="s">
        <v>214</v>
      </c>
      <c r="BD154" s="386">
        <v>100</v>
      </c>
      <c r="BE154" s="337" t="s">
        <v>156</v>
      </c>
      <c r="BF154" s="386" t="s">
        <v>156</v>
      </c>
      <c r="BG154" s="337" t="s">
        <v>156</v>
      </c>
      <c r="BH154" s="386" t="s">
        <v>156</v>
      </c>
      <c r="BI154" s="386" t="s">
        <v>195</v>
      </c>
      <c r="BJ154" s="386">
        <v>100</v>
      </c>
      <c r="BK154" s="386" t="s">
        <v>156</v>
      </c>
      <c r="BL154" s="386" t="s">
        <v>156</v>
      </c>
      <c r="BM154" s="386" t="s">
        <v>156</v>
      </c>
      <c r="BN154" s="386" t="s">
        <v>156</v>
      </c>
      <c r="BO154" s="386"/>
      <c r="BP154" s="406">
        <f t="shared" si="82"/>
        <v>55</v>
      </c>
      <c r="BQ154" s="386"/>
      <c r="BR154" s="408"/>
      <c r="BS154" s="386"/>
      <c r="BT154" s="407"/>
      <c r="BU154" s="406">
        <f t="shared" si="89"/>
        <v>11.1</v>
      </c>
      <c r="BV154" s="272" t="s">
        <v>809</v>
      </c>
      <c r="BW154" s="386"/>
      <c r="BX154" s="386"/>
      <c r="BY154" s="308"/>
      <c r="BZ154" s="282" t="s">
        <v>242</v>
      </c>
      <c r="CA154" s="308">
        <v>63.5</v>
      </c>
      <c r="CB154" s="282" t="s">
        <v>243</v>
      </c>
      <c r="CC154" s="308">
        <v>36.5</v>
      </c>
      <c r="CD154" s="282" t="s">
        <v>156</v>
      </c>
      <c r="CE154" s="308" t="s">
        <v>156</v>
      </c>
      <c r="CF154" s="282" t="s">
        <v>156</v>
      </c>
      <c r="CG154" s="308" t="s">
        <v>156</v>
      </c>
      <c r="CH154" s="284">
        <v>1</v>
      </c>
      <c r="CI154" s="284" t="s">
        <v>184</v>
      </c>
      <c r="CJ154" s="282" t="s">
        <v>198</v>
      </c>
      <c r="CK154" s="282" t="s">
        <v>216</v>
      </c>
      <c r="CL154" s="282" t="s">
        <v>244</v>
      </c>
      <c r="CM154" s="307">
        <v>17.899999999999999</v>
      </c>
      <c r="CN154" s="307">
        <v>10.223092530000001</v>
      </c>
      <c r="CO154" s="284" t="s">
        <v>174</v>
      </c>
      <c r="CP154" s="284" t="s">
        <v>174</v>
      </c>
      <c r="CQ154" s="308">
        <v>1</v>
      </c>
      <c r="CR154" s="308">
        <v>1</v>
      </c>
      <c r="CS154" s="284" t="s">
        <v>159</v>
      </c>
      <c r="CT154" s="284" t="s">
        <v>159</v>
      </c>
      <c r="CU154" s="308">
        <v>53.1532929418469</v>
      </c>
      <c r="CV154" s="308">
        <v>55</v>
      </c>
      <c r="CW154" s="307">
        <v>0</v>
      </c>
      <c r="CX154" s="307">
        <v>100</v>
      </c>
      <c r="CY154" s="309">
        <v>2290.5886992880501</v>
      </c>
      <c r="CZ154" s="309">
        <v>15547.2645412783</v>
      </c>
      <c r="DA154" s="307">
        <v>0.1473306569915557</v>
      </c>
      <c r="DB154" s="309">
        <v>2290.5886992880501</v>
      </c>
      <c r="DC154" s="309">
        <v>0</v>
      </c>
      <c r="DD154" s="310">
        <v>2722802.3267137692</v>
      </c>
      <c r="DE154" s="310">
        <v>0</v>
      </c>
      <c r="DF154" s="310">
        <v>2722802.3267137692</v>
      </c>
      <c r="DG154" s="283">
        <v>59901651</v>
      </c>
      <c r="DH154" s="307">
        <v>78.457510429999999</v>
      </c>
      <c r="DI154" s="307">
        <v>43.696003040000001</v>
      </c>
      <c r="DJ154" s="307">
        <v>27.75966841</v>
      </c>
      <c r="DK154" s="307" t="s">
        <v>156</v>
      </c>
      <c r="DL154" s="307" t="s">
        <v>156</v>
      </c>
      <c r="DM154" s="310" t="s">
        <v>156</v>
      </c>
      <c r="DN154" s="311" t="s">
        <v>156</v>
      </c>
      <c r="DO154" s="284" t="s">
        <v>162</v>
      </c>
      <c r="DP154" s="284" t="s">
        <v>162</v>
      </c>
      <c r="DQ154" s="308">
        <v>10</v>
      </c>
      <c r="DR154" s="308">
        <v>12</v>
      </c>
      <c r="DS154" s="284" t="s">
        <v>162</v>
      </c>
      <c r="DT154" s="308">
        <v>0</v>
      </c>
      <c r="DU154" s="308">
        <v>0</v>
      </c>
      <c r="DV154" s="282" t="s">
        <v>163</v>
      </c>
      <c r="DW154" s="282" t="s">
        <v>264</v>
      </c>
      <c r="DX154" s="284" t="s">
        <v>165</v>
      </c>
      <c r="DY154" s="284" t="s">
        <v>165</v>
      </c>
      <c r="DZ154" s="308">
        <v>1</v>
      </c>
      <c r="EA154" s="284" t="s">
        <v>162</v>
      </c>
      <c r="EB154" s="308">
        <v>34</v>
      </c>
      <c r="EC154" s="283">
        <v>44934000</v>
      </c>
      <c r="ED154" s="283">
        <v>1013000</v>
      </c>
      <c r="EE154" s="283">
        <v>122000</v>
      </c>
      <c r="EF154" s="283">
        <v>46069000</v>
      </c>
      <c r="EG154" s="283" t="s">
        <v>156</v>
      </c>
      <c r="EH154" s="283">
        <v>46069000</v>
      </c>
      <c r="EI154" s="283">
        <v>46069000</v>
      </c>
      <c r="EJ154" s="284" t="s">
        <v>156</v>
      </c>
    </row>
    <row r="155" spans="1:15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406">
        <v>3.3389965257502841</v>
      </c>
      <c r="R155" s="331">
        <v>4.5</v>
      </c>
      <c r="S155" s="189" t="e">
        <f>Q155+#REF!+R155</f>
        <v>#REF!</v>
      </c>
      <c r="T155" s="462"/>
      <c r="U155" s="104" t="s">
        <v>155</v>
      </c>
      <c r="V155" s="338"/>
      <c r="W155" s="384">
        <f t="shared" si="85"/>
        <v>1484.2014063804211</v>
      </c>
      <c r="X155" s="331"/>
      <c r="Y155" s="331"/>
      <c r="Z155" s="331" t="s">
        <v>161</v>
      </c>
      <c r="AA155" s="331"/>
      <c r="AB155" s="331"/>
      <c r="AC155" s="331"/>
      <c r="AD155" s="331"/>
      <c r="AE155" s="407">
        <f t="shared" si="86"/>
        <v>0</v>
      </c>
      <c r="AF155" s="407">
        <f>IF(W155&lt;999,20,IF(W155&lt;1499,15,IF(W155&lt;1999,10,IF(W155&lt;3999,5,IF(W155&gt;4000,0)))))</f>
        <v>15</v>
      </c>
      <c r="AG155" s="407">
        <f t="shared" si="87"/>
        <v>15</v>
      </c>
      <c r="AH155" s="407">
        <f>IF(AI155="Yes",10,0)</f>
        <v>0</v>
      </c>
      <c r="AI155" s="406" t="s">
        <v>162</v>
      </c>
      <c r="AJ155" s="407">
        <f>IF(AK155="Minimal",15,0)</f>
        <v>15</v>
      </c>
      <c r="AK155" s="406" t="s">
        <v>751</v>
      </c>
      <c r="AL155" s="407">
        <f t="shared" si="84"/>
        <v>10</v>
      </c>
      <c r="AM155" s="406" t="s">
        <v>161</v>
      </c>
      <c r="AN155" s="407">
        <f t="shared" si="88"/>
        <v>0</v>
      </c>
      <c r="AO155" s="406" t="s">
        <v>162</v>
      </c>
      <c r="AP155" s="407">
        <f t="shared" si="90"/>
        <v>0</v>
      </c>
      <c r="AQ155" s="406" t="s">
        <v>162</v>
      </c>
      <c r="AR155" s="385">
        <v>21.672837154252885</v>
      </c>
      <c r="AS155" s="385">
        <v>1.44483162896395</v>
      </c>
      <c r="AT155" s="385">
        <v>10.272296474286</v>
      </c>
      <c r="AU155" s="385">
        <v>1.0195217718000875</v>
      </c>
      <c r="AV155" s="385" t="s">
        <v>155</v>
      </c>
      <c r="AW155" s="385" t="s">
        <v>155</v>
      </c>
      <c r="AX155" s="385">
        <v>0</v>
      </c>
      <c r="AY155" s="385">
        <v>0</v>
      </c>
      <c r="AZ155" s="224"/>
      <c r="BA155" s="448"/>
      <c r="BB155" s="455"/>
      <c r="BC155" s="273" t="s">
        <v>214</v>
      </c>
      <c r="BD155" s="386">
        <v>100</v>
      </c>
      <c r="BE155" s="337" t="s">
        <v>156</v>
      </c>
      <c r="BF155" s="386" t="s">
        <v>156</v>
      </c>
      <c r="BG155" s="337" t="s">
        <v>156</v>
      </c>
      <c r="BH155" s="386" t="s">
        <v>156</v>
      </c>
      <c r="BI155" s="386" t="s">
        <v>195</v>
      </c>
      <c r="BJ155" s="386">
        <v>100</v>
      </c>
      <c r="BK155" s="386" t="s">
        <v>156</v>
      </c>
      <c r="BL155" s="386" t="s">
        <v>156</v>
      </c>
      <c r="BM155" s="386" t="s">
        <v>156</v>
      </c>
      <c r="BN155" s="386" t="s">
        <v>156</v>
      </c>
      <c r="BO155" s="386"/>
      <c r="BP155" s="406">
        <f t="shared" si="82"/>
        <v>55</v>
      </c>
      <c r="BQ155" s="386"/>
      <c r="BR155" s="408"/>
      <c r="BS155" s="386"/>
      <c r="BT155" s="407"/>
      <c r="BU155" s="406">
        <f t="shared" si="89"/>
        <v>3.3389965257502841</v>
      </c>
      <c r="BV155" s="272" t="s">
        <v>812</v>
      </c>
      <c r="BW155" s="386"/>
      <c r="BX155" s="386"/>
      <c r="BY155" s="308"/>
      <c r="BZ155" s="282" t="s">
        <v>327</v>
      </c>
      <c r="CA155" s="308">
        <v>100</v>
      </c>
      <c r="CB155" s="282" t="s">
        <v>156</v>
      </c>
      <c r="CC155" s="308" t="s">
        <v>156</v>
      </c>
      <c r="CD155" s="282" t="s">
        <v>156</v>
      </c>
      <c r="CE155" s="308" t="s">
        <v>156</v>
      </c>
      <c r="CF155" s="282" t="s">
        <v>156</v>
      </c>
      <c r="CG155" s="308" t="s">
        <v>156</v>
      </c>
      <c r="CH155" s="284">
        <v>1</v>
      </c>
      <c r="CI155" s="284" t="s">
        <v>184</v>
      </c>
      <c r="CJ155" s="282" t="s">
        <v>198</v>
      </c>
      <c r="CK155" s="282" t="s">
        <v>216</v>
      </c>
      <c r="CL155" s="282" t="s">
        <v>328</v>
      </c>
      <c r="CM155" s="307">
        <v>1.5</v>
      </c>
      <c r="CN155" s="307">
        <v>1.11961556</v>
      </c>
      <c r="CO155" s="284" t="s">
        <v>157</v>
      </c>
      <c r="CP155" s="284" t="s">
        <v>157</v>
      </c>
      <c r="CQ155" s="308">
        <v>1</v>
      </c>
      <c r="CR155" s="308">
        <v>2</v>
      </c>
      <c r="CS155" s="284" t="s">
        <v>159</v>
      </c>
      <c r="CT155" s="284" t="s">
        <v>160</v>
      </c>
      <c r="CU155" s="308">
        <v>38</v>
      </c>
      <c r="CV155" s="308">
        <v>35</v>
      </c>
      <c r="CW155" s="307">
        <v>3.5000000000003002</v>
      </c>
      <c r="CX155" s="307">
        <v>96.499999999999702</v>
      </c>
      <c r="CY155" s="309">
        <v>5825.8386959999998</v>
      </c>
      <c r="CZ155" s="309">
        <v>18071.619050000001</v>
      </c>
      <c r="DA155" s="307">
        <v>0.32237502793088146</v>
      </c>
      <c r="DB155" s="309">
        <v>5621.9343416399824</v>
      </c>
      <c r="DC155" s="309">
        <v>203.90435436001749</v>
      </c>
      <c r="DD155" s="310">
        <v>604716.87205310084</v>
      </c>
      <c r="DE155" s="310">
        <v>21932.736292083333</v>
      </c>
      <c r="DF155" s="310">
        <v>626649.60834518413</v>
      </c>
      <c r="DG155" s="283">
        <v>13987415</v>
      </c>
      <c r="DH155" s="307">
        <v>7.8258291699999996</v>
      </c>
      <c r="DI155" s="307">
        <v>15.168313080000001</v>
      </c>
      <c r="DJ155" s="307">
        <v>7.8258291699999996</v>
      </c>
      <c r="DK155" s="307" t="s">
        <v>156</v>
      </c>
      <c r="DL155" s="307" t="s">
        <v>156</v>
      </c>
      <c r="DM155" s="310" t="s">
        <v>156</v>
      </c>
      <c r="DN155" s="311" t="s">
        <v>156</v>
      </c>
      <c r="DO155" s="284" t="s">
        <v>162</v>
      </c>
      <c r="DP155" s="284" t="s">
        <v>162</v>
      </c>
      <c r="DQ155" s="308">
        <v>12</v>
      </c>
      <c r="DR155" s="308">
        <v>12</v>
      </c>
      <c r="DS155" s="284" t="s">
        <v>161</v>
      </c>
      <c r="DT155" s="308">
        <v>0</v>
      </c>
      <c r="DU155" s="308">
        <v>2</v>
      </c>
      <c r="DV155" s="282" t="s">
        <v>163</v>
      </c>
      <c r="DW155" s="282" t="s">
        <v>207</v>
      </c>
      <c r="DX155" s="284" t="s">
        <v>165</v>
      </c>
      <c r="DY155" s="284" t="s">
        <v>176</v>
      </c>
      <c r="DZ155" s="308">
        <v>1</v>
      </c>
      <c r="EA155" s="284" t="s">
        <v>162</v>
      </c>
      <c r="EB155" s="308">
        <v>24</v>
      </c>
      <c r="EC155" s="283">
        <v>5928000</v>
      </c>
      <c r="ED155" s="283">
        <v>3351000</v>
      </c>
      <c r="EE155" s="283">
        <v>402000</v>
      </c>
      <c r="EF155" s="283">
        <v>9681000</v>
      </c>
      <c r="EG155" s="283" t="s">
        <v>156</v>
      </c>
      <c r="EH155" s="283">
        <v>9681000</v>
      </c>
      <c r="EI155" s="283">
        <v>9681000</v>
      </c>
      <c r="EJ155" s="284" t="s">
        <v>156</v>
      </c>
    </row>
    <row r="156" spans="1:151" ht="174" customHeight="1" x14ac:dyDescent="0.2">
      <c r="A156" s="403" t="s">
        <v>147</v>
      </c>
      <c r="B156" s="404" t="s">
        <v>196</v>
      </c>
      <c r="C156" s="404" t="s">
        <v>194</v>
      </c>
      <c r="D156" s="238" t="s">
        <v>757</v>
      </c>
      <c r="E156" s="403" t="s">
        <v>185</v>
      </c>
      <c r="F156" s="403" t="s">
        <v>156</v>
      </c>
      <c r="G156" s="403" t="s">
        <v>444</v>
      </c>
      <c r="H156" s="403" t="s">
        <v>435</v>
      </c>
      <c r="I156" s="403" t="s">
        <v>445</v>
      </c>
      <c r="J156" s="403" t="s">
        <v>446</v>
      </c>
      <c r="K156" s="403" t="s">
        <v>167</v>
      </c>
      <c r="L156" s="405">
        <v>130375000</v>
      </c>
      <c r="M156" s="217"/>
      <c r="N156" s="462"/>
      <c r="O156" s="501">
        <v>9.07</v>
      </c>
      <c r="P156" s="501"/>
      <c r="Q156" s="406">
        <v>6.88</v>
      </c>
      <c r="R156" s="331"/>
      <c r="S156" s="189" t="e">
        <f>Q156+#REF!+R156</f>
        <v>#REF!</v>
      </c>
      <c r="T156" s="462"/>
      <c r="U156" s="407">
        <f t="shared" ref="U156:U161" si="91">IF(AT156&lt;30,0,IF(AT156&lt;50,5,IF(AT156&lt;65,10,IF(AT156&gt;66,15))))</f>
        <v>5</v>
      </c>
      <c r="V156" s="407">
        <f t="shared" ref="V156:V161" si="92">IF(W156&lt;499,15,IF(W156&lt;999,10,IF(W156&lt;1499,5,IF(W156&gt;1500,0))))</f>
        <v>0</v>
      </c>
      <c r="W156" s="384">
        <f t="shared" si="85"/>
        <v>2103.5491872249895</v>
      </c>
      <c r="X156" s="407">
        <f t="shared" ref="X156:X161" si="93">IF(DC156&lt;500,0,IF(DC156&lt;1000,5,IF(DC156&gt;1000,10)))</f>
        <v>5</v>
      </c>
      <c r="Y156" s="407">
        <f t="shared" ref="Y156:Y161" si="94">IF(Z156="Yes",20,0)</f>
        <v>20</v>
      </c>
      <c r="Z156" s="406" t="s">
        <v>161</v>
      </c>
      <c r="AA156" s="407">
        <f t="shared" ref="AA156:AA161" si="95">IF(AB156="Yes",20,0)</f>
        <v>20</v>
      </c>
      <c r="AB156" s="409" t="s">
        <v>161</v>
      </c>
      <c r="AC156" s="407">
        <f>IF(AD156="Yes",10,0)</f>
        <v>10</v>
      </c>
      <c r="AD156" s="409" t="s">
        <v>161</v>
      </c>
      <c r="AE156" s="407">
        <f t="shared" si="86"/>
        <v>5</v>
      </c>
      <c r="AF156" s="407">
        <f>IF(BL154&lt;999,20,IF(BL154&lt;1499,15,IF(BL154&lt;1999,10,IF(BL154&lt;3999,5,IF(BL154&gt;4000,0)))))</f>
        <v>0</v>
      </c>
      <c r="AG156" s="407">
        <f t="shared" si="87"/>
        <v>15</v>
      </c>
      <c r="AH156" s="407">
        <f>IF(AI156="Yes",10,0)</f>
        <v>10</v>
      </c>
      <c r="AI156" s="406" t="s">
        <v>161</v>
      </c>
      <c r="AJ156" s="407">
        <v>15</v>
      </c>
      <c r="AK156" s="406" t="s">
        <v>751</v>
      </c>
      <c r="AL156" s="407">
        <f t="shared" si="84"/>
        <v>10</v>
      </c>
      <c r="AM156" s="406" t="s">
        <v>161</v>
      </c>
      <c r="AN156" s="407">
        <f t="shared" si="88"/>
        <v>0</v>
      </c>
      <c r="AO156" s="406" t="s">
        <v>162</v>
      </c>
      <c r="AP156" s="407">
        <f t="shared" si="90"/>
        <v>0</v>
      </c>
      <c r="AQ156" s="406" t="s">
        <v>162</v>
      </c>
      <c r="AR156" s="385">
        <v>10.66617998102131</v>
      </c>
      <c r="AS156" s="385">
        <v>1.6161204218600192E-2</v>
      </c>
      <c r="AT156" s="385">
        <v>33.133862619032996</v>
      </c>
      <c r="AU156" s="385">
        <v>2.6845429695994789</v>
      </c>
      <c r="AV156" s="385" t="s">
        <v>155</v>
      </c>
      <c r="AW156" s="385">
        <v>16.497368424559369</v>
      </c>
      <c r="AX156" s="385">
        <v>25</v>
      </c>
      <c r="AY156" s="385">
        <v>0</v>
      </c>
      <c r="AZ156" s="224"/>
      <c r="BA156" s="448"/>
      <c r="BB156" s="442"/>
      <c r="BC156" s="273" t="s">
        <v>194</v>
      </c>
      <c r="BD156" s="386">
        <v>100</v>
      </c>
      <c r="BE156" s="337" t="s">
        <v>214</v>
      </c>
      <c r="BF156" s="386" t="s">
        <v>156</v>
      </c>
      <c r="BG156" s="337" t="s">
        <v>156</v>
      </c>
      <c r="BH156" s="386" t="s">
        <v>156</v>
      </c>
      <c r="BI156" s="386" t="s">
        <v>195</v>
      </c>
      <c r="BJ156" s="386">
        <v>100</v>
      </c>
      <c r="BK156" s="386" t="s">
        <v>156</v>
      </c>
      <c r="BL156" s="386" t="s">
        <v>156</v>
      </c>
      <c r="BM156" s="386" t="s">
        <v>156</v>
      </c>
      <c r="BN156" s="386" t="s">
        <v>156</v>
      </c>
      <c r="BO156" s="406">
        <f t="shared" ref="BO156:BO161" si="96">SUM(U156+V156+X156+Y156+AA156+AC156)</f>
        <v>60</v>
      </c>
      <c r="BP156" s="406">
        <f t="shared" si="82"/>
        <v>55</v>
      </c>
      <c r="BQ156" s="331"/>
      <c r="BR156" s="406"/>
      <c r="BS156" s="407">
        <v>0</v>
      </c>
      <c r="BT156" s="407"/>
      <c r="BU156" s="406">
        <f t="shared" si="89"/>
        <v>6.88</v>
      </c>
      <c r="BV156" s="410" t="s">
        <v>809</v>
      </c>
      <c r="BW156" s="406">
        <f t="shared" ref="BW156:BW161" si="97">O156+BS156*0.25</f>
        <v>9.07</v>
      </c>
      <c r="BX156" s="406">
        <f t="shared" ref="BX156:BX161" si="98">BW156+P156</f>
        <v>9.07</v>
      </c>
      <c r="BY156" s="509" t="s">
        <v>830</v>
      </c>
      <c r="BZ156" s="282" t="s">
        <v>196</v>
      </c>
      <c r="CA156" s="308">
        <v>100</v>
      </c>
      <c r="CB156" s="282" t="s">
        <v>310</v>
      </c>
      <c r="CC156" s="308" t="s">
        <v>156</v>
      </c>
      <c r="CD156" s="282" t="s">
        <v>156</v>
      </c>
      <c r="CE156" s="308" t="s">
        <v>156</v>
      </c>
      <c r="CF156" s="282" t="s">
        <v>156</v>
      </c>
      <c r="CG156" s="308" t="s">
        <v>156</v>
      </c>
      <c r="CH156" s="284">
        <v>1</v>
      </c>
      <c r="CI156" s="284" t="s">
        <v>184</v>
      </c>
      <c r="CJ156" s="282" t="s">
        <v>198</v>
      </c>
      <c r="CK156" s="282" t="s">
        <v>447</v>
      </c>
      <c r="CL156" s="282" t="s">
        <v>448</v>
      </c>
      <c r="CM156" s="307">
        <v>24.817557310000002</v>
      </c>
      <c r="CN156" s="307">
        <v>24.817557310000002</v>
      </c>
      <c r="CO156" s="284" t="s">
        <v>174</v>
      </c>
      <c r="CP156" s="284" t="s">
        <v>174</v>
      </c>
      <c r="CQ156" s="308">
        <v>1</v>
      </c>
      <c r="CR156" s="308">
        <v>1</v>
      </c>
      <c r="CS156" s="284" t="s">
        <v>159</v>
      </c>
      <c r="CT156" s="284" t="s">
        <v>205</v>
      </c>
      <c r="CU156" s="308">
        <v>55</v>
      </c>
      <c r="CV156" s="308">
        <v>55</v>
      </c>
      <c r="CW156" s="307">
        <v>21.498974225824398</v>
      </c>
      <c r="CX156" s="307">
        <v>78.501025774175602</v>
      </c>
      <c r="CY156" s="309">
        <v>2497.3684245593699</v>
      </c>
      <c r="CZ156" s="309">
        <v>15500</v>
      </c>
      <c r="DA156" s="307">
        <v>0.16112054351995936</v>
      </c>
      <c r="DB156" s="309">
        <v>1960.4598306394741</v>
      </c>
      <c r="DC156" s="309">
        <v>536.90859391989579</v>
      </c>
      <c r="DD156" s="310">
        <v>68999.968866657597</v>
      </c>
      <c r="DE156" s="310">
        <v>18896.932079771112</v>
      </c>
      <c r="DF156" s="310">
        <v>87896.900946428708</v>
      </c>
      <c r="DG156" s="283">
        <v>2107017</v>
      </c>
      <c r="DH156" s="307">
        <v>34.606511580000003</v>
      </c>
      <c r="DI156" s="307">
        <v>28.184745840000001</v>
      </c>
      <c r="DJ156" s="307">
        <v>36.620271590000002</v>
      </c>
      <c r="DK156" s="307" t="s">
        <v>156</v>
      </c>
      <c r="DL156" s="307" t="s">
        <v>156</v>
      </c>
      <c r="DM156" s="310" t="s">
        <v>156</v>
      </c>
      <c r="DN156" s="311" t="s">
        <v>156</v>
      </c>
      <c r="DO156" s="284" t="s">
        <v>162</v>
      </c>
      <c r="DP156" s="284" t="s">
        <v>162</v>
      </c>
      <c r="DQ156" s="308">
        <v>11</v>
      </c>
      <c r="DR156" s="308">
        <v>12</v>
      </c>
      <c r="DS156" s="284" t="s">
        <v>162</v>
      </c>
      <c r="DT156" s="308">
        <v>0</v>
      </c>
      <c r="DU156" s="308">
        <v>0</v>
      </c>
      <c r="DV156" s="282" t="s">
        <v>175</v>
      </c>
      <c r="DW156" s="282" t="s">
        <v>305</v>
      </c>
      <c r="DX156" s="284" t="s">
        <v>165</v>
      </c>
      <c r="DY156" s="284" t="s">
        <v>165</v>
      </c>
      <c r="DZ156" s="308">
        <v>1</v>
      </c>
      <c r="EA156" s="284" t="s">
        <v>162</v>
      </c>
      <c r="EB156" s="308">
        <v>27</v>
      </c>
      <c r="EC156" s="283">
        <v>108729000</v>
      </c>
      <c r="ED156" s="283">
        <v>19327000</v>
      </c>
      <c r="EE156" s="283">
        <v>2319000</v>
      </c>
      <c r="EF156" s="283">
        <v>130375000</v>
      </c>
      <c r="EG156" s="283" t="s">
        <v>156</v>
      </c>
      <c r="EH156" s="283">
        <v>130375000</v>
      </c>
      <c r="EI156" s="283">
        <v>130375000</v>
      </c>
      <c r="EJ156" s="284" t="s">
        <v>156</v>
      </c>
      <c r="EM156" s="413"/>
      <c r="EN156" s="413"/>
      <c r="EO156" s="413"/>
      <c r="EP156" s="413"/>
      <c r="EQ156" s="413"/>
      <c r="ER156" s="413"/>
      <c r="ES156" s="413"/>
      <c r="ET156" s="413"/>
      <c r="EU156" s="413"/>
    </row>
    <row r="157" spans="1:151" ht="210"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406">
        <v>8.93</v>
      </c>
      <c r="P157" s="406"/>
      <c r="Q157" s="406">
        <v>6.78</v>
      </c>
      <c r="R157" s="331"/>
      <c r="S157" s="189" t="e">
        <f>Q157+#REF!+R157</f>
        <v>#REF!</v>
      </c>
      <c r="T157" s="462"/>
      <c r="U157" s="407">
        <f t="shared" si="91"/>
        <v>5</v>
      </c>
      <c r="V157" s="407">
        <f t="shared" si="92"/>
        <v>15</v>
      </c>
      <c r="W157" s="384">
        <f t="shared" si="85"/>
        <v>6.4567141369090955</v>
      </c>
      <c r="X157" s="407">
        <f t="shared" si="93"/>
        <v>0</v>
      </c>
      <c r="Y157" s="407">
        <f t="shared" si="94"/>
        <v>20</v>
      </c>
      <c r="Z157" s="406" t="s">
        <v>161</v>
      </c>
      <c r="AA157" s="407">
        <f t="shared" si="95"/>
        <v>20</v>
      </c>
      <c r="AB157" s="409" t="s">
        <v>161</v>
      </c>
      <c r="AC157" s="407">
        <f>IF(AD157="Yes",10,0)</f>
        <v>10</v>
      </c>
      <c r="AD157" s="409" t="s">
        <v>161</v>
      </c>
      <c r="AE157" s="407">
        <f t="shared" si="86"/>
        <v>5</v>
      </c>
      <c r="AF157" s="407">
        <f>IF(BL155&lt;999,20,IF(BL155&lt;1499,15,IF(BL155&lt;1999,10,IF(BL155&lt;3999,5,IF(BL155&gt;4000,0)))))</f>
        <v>0</v>
      </c>
      <c r="AG157" s="407">
        <f t="shared" si="87"/>
        <v>15</v>
      </c>
      <c r="AH157" s="407">
        <f>IF(AI157="Yes",10,0)</f>
        <v>10</v>
      </c>
      <c r="AI157" s="406" t="s">
        <v>161</v>
      </c>
      <c r="AJ157" s="407">
        <v>15</v>
      </c>
      <c r="AK157" s="406" t="s">
        <v>751</v>
      </c>
      <c r="AL157" s="407">
        <f t="shared" si="84"/>
        <v>10</v>
      </c>
      <c r="AM157" s="406" t="s">
        <v>161</v>
      </c>
      <c r="AN157" s="407">
        <f t="shared" si="88"/>
        <v>0</v>
      </c>
      <c r="AO157" s="406" t="s">
        <v>162</v>
      </c>
      <c r="AP157" s="407">
        <f t="shared" si="90"/>
        <v>0</v>
      </c>
      <c r="AQ157" s="406" t="s">
        <v>162</v>
      </c>
      <c r="AR157" s="385">
        <v>9.1026580263264592</v>
      </c>
      <c r="AS157" s="385">
        <v>0</v>
      </c>
      <c r="AT157" s="385">
        <v>33.738719173995001</v>
      </c>
      <c r="AU157" s="385">
        <v>1.2485128352237644</v>
      </c>
      <c r="AV157" s="385" t="s">
        <v>155</v>
      </c>
      <c r="AW157" s="385">
        <v>12.13739033746937</v>
      </c>
      <c r="AX157" s="385">
        <v>25</v>
      </c>
      <c r="AY157" s="385">
        <v>0</v>
      </c>
      <c r="AZ157" s="224"/>
      <c r="BA157" s="448"/>
      <c r="BB157" s="442"/>
      <c r="BC157" s="273" t="s">
        <v>194</v>
      </c>
      <c r="BD157" s="386">
        <v>100</v>
      </c>
      <c r="BE157" s="337" t="s">
        <v>156</v>
      </c>
      <c r="BF157" s="386" t="s">
        <v>156</v>
      </c>
      <c r="BG157" s="337" t="s">
        <v>156</v>
      </c>
      <c r="BH157" s="386" t="s">
        <v>156</v>
      </c>
      <c r="BI157" s="386" t="s">
        <v>195</v>
      </c>
      <c r="BJ157" s="386">
        <v>100</v>
      </c>
      <c r="BK157" s="386" t="s">
        <v>156</v>
      </c>
      <c r="BL157" s="386" t="s">
        <v>156</v>
      </c>
      <c r="BM157" s="386" t="s">
        <v>156</v>
      </c>
      <c r="BN157" s="386" t="s">
        <v>156</v>
      </c>
      <c r="BO157" s="406">
        <f t="shared" si="96"/>
        <v>70</v>
      </c>
      <c r="BP157" s="406">
        <f t="shared" si="82"/>
        <v>55</v>
      </c>
      <c r="BQ157" s="331"/>
      <c r="BR157" s="406"/>
      <c r="BS157" s="407">
        <v>0</v>
      </c>
      <c r="BT157" s="407">
        <v>100</v>
      </c>
      <c r="BU157" s="406">
        <f t="shared" si="89"/>
        <v>31.78</v>
      </c>
      <c r="BV157" s="406"/>
      <c r="BW157" s="406">
        <f t="shared" si="97"/>
        <v>8.93</v>
      </c>
      <c r="BX157" s="406">
        <f t="shared" si="98"/>
        <v>8.93</v>
      </c>
      <c r="BY157" s="509" t="s">
        <v>830</v>
      </c>
      <c r="BZ157" s="282" t="s">
        <v>258</v>
      </c>
      <c r="CA157" s="308">
        <v>100</v>
      </c>
      <c r="CB157" s="282" t="s">
        <v>156</v>
      </c>
      <c r="CC157" s="308" t="s">
        <v>156</v>
      </c>
      <c r="CD157" s="282" t="s">
        <v>156</v>
      </c>
      <c r="CE157" s="308" t="s">
        <v>156</v>
      </c>
      <c r="CF157" s="282" t="s">
        <v>156</v>
      </c>
      <c r="CG157" s="308" t="s">
        <v>156</v>
      </c>
      <c r="CH157" s="284">
        <v>1</v>
      </c>
      <c r="CI157" s="284" t="s">
        <v>184</v>
      </c>
      <c r="CJ157" s="282" t="s">
        <v>198</v>
      </c>
      <c r="CK157" s="282" t="s">
        <v>199</v>
      </c>
      <c r="CL157" s="282" t="s">
        <v>259</v>
      </c>
      <c r="CM157" s="307">
        <v>24.636755659999899</v>
      </c>
      <c r="CN157" s="307">
        <v>24.636755659999899</v>
      </c>
      <c r="CO157" s="284" t="s">
        <v>174</v>
      </c>
      <c r="CP157" s="284" t="s">
        <v>174</v>
      </c>
      <c r="CQ157" s="308">
        <v>1</v>
      </c>
      <c r="CR157" s="308">
        <v>1</v>
      </c>
      <c r="CS157" s="284" t="s">
        <v>159</v>
      </c>
      <c r="CT157" s="284" t="s">
        <v>159</v>
      </c>
      <c r="CU157" s="308">
        <v>51.703662517699499</v>
      </c>
      <c r="CV157" s="308">
        <v>51.703662517699499</v>
      </c>
      <c r="CW157" s="307">
        <v>11.682590805589401</v>
      </c>
      <c r="CX157" s="307">
        <v>88.317409194410601</v>
      </c>
      <c r="CY157" s="309">
        <v>2137.39033746937</v>
      </c>
      <c r="CZ157" s="309">
        <v>15548.988304589</v>
      </c>
      <c r="DA157" s="307">
        <v>0.13746169818897852</v>
      </c>
      <c r="DB157" s="309">
        <v>1887.6877704246172</v>
      </c>
      <c r="DC157" s="309">
        <v>249.7025670447529</v>
      </c>
      <c r="DD157" s="310">
        <v>0</v>
      </c>
      <c r="DE157" s="310">
        <v>0</v>
      </c>
      <c r="DF157" s="310">
        <v>0</v>
      </c>
      <c r="DG157" s="283">
        <v>0</v>
      </c>
      <c r="DH157" s="307">
        <v>34.662762260000001</v>
      </c>
      <c r="DI157" s="307">
        <v>27.896578810000001</v>
      </c>
      <c r="DJ157" s="307">
        <v>38.666939079999999</v>
      </c>
      <c r="DK157" s="307" t="s">
        <v>156</v>
      </c>
      <c r="DL157" s="307" t="s">
        <v>156</v>
      </c>
      <c r="DM157" s="310" t="s">
        <v>156</v>
      </c>
      <c r="DN157" s="311" t="s">
        <v>156</v>
      </c>
      <c r="DO157" s="284" t="s">
        <v>162</v>
      </c>
      <c r="DP157" s="284" t="s">
        <v>162</v>
      </c>
      <c r="DQ157" s="308">
        <v>11</v>
      </c>
      <c r="DR157" s="308">
        <v>12</v>
      </c>
      <c r="DS157" s="284" t="s">
        <v>162</v>
      </c>
      <c r="DT157" s="308">
        <v>0</v>
      </c>
      <c r="DU157" s="308">
        <v>0</v>
      </c>
      <c r="DV157" s="282" t="s">
        <v>175</v>
      </c>
      <c r="DW157" s="282" t="s">
        <v>305</v>
      </c>
      <c r="DX157" s="284" t="s">
        <v>165</v>
      </c>
      <c r="DY157" s="284" t="s">
        <v>165</v>
      </c>
      <c r="DZ157" s="308">
        <v>1</v>
      </c>
      <c r="EA157" s="284" t="s">
        <v>162</v>
      </c>
      <c r="EB157" s="308">
        <v>25</v>
      </c>
      <c r="EC157" s="283">
        <v>340000</v>
      </c>
      <c r="ED157" s="283">
        <v>0</v>
      </c>
      <c r="EE157" s="283">
        <v>0</v>
      </c>
      <c r="EF157" s="283">
        <v>340000</v>
      </c>
      <c r="EG157" s="283" t="s">
        <v>156</v>
      </c>
      <c r="EH157" s="283">
        <v>340000</v>
      </c>
      <c r="EI157" s="283">
        <v>340000</v>
      </c>
      <c r="EJ157" s="284" t="s">
        <v>156</v>
      </c>
      <c r="EM157" s="413"/>
      <c r="EN157" s="413"/>
      <c r="EO157" s="413"/>
      <c r="EP157" s="413"/>
      <c r="EQ157" s="413"/>
      <c r="ER157" s="413"/>
      <c r="ES157" s="413"/>
      <c r="ET157" s="413"/>
      <c r="EU157" s="413"/>
    </row>
    <row r="158" spans="1:151" ht="73.150000000000006" customHeight="1" x14ac:dyDescent="0.2">
      <c r="A158" s="403" t="s">
        <v>127</v>
      </c>
      <c r="B158" s="404" t="s">
        <v>376</v>
      </c>
      <c r="C158" s="404" t="s">
        <v>214</v>
      </c>
      <c r="D158" s="238" t="s">
        <v>757</v>
      </c>
      <c r="E158" s="403" t="s">
        <v>153</v>
      </c>
      <c r="F158" s="403" t="s">
        <v>373</v>
      </c>
      <c r="G158" s="403" t="s">
        <v>177</v>
      </c>
      <c r="H158" s="403" t="s">
        <v>374</v>
      </c>
      <c r="I158" s="403" t="s">
        <v>375</v>
      </c>
      <c r="J158" s="403" t="s">
        <v>173</v>
      </c>
      <c r="K158" s="403" t="s">
        <v>167</v>
      </c>
      <c r="L158" s="405">
        <v>20780000</v>
      </c>
      <c r="M158" s="126">
        <v>5.3659988106159062</v>
      </c>
      <c r="N158" s="462"/>
      <c r="O158" s="501">
        <v>2.4071891913157408</v>
      </c>
      <c r="P158" s="501">
        <v>6.3</v>
      </c>
      <c r="Q158" s="406">
        <v>1.6040208211594833</v>
      </c>
      <c r="R158" s="331">
        <v>9</v>
      </c>
      <c r="S158" s="189" t="e">
        <f>Q158+#REF!+R158</f>
        <v>#REF!</v>
      </c>
      <c r="T158" s="462"/>
      <c r="U158" s="407">
        <f t="shared" si="91"/>
        <v>0</v>
      </c>
      <c r="V158" s="407">
        <f t="shared" si="92"/>
        <v>5</v>
      </c>
      <c r="W158" s="384">
        <f t="shared" si="85"/>
        <v>1402.7886202635034</v>
      </c>
      <c r="X158" s="407">
        <f t="shared" si="93"/>
        <v>0</v>
      </c>
      <c r="Y158" s="407">
        <f t="shared" si="94"/>
        <v>20</v>
      </c>
      <c r="Z158" s="406" t="s">
        <v>161</v>
      </c>
      <c r="AA158" s="407">
        <f t="shared" si="95"/>
        <v>20</v>
      </c>
      <c r="AB158" s="409" t="s">
        <v>161</v>
      </c>
      <c r="AC158" s="407">
        <f>IF(AD158="Yes",20,0)</f>
        <v>20</v>
      </c>
      <c r="AD158" s="409" t="s">
        <v>161</v>
      </c>
      <c r="AE158" s="407">
        <f t="shared" si="86"/>
        <v>0</v>
      </c>
      <c r="AF158" s="407">
        <f t="shared" ref="AF158:AF177" si="99">IF(W158&lt;999,20,IF(W158&lt;1499,15,IF(W158&lt;1999,10,IF(W158&lt;3999,5,IF(W158&gt;4000,0)))))</f>
        <v>15</v>
      </c>
      <c r="AG158" s="407">
        <f t="shared" si="87"/>
        <v>15</v>
      </c>
      <c r="AH158" s="407">
        <v>10</v>
      </c>
      <c r="AI158" s="406" t="s">
        <v>162</v>
      </c>
      <c r="AJ158" s="407">
        <f>IF(AK158="Minimal",15,0)</f>
        <v>15</v>
      </c>
      <c r="AK158" s="406" t="s">
        <v>751</v>
      </c>
      <c r="AL158" s="407">
        <f t="shared" si="84"/>
        <v>10</v>
      </c>
      <c r="AM158" s="406" t="s">
        <v>161</v>
      </c>
      <c r="AN158" s="407">
        <f t="shared" si="88"/>
        <v>0</v>
      </c>
      <c r="AO158" s="406" t="s">
        <v>162</v>
      </c>
      <c r="AP158" s="407">
        <f t="shared" si="90"/>
        <v>0</v>
      </c>
      <c r="AQ158" s="406" t="s">
        <v>162</v>
      </c>
      <c r="AR158" s="385">
        <v>16.017049020064515</v>
      </c>
      <c r="AS158" s="385">
        <v>2.3159191530317612E-2</v>
      </c>
      <c r="AT158" s="385">
        <v>0</v>
      </c>
      <c r="AU158" s="385">
        <v>1.8563572953123741</v>
      </c>
      <c r="AV158" s="385">
        <v>1.8266488807498149</v>
      </c>
      <c r="AW158" s="385">
        <v>31.250646215000003</v>
      </c>
      <c r="AX158" s="385">
        <v>0</v>
      </c>
      <c r="AY158" s="385">
        <v>0</v>
      </c>
      <c r="AZ158" s="224"/>
      <c r="BA158" s="448"/>
      <c r="BB158" s="442"/>
      <c r="BC158" s="273" t="s">
        <v>214</v>
      </c>
      <c r="BD158" s="386">
        <v>100</v>
      </c>
      <c r="BE158" s="337" t="s">
        <v>156</v>
      </c>
      <c r="BF158" s="386" t="s">
        <v>156</v>
      </c>
      <c r="BG158" s="337" t="s">
        <v>156</v>
      </c>
      <c r="BH158" s="386" t="s">
        <v>156</v>
      </c>
      <c r="BI158" s="386" t="s">
        <v>195</v>
      </c>
      <c r="BJ158" s="386">
        <v>100</v>
      </c>
      <c r="BK158" s="386" t="s">
        <v>156</v>
      </c>
      <c r="BL158" s="386" t="s">
        <v>156</v>
      </c>
      <c r="BM158" s="386" t="s">
        <v>156</v>
      </c>
      <c r="BN158" s="386" t="s">
        <v>156</v>
      </c>
      <c r="BO158" s="406">
        <f t="shared" si="96"/>
        <v>65</v>
      </c>
      <c r="BP158" s="406">
        <f t="shared" si="82"/>
        <v>65</v>
      </c>
      <c r="BQ158" s="331"/>
      <c r="BR158" s="406"/>
      <c r="BS158" s="407">
        <v>0</v>
      </c>
      <c r="BT158" s="407"/>
      <c r="BU158" s="406">
        <f t="shared" si="89"/>
        <v>1.6040208211594833</v>
      </c>
      <c r="BV158" s="410" t="s">
        <v>809</v>
      </c>
      <c r="BW158" s="406">
        <f t="shared" si="97"/>
        <v>2.4071891913157408</v>
      </c>
      <c r="BX158" s="406">
        <f t="shared" si="98"/>
        <v>8.7071891913157415</v>
      </c>
      <c r="BY158" s="511" t="s">
        <v>836</v>
      </c>
      <c r="BZ158" s="282" t="s">
        <v>376</v>
      </c>
      <c r="CA158" s="308">
        <v>100</v>
      </c>
      <c r="CB158" s="282" t="s">
        <v>156</v>
      </c>
      <c r="CC158" s="308" t="s">
        <v>156</v>
      </c>
      <c r="CD158" s="282" t="s">
        <v>156</v>
      </c>
      <c r="CE158" s="308" t="s">
        <v>156</v>
      </c>
      <c r="CF158" s="282" t="s">
        <v>156</v>
      </c>
      <c r="CG158" s="308" t="s">
        <v>156</v>
      </c>
      <c r="CH158" s="284">
        <v>1</v>
      </c>
      <c r="CI158" s="284" t="s">
        <v>184</v>
      </c>
      <c r="CJ158" s="282" t="s">
        <v>198</v>
      </c>
      <c r="CK158" s="282" t="s">
        <v>216</v>
      </c>
      <c r="CL158" s="282" t="s">
        <v>377</v>
      </c>
      <c r="CM158" s="307">
        <v>3.95</v>
      </c>
      <c r="CN158" s="307">
        <v>3.95</v>
      </c>
      <c r="CO158" s="284" t="s">
        <v>174</v>
      </c>
      <c r="CP158" s="284" t="s">
        <v>158</v>
      </c>
      <c r="CQ158" s="308">
        <v>1</v>
      </c>
      <c r="CR158" s="308">
        <v>2</v>
      </c>
      <c r="CS158" s="284" t="s">
        <v>159</v>
      </c>
      <c r="CT158" s="284" t="s">
        <v>160</v>
      </c>
      <c r="CU158" s="308">
        <v>55</v>
      </c>
      <c r="CV158" s="308">
        <v>55</v>
      </c>
      <c r="CW158" s="307">
        <v>9.9000035722608004</v>
      </c>
      <c r="CX158" s="307">
        <v>90.0999964277392</v>
      </c>
      <c r="CY158" s="309">
        <v>3750.2154049999999</v>
      </c>
      <c r="CZ158" s="309">
        <v>15500</v>
      </c>
      <c r="DA158" s="307">
        <v>0.24194938096774193</v>
      </c>
      <c r="DB158" s="309">
        <v>3378.9439459375253</v>
      </c>
      <c r="DC158" s="309">
        <v>371.27145906247483</v>
      </c>
      <c r="DD158" s="310">
        <v>18928.229631697483</v>
      </c>
      <c r="DE158" s="310">
        <v>2079.7952097663565</v>
      </c>
      <c r="DF158" s="310">
        <v>21008.024841463841</v>
      </c>
      <c r="DG158" s="283">
        <v>481248</v>
      </c>
      <c r="DH158" s="307">
        <v>0</v>
      </c>
      <c r="DI158" s="307">
        <v>0</v>
      </c>
      <c r="DJ158" s="307">
        <v>0</v>
      </c>
      <c r="DK158" s="307" t="s">
        <v>156</v>
      </c>
      <c r="DL158" s="307" t="s">
        <v>156</v>
      </c>
      <c r="DM158" s="310">
        <v>7</v>
      </c>
      <c r="DN158" s="311">
        <v>2.9532977614996302E-5</v>
      </c>
      <c r="DO158" s="284" t="s">
        <v>162</v>
      </c>
      <c r="DP158" s="284" t="s">
        <v>162</v>
      </c>
      <c r="DQ158" s="308">
        <v>12</v>
      </c>
      <c r="DR158" s="308">
        <v>12</v>
      </c>
      <c r="DS158" s="284" t="s">
        <v>162</v>
      </c>
      <c r="DT158" s="308">
        <v>0</v>
      </c>
      <c r="DU158" s="308">
        <v>0</v>
      </c>
      <c r="DV158" s="282" t="s">
        <v>175</v>
      </c>
      <c r="DW158" s="282" t="s">
        <v>164</v>
      </c>
      <c r="DX158" s="284" t="s">
        <v>165</v>
      </c>
      <c r="DY158" s="284" t="s">
        <v>176</v>
      </c>
      <c r="DZ158" s="308">
        <v>1</v>
      </c>
      <c r="EA158" s="284" t="s">
        <v>161</v>
      </c>
      <c r="EB158" s="308">
        <v>30</v>
      </c>
      <c r="EC158" s="283">
        <v>17800000</v>
      </c>
      <c r="ED158" s="283">
        <v>1730000</v>
      </c>
      <c r="EE158" s="283">
        <v>1250000</v>
      </c>
      <c r="EF158" s="283">
        <v>20780000</v>
      </c>
      <c r="EG158" s="283" t="s">
        <v>156</v>
      </c>
      <c r="EH158" s="283">
        <v>20780000</v>
      </c>
      <c r="EI158" s="283">
        <v>20780000</v>
      </c>
      <c r="EJ158" s="284" t="s">
        <v>156</v>
      </c>
      <c r="EM158" s="413"/>
      <c r="EN158" s="413"/>
      <c r="EO158" s="413"/>
      <c r="EP158" s="413"/>
      <c r="EQ158" s="413"/>
      <c r="ER158" s="413"/>
      <c r="ES158" s="413"/>
      <c r="ET158" s="413"/>
      <c r="EU158" s="413"/>
    </row>
    <row r="159" spans="1:151" ht="204" customHeight="1" x14ac:dyDescent="0.2">
      <c r="A159" s="403" t="s">
        <v>128</v>
      </c>
      <c r="B159" s="404" t="s">
        <v>376</v>
      </c>
      <c r="C159" s="404" t="s">
        <v>214</v>
      </c>
      <c r="D159" s="238" t="s">
        <v>757</v>
      </c>
      <c r="E159" s="403" t="s">
        <v>153</v>
      </c>
      <c r="F159" s="403" t="s">
        <v>378</v>
      </c>
      <c r="G159" s="403" t="s">
        <v>177</v>
      </c>
      <c r="H159" s="403" t="s">
        <v>375</v>
      </c>
      <c r="I159" s="403" t="s">
        <v>379</v>
      </c>
      <c r="J159" s="403" t="s">
        <v>173</v>
      </c>
      <c r="K159" s="403" t="s">
        <v>167</v>
      </c>
      <c r="L159" s="405">
        <v>44850000</v>
      </c>
      <c r="M159" s="126">
        <v>5.2027678758907117</v>
      </c>
      <c r="N159" s="462"/>
      <c r="O159" s="501">
        <v>2.4071000419728881</v>
      </c>
      <c r="P159" s="501">
        <v>6.3</v>
      </c>
      <c r="Q159" s="406">
        <v>1.6039762464880569</v>
      </c>
      <c r="R159" s="331">
        <v>9</v>
      </c>
      <c r="S159" s="189" t="e">
        <f>Q159+#REF!+R159</f>
        <v>#REF!</v>
      </c>
      <c r="T159" s="462"/>
      <c r="U159" s="407">
        <f t="shared" si="91"/>
        <v>0</v>
      </c>
      <c r="V159" s="407">
        <f t="shared" si="92"/>
        <v>5</v>
      </c>
      <c r="W159" s="384">
        <f t="shared" si="85"/>
        <v>1430.3182031467043</v>
      </c>
      <c r="X159" s="407">
        <f t="shared" si="93"/>
        <v>0</v>
      </c>
      <c r="Y159" s="407">
        <f t="shared" si="94"/>
        <v>20</v>
      </c>
      <c r="Z159" s="406" t="s">
        <v>161</v>
      </c>
      <c r="AA159" s="407">
        <f t="shared" si="95"/>
        <v>20</v>
      </c>
      <c r="AB159" s="409" t="s">
        <v>161</v>
      </c>
      <c r="AC159" s="407">
        <f>IF(AD159="Yes",20,0)</f>
        <v>20</v>
      </c>
      <c r="AD159" s="409" t="s">
        <v>161</v>
      </c>
      <c r="AE159" s="407">
        <f t="shared" si="86"/>
        <v>0</v>
      </c>
      <c r="AF159" s="407">
        <f t="shared" si="99"/>
        <v>15</v>
      </c>
      <c r="AG159" s="407">
        <f t="shared" si="87"/>
        <v>15</v>
      </c>
      <c r="AH159" s="407">
        <v>10</v>
      </c>
      <c r="AI159" s="406" t="s">
        <v>162</v>
      </c>
      <c r="AJ159" s="407">
        <f>IF(AK159="Minimal",15,0)</f>
        <v>15</v>
      </c>
      <c r="AK159" s="406" t="s">
        <v>751</v>
      </c>
      <c r="AL159" s="407">
        <f t="shared" si="84"/>
        <v>10</v>
      </c>
      <c r="AM159" s="406" t="s">
        <v>161</v>
      </c>
      <c r="AN159" s="407">
        <f t="shared" si="88"/>
        <v>0</v>
      </c>
      <c r="AO159" s="406" t="s">
        <v>162</v>
      </c>
      <c r="AP159" s="407">
        <f t="shared" si="90"/>
        <v>0</v>
      </c>
      <c r="AQ159" s="406" t="s">
        <v>162</v>
      </c>
      <c r="AR159" s="385">
        <v>16.017049020064515</v>
      </c>
      <c r="AS159" s="385">
        <v>2.2713444816053512E-2</v>
      </c>
      <c r="AT159" s="385">
        <v>0</v>
      </c>
      <c r="AU159" s="385">
        <v>1.8563572953123741</v>
      </c>
      <c r="AV159" s="385">
        <v>0.19567677364066899</v>
      </c>
      <c r="AW159" s="385">
        <v>31.250646215000003</v>
      </c>
      <c r="AX159" s="385">
        <v>0</v>
      </c>
      <c r="AY159" s="385">
        <v>0</v>
      </c>
      <c r="AZ159" s="224"/>
      <c r="BA159" s="448"/>
      <c r="BB159" s="458"/>
      <c r="BC159" s="337" t="s">
        <v>214</v>
      </c>
      <c r="BD159" s="386">
        <v>100</v>
      </c>
      <c r="BE159" s="337" t="s">
        <v>156</v>
      </c>
      <c r="BF159" s="386" t="s">
        <v>156</v>
      </c>
      <c r="BG159" s="337" t="s">
        <v>156</v>
      </c>
      <c r="BH159" s="386" t="s">
        <v>156</v>
      </c>
      <c r="BI159" s="386" t="s">
        <v>195</v>
      </c>
      <c r="BJ159" s="386">
        <v>100</v>
      </c>
      <c r="BK159" s="386" t="s">
        <v>156</v>
      </c>
      <c r="BL159" s="386" t="s">
        <v>156</v>
      </c>
      <c r="BM159" s="386" t="s">
        <v>156</v>
      </c>
      <c r="BN159" s="386" t="s">
        <v>156</v>
      </c>
      <c r="BO159" s="406">
        <f t="shared" si="96"/>
        <v>65</v>
      </c>
      <c r="BP159" s="406">
        <f t="shared" si="82"/>
        <v>65</v>
      </c>
      <c r="BQ159" s="331"/>
      <c r="BR159" s="406"/>
      <c r="BS159" s="407">
        <v>0</v>
      </c>
      <c r="BT159" s="407"/>
      <c r="BU159" s="406">
        <f t="shared" si="89"/>
        <v>1.6039762464880569</v>
      </c>
      <c r="BV159" s="410" t="s">
        <v>809</v>
      </c>
      <c r="BW159" s="406">
        <f t="shared" si="97"/>
        <v>2.4071000419728881</v>
      </c>
      <c r="BX159" s="406">
        <f t="shared" si="98"/>
        <v>8.7071000419728879</v>
      </c>
      <c r="BY159" s="511" t="s">
        <v>836</v>
      </c>
      <c r="BZ159" s="282" t="s">
        <v>376</v>
      </c>
      <c r="CA159" s="308">
        <v>100</v>
      </c>
      <c r="CB159" s="282" t="s">
        <v>156</v>
      </c>
      <c r="CC159" s="308" t="s">
        <v>156</v>
      </c>
      <c r="CD159" s="282" t="s">
        <v>156</v>
      </c>
      <c r="CE159" s="308" t="s">
        <v>156</v>
      </c>
      <c r="CF159" s="282" t="s">
        <v>156</v>
      </c>
      <c r="CG159" s="308" t="s">
        <v>156</v>
      </c>
      <c r="CH159" s="284">
        <v>1</v>
      </c>
      <c r="CI159" s="284" t="s">
        <v>184</v>
      </c>
      <c r="CJ159" s="282" t="s">
        <v>198</v>
      </c>
      <c r="CK159" s="282" t="s">
        <v>216</v>
      </c>
      <c r="CL159" s="282" t="s">
        <v>377</v>
      </c>
      <c r="CM159" s="307">
        <v>8.3612954199999994</v>
      </c>
      <c r="CN159" s="307">
        <v>8.3612954199999994</v>
      </c>
      <c r="CO159" s="284" t="s">
        <v>174</v>
      </c>
      <c r="CP159" s="284" t="s">
        <v>158</v>
      </c>
      <c r="CQ159" s="308">
        <v>1</v>
      </c>
      <c r="CR159" s="308">
        <v>2</v>
      </c>
      <c r="CS159" s="284" t="s">
        <v>159</v>
      </c>
      <c r="CT159" s="284" t="s">
        <v>160</v>
      </c>
      <c r="CU159" s="308">
        <v>55</v>
      </c>
      <c r="CV159" s="308">
        <v>55</v>
      </c>
      <c r="CW159" s="307">
        <v>9.9000035722608004</v>
      </c>
      <c r="CX159" s="307">
        <v>90.0999964277392</v>
      </c>
      <c r="CY159" s="309">
        <v>3750.2154049999999</v>
      </c>
      <c r="CZ159" s="309">
        <v>15500</v>
      </c>
      <c r="DA159" s="307">
        <v>0.24194938096774193</v>
      </c>
      <c r="DB159" s="309">
        <v>3378.9439459375253</v>
      </c>
      <c r="DC159" s="309">
        <v>371.27145906247483</v>
      </c>
      <c r="DD159" s="310">
        <v>40066.96701980244</v>
      </c>
      <c r="DE159" s="310">
        <v>4402.4764966980465</v>
      </c>
      <c r="DF159" s="310">
        <v>44469.443516500483</v>
      </c>
      <c r="DG159" s="283">
        <v>1018698</v>
      </c>
      <c r="DH159" s="307">
        <v>0</v>
      </c>
      <c r="DI159" s="307">
        <v>0</v>
      </c>
      <c r="DJ159" s="307">
        <v>0</v>
      </c>
      <c r="DK159" s="307" t="s">
        <v>156</v>
      </c>
      <c r="DL159" s="307" t="s">
        <v>156</v>
      </c>
      <c r="DM159" s="310">
        <v>1</v>
      </c>
      <c r="DN159" s="311">
        <v>2.91353547281338E-6</v>
      </c>
      <c r="DO159" s="284" t="s">
        <v>162</v>
      </c>
      <c r="DP159" s="284" t="s">
        <v>162</v>
      </c>
      <c r="DQ159" s="308">
        <v>12</v>
      </c>
      <c r="DR159" s="308">
        <v>12</v>
      </c>
      <c r="DS159" s="284" t="s">
        <v>162</v>
      </c>
      <c r="DT159" s="308">
        <v>0</v>
      </c>
      <c r="DU159" s="308">
        <v>0</v>
      </c>
      <c r="DV159" s="282" t="s">
        <v>175</v>
      </c>
      <c r="DW159" s="282" t="s">
        <v>164</v>
      </c>
      <c r="DX159" s="284" t="s">
        <v>165</v>
      </c>
      <c r="DY159" s="284" t="s">
        <v>176</v>
      </c>
      <c r="DZ159" s="308">
        <v>1</v>
      </c>
      <c r="EA159" s="284" t="s">
        <v>161</v>
      </c>
      <c r="EB159" s="308">
        <v>30</v>
      </c>
      <c r="EC159" s="283">
        <v>41500000</v>
      </c>
      <c r="ED159" s="283">
        <v>1300000</v>
      </c>
      <c r="EE159" s="283">
        <v>2050000</v>
      </c>
      <c r="EF159" s="283">
        <v>44850000</v>
      </c>
      <c r="EG159" s="283" t="s">
        <v>156</v>
      </c>
      <c r="EH159" s="283">
        <v>44850000</v>
      </c>
      <c r="EI159" s="283">
        <v>44850000</v>
      </c>
      <c r="EJ159" s="284" t="s">
        <v>156</v>
      </c>
      <c r="EM159" s="413"/>
      <c r="EN159" s="413"/>
      <c r="EO159" s="413"/>
      <c r="EP159" s="413"/>
      <c r="EQ159" s="413"/>
      <c r="ER159" s="413"/>
      <c r="ES159" s="413"/>
      <c r="ET159" s="413"/>
      <c r="EU159" s="413"/>
    </row>
    <row r="160" spans="1:151" ht="69" customHeight="1" x14ac:dyDescent="0.2">
      <c r="A160" s="403" t="s">
        <v>105</v>
      </c>
      <c r="B160" s="404" t="s">
        <v>258</v>
      </c>
      <c r="C160" s="404" t="s">
        <v>194</v>
      </c>
      <c r="D160" s="238" t="s">
        <v>757</v>
      </c>
      <c r="E160" s="403" t="s">
        <v>153</v>
      </c>
      <c r="F160" s="403" t="s">
        <v>262</v>
      </c>
      <c r="G160" s="403" t="s">
        <v>239</v>
      </c>
      <c r="H160" s="403" t="s">
        <v>261</v>
      </c>
      <c r="I160" s="403" t="s">
        <v>263</v>
      </c>
      <c r="J160" s="403" t="s">
        <v>257</v>
      </c>
      <c r="K160" s="403" t="s">
        <v>167</v>
      </c>
      <c r="L160" s="405">
        <v>15500000</v>
      </c>
      <c r="M160" s="126">
        <v>9.3681981442180433</v>
      </c>
      <c r="N160" s="462"/>
      <c r="O160" s="501">
        <v>8.4421943032112416</v>
      </c>
      <c r="P160" s="501"/>
      <c r="Q160" s="406">
        <v>5.627067316119323</v>
      </c>
      <c r="R160" s="331"/>
      <c r="S160" s="189" t="e">
        <f>Q160+#REF!+R160</f>
        <v>#REF!</v>
      </c>
      <c r="T160" s="462"/>
      <c r="U160" s="407">
        <f t="shared" si="91"/>
        <v>5</v>
      </c>
      <c r="V160" s="407">
        <f t="shared" si="92"/>
        <v>5</v>
      </c>
      <c r="W160" s="384">
        <f t="shared" si="85"/>
        <v>1024.9810988969052</v>
      </c>
      <c r="X160" s="407">
        <f t="shared" si="93"/>
        <v>0</v>
      </c>
      <c r="Y160" s="407">
        <f t="shared" si="94"/>
        <v>20</v>
      </c>
      <c r="Z160" s="406" t="s">
        <v>161</v>
      </c>
      <c r="AA160" s="407">
        <f t="shared" si="95"/>
        <v>20</v>
      </c>
      <c r="AB160" s="409" t="s">
        <v>161</v>
      </c>
      <c r="AC160" s="407">
        <f>IF(AD160="Yes",10,0)</f>
        <v>10</v>
      </c>
      <c r="AD160" s="409" t="s">
        <v>161</v>
      </c>
      <c r="AE160" s="407">
        <f t="shared" si="86"/>
        <v>5</v>
      </c>
      <c r="AF160" s="407">
        <f t="shared" si="99"/>
        <v>15</v>
      </c>
      <c r="AG160" s="407">
        <f t="shared" si="87"/>
        <v>15</v>
      </c>
      <c r="AH160" s="407">
        <f t="shared" ref="AH160:AH179" si="100">IF(AI160="Yes",10,0)</f>
        <v>10</v>
      </c>
      <c r="AI160" s="406" t="s">
        <v>161</v>
      </c>
      <c r="AJ160" s="407">
        <v>15</v>
      </c>
      <c r="AK160" s="406" t="s">
        <v>751</v>
      </c>
      <c r="AL160" s="407">
        <f t="shared" ref="AL160:AL185" si="101">IF(AM160="Yes",10,0)</f>
        <v>10</v>
      </c>
      <c r="AM160" s="406" t="s">
        <v>161</v>
      </c>
      <c r="AN160" s="407">
        <f t="shared" si="88"/>
        <v>0</v>
      </c>
      <c r="AO160" s="406" t="s">
        <v>162</v>
      </c>
      <c r="AP160" s="407">
        <f t="shared" si="90"/>
        <v>0</v>
      </c>
      <c r="AQ160" s="406" t="s">
        <v>162</v>
      </c>
      <c r="AR160" s="385">
        <v>16.471282630658063</v>
      </c>
      <c r="AS160" s="385">
        <v>3.1866580645161291E-2</v>
      </c>
      <c r="AT160" s="385">
        <v>39.767523949889998</v>
      </c>
      <c r="AU160" s="385">
        <v>2.1687150311144747</v>
      </c>
      <c r="AV160" s="385">
        <v>6.7579796151811991E-2</v>
      </c>
      <c r="AW160" s="385">
        <v>23.569707588</v>
      </c>
      <c r="AX160" s="385">
        <v>0</v>
      </c>
      <c r="AY160" s="385">
        <v>0</v>
      </c>
      <c r="AZ160" s="224"/>
      <c r="BA160" s="448"/>
      <c r="BB160" s="234"/>
      <c r="BC160" s="337" t="s">
        <v>194</v>
      </c>
      <c r="BD160" s="386">
        <v>100</v>
      </c>
      <c r="BE160" s="337" t="s">
        <v>156</v>
      </c>
      <c r="BF160" s="386" t="s">
        <v>156</v>
      </c>
      <c r="BG160" s="337" t="s">
        <v>156</v>
      </c>
      <c r="BH160" s="386" t="s">
        <v>156</v>
      </c>
      <c r="BI160" s="386" t="s">
        <v>195</v>
      </c>
      <c r="BJ160" s="386">
        <v>100</v>
      </c>
      <c r="BK160" s="386" t="s">
        <v>156</v>
      </c>
      <c r="BL160" s="386" t="s">
        <v>156</v>
      </c>
      <c r="BM160" s="386" t="s">
        <v>156</v>
      </c>
      <c r="BN160" s="386" t="s">
        <v>156</v>
      </c>
      <c r="BO160" s="406">
        <f t="shared" si="96"/>
        <v>60</v>
      </c>
      <c r="BP160" s="406">
        <f t="shared" si="82"/>
        <v>70</v>
      </c>
      <c r="BQ160" s="331"/>
      <c r="BR160" s="406"/>
      <c r="BS160" s="407">
        <v>0</v>
      </c>
      <c r="BT160" s="407"/>
      <c r="BU160" s="406">
        <f t="shared" si="89"/>
        <v>5.627067316119323</v>
      </c>
      <c r="BV160" s="410" t="s">
        <v>809</v>
      </c>
      <c r="BW160" s="406">
        <f t="shared" si="97"/>
        <v>8.4421943032112416</v>
      </c>
      <c r="BX160" s="406">
        <f t="shared" si="98"/>
        <v>8.4421943032112416</v>
      </c>
      <c r="BY160" s="509" t="s">
        <v>830</v>
      </c>
      <c r="BZ160" s="282" t="s">
        <v>258</v>
      </c>
      <c r="CA160" s="308">
        <v>100</v>
      </c>
      <c r="CB160" s="282" t="s">
        <v>156</v>
      </c>
      <c r="CC160" s="308" t="s">
        <v>156</v>
      </c>
      <c r="CD160" s="282" t="s">
        <v>156</v>
      </c>
      <c r="CE160" s="308" t="s">
        <v>156</v>
      </c>
      <c r="CF160" s="282" t="s">
        <v>156</v>
      </c>
      <c r="CG160" s="308" t="s">
        <v>156</v>
      </c>
      <c r="CH160" s="284">
        <v>1</v>
      </c>
      <c r="CI160" s="284" t="s">
        <v>184</v>
      </c>
      <c r="CJ160" s="282" t="s">
        <v>198</v>
      </c>
      <c r="CK160" s="282" t="s">
        <v>199</v>
      </c>
      <c r="CL160" s="282" t="s">
        <v>259</v>
      </c>
      <c r="CM160" s="307">
        <v>3.9211613500000002</v>
      </c>
      <c r="CN160" s="307">
        <v>3.9211613500000002</v>
      </c>
      <c r="CO160" s="284" t="s">
        <v>174</v>
      </c>
      <c r="CP160" s="284" t="s">
        <v>158</v>
      </c>
      <c r="CQ160" s="308">
        <v>1</v>
      </c>
      <c r="CR160" s="308">
        <v>2</v>
      </c>
      <c r="CS160" s="284" t="s">
        <v>159</v>
      </c>
      <c r="CT160" s="284" t="s">
        <v>160</v>
      </c>
      <c r="CU160" s="308">
        <v>55</v>
      </c>
      <c r="CV160" s="308">
        <v>55</v>
      </c>
      <c r="CW160" s="307">
        <v>11.2468617618159</v>
      </c>
      <c r="CX160" s="307">
        <v>88.753138238184107</v>
      </c>
      <c r="CY160" s="309">
        <v>3856.5691959999999</v>
      </c>
      <c r="CZ160" s="309">
        <v>15500</v>
      </c>
      <c r="DA160" s="307">
        <v>0.24881091587096774</v>
      </c>
      <c r="DB160" s="309">
        <v>3422.8261897771054</v>
      </c>
      <c r="DC160" s="309">
        <v>433.74300622289491</v>
      </c>
      <c r="DD160" s="310">
        <v>19034.061700427039</v>
      </c>
      <c r="DE160" s="310">
        <v>2412.010042237323</v>
      </c>
      <c r="DF160" s="310">
        <v>21446.07174266436</v>
      </c>
      <c r="DG160" s="283">
        <v>493932</v>
      </c>
      <c r="DH160" s="307">
        <v>45.618827529999997</v>
      </c>
      <c r="DI160" s="307">
        <v>32.736669169999999</v>
      </c>
      <c r="DJ160" s="307">
        <v>40.959006600000002</v>
      </c>
      <c r="DK160" s="307" t="s">
        <v>156</v>
      </c>
      <c r="DL160" s="307" t="s">
        <v>156</v>
      </c>
      <c r="DM160" s="310">
        <v>0</v>
      </c>
      <c r="DN160" s="311">
        <v>1.3515959230362399E-6</v>
      </c>
      <c r="DO160" s="284" t="s">
        <v>162</v>
      </c>
      <c r="DP160" s="284" t="s">
        <v>162</v>
      </c>
      <c r="DQ160" s="308">
        <v>12</v>
      </c>
      <c r="DR160" s="308">
        <v>12</v>
      </c>
      <c r="DS160" s="284" t="s">
        <v>162</v>
      </c>
      <c r="DT160" s="308">
        <v>2</v>
      </c>
      <c r="DU160" s="308">
        <v>0</v>
      </c>
      <c r="DV160" s="282" t="s">
        <v>175</v>
      </c>
      <c r="DW160" s="282" t="s">
        <v>164</v>
      </c>
      <c r="DX160" s="284" t="s">
        <v>165</v>
      </c>
      <c r="DY160" s="284" t="s">
        <v>176</v>
      </c>
      <c r="DZ160" s="308">
        <v>1</v>
      </c>
      <c r="EA160" s="284" t="s">
        <v>161</v>
      </c>
      <c r="EB160" s="308">
        <v>26</v>
      </c>
      <c r="EC160" s="283">
        <v>10800000</v>
      </c>
      <c r="ED160" s="283">
        <v>4700000</v>
      </c>
      <c r="EE160" s="283">
        <v>0</v>
      </c>
      <c r="EF160" s="283">
        <v>15500000</v>
      </c>
      <c r="EG160" s="283" t="s">
        <v>156</v>
      </c>
      <c r="EH160" s="283">
        <v>15500000</v>
      </c>
      <c r="EI160" s="283">
        <v>15500000</v>
      </c>
      <c r="EJ160" s="284" t="s">
        <v>156</v>
      </c>
      <c r="EM160" s="413"/>
      <c r="EN160" s="413"/>
      <c r="EO160" s="413"/>
      <c r="EP160" s="413"/>
      <c r="EQ160" s="413"/>
      <c r="ER160" s="413"/>
      <c r="ES160" s="413"/>
      <c r="ET160" s="413"/>
      <c r="EU160" s="413"/>
    </row>
    <row r="161" spans="1:151" ht="45" x14ac:dyDescent="0.2">
      <c r="A161" s="403" t="s">
        <v>104</v>
      </c>
      <c r="B161" s="404" t="s">
        <v>258</v>
      </c>
      <c r="C161" s="404" t="s">
        <v>194</v>
      </c>
      <c r="D161" s="238" t="s">
        <v>757</v>
      </c>
      <c r="E161" s="403" t="s">
        <v>153</v>
      </c>
      <c r="F161" s="403" t="s">
        <v>260</v>
      </c>
      <c r="G161" s="403" t="s">
        <v>239</v>
      </c>
      <c r="H161" s="403" t="s">
        <v>256</v>
      </c>
      <c r="I161" s="403" t="s">
        <v>261</v>
      </c>
      <c r="J161" s="403" t="s">
        <v>257</v>
      </c>
      <c r="K161" s="403" t="s">
        <v>201</v>
      </c>
      <c r="L161" s="405">
        <v>54800000</v>
      </c>
      <c r="M161" s="126">
        <v>7.9305558958701106</v>
      </c>
      <c r="N161" s="462"/>
      <c r="O161" s="406">
        <v>8.2200000000000006</v>
      </c>
      <c r="P161" s="406"/>
      <c r="Q161" s="406">
        <v>6.31</v>
      </c>
      <c r="R161" s="331"/>
      <c r="S161" s="189" t="e">
        <f>Q161+#REF!+R161</f>
        <v>#REF!</v>
      </c>
      <c r="T161" s="462"/>
      <c r="U161" s="407">
        <f t="shared" si="91"/>
        <v>0</v>
      </c>
      <c r="V161" s="407">
        <f t="shared" si="92"/>
        <v>0</v>
      </c>
      <c r="W161" s="384">
        <f t="shared" si="85"/>
        <v>3336.37631613444</v>
      </c>
      <c r="X161" s="407">
        <f t="shared" si="93"/>
        <v>5</v>
      </c>
      <c r="Y161" s="407">
        <f t="shared" si="94"/>
        <v>20</v>
      </c>
      <c r="Z161" s="406" t="s">
        <v>161</v>
      </c>
      <c r="AA161" s="407">
        <f t="shared" si="95"/>
        <v>20</v>
      </c>
      <c r="AB161" s="409" t="s">
        <v>161</v>
      </c>
      <c r="AC161" s="407">
        <f>IF(AD161="Yes",10,0)</f>
        <v>10</v>
      </c>
      <c r="AD161" s="409" t="s">
        <v>161</v>
      </c>
      <c r="AE161" s="407">
        <f t="shared" si="86"/>
        <v>0</v>
      </c>
      <c r="AF161" s="407">
        <f t="shared" si="99"/>
        <v>5</v>
      </c>
      <c r="AG161" s="407">
        <f t="shared" si="87"/>
        <v>15</v>
      </c>
      <c r="AH161" s="407">
        <f t="shared" si="100"/>
        <v>10</v>
      </c>
      <c r="AI161" s="406" t="s">
        <v>161</v>
      </c>
      <c r="AJ161" s="407">
        <v>15</v>
      </c>
      <c r="AK161" s="406" t="s">
        <v>751</v>
      </c>
      <c r="AL161" s="407">
        <f t="shared" si="101"/>
        <v>10</v>
      </c>
      <c r="AM161" s="406" t="s">
        <v>161</v>
      </c>
      <c r="AN161" s="407">
        <f t="shared" si="88"/>
        <v>0</v>
      </c>
      <c r="AO161" s="406" t="s">
        <v>162</v>
      </c>
      <c r="AP161" s="407">
        <f t="shared" si="90"/>
        <v>0</v>
      </c>
      <c r="AQ161" s="406" t="s">
        <v>162</v>
      </c>
      <c r="AR161" s="385">
        <v>17.825798295498515</v>
      </c>
      <c r="AS161" s="385">
        <v>5.7991313868613135E-2</v>
      </c>
      <c r="AT161" s="385">
        <v>20.262297100979996</v>
      </c>
      <c r="AU161" s="385">
        <v>2.6959465148098603</v>
      </c>
      <c r="AV161" s="385">
        <v>0</v>
      </c>
      <c r="AW161" s="385">
        <v>24.612863031</v>
      </c>
      <c r="AX161" s="385">
        <v>0</v>
      </c>
      <c r="AY161" s="385">
        <v>25</v>
      </c>
      <c r="AZ161" s="224"/>
      <c r="BA161" s="448"/>
      <c r="BB161" s="442"/>
      <c r="BC161" s="273" t="s">
        <v>194</v>
      </c>
      <c r="BD161" s="386">
        <v>100</v>
      </c>
      <c r="BE161" s="337" t="s">
        <v>156</v>
      </c>
      <c r="BF161" s="386" t="s">
        <v>156</v>
      </c>
      <c r="BG161" s="337" t="s">
        <v>156</v>
      </c>
      <c r="BH161" s="386" t="s">
        <v>156</v>
      </c>
      <c r="BI161" s="386" t="s">
        <v>195</v>
      </c>
      <c r="BJ161" s="386">
        <v>100</v>
      </c>
      <c r="BK161" s="386" t="s">
        <v>156</v>
      </c>
      <c r="BL161" s="386" t="s">
        <v>156</v>
      </c>
      <c r="BM161" s="386" t="s">
        <v>156</v>
      </c>
      <c r="BN161" s="386" t="s">
        <v>156</v>
      </c>
      <c r="BO161" s="406">
        <f t="shared" si="96"/>
        <v>55</v>
      </c>
      <c r="BP161" s="406">
        <f t="shared" si="82"/>
        <v>55</v>
      </c>
      <c r="BQ161" s="331"/>
      <c r="BR161" s="406"/>
      <c r="BS161" s="407">
        <v>0</v>
      </c>
      <c r="BT161" s="407"/>
      <c r="BU161" s="406">
        <f t="shared" si="89"/>
        <v>6.31</v>
      </c>
      <c r="BV161" s="410" t="s">
        <v>809</v>
      </c>
      <c r="BW161" s="406">
        <f t="shared" si="97"/>
        <v>8.2200000000000006</v>
      </c>
      <c r="BX161" s="406">
        <f t="shared" si="98"/>
        <v>8.2200000000000006</v>
      </c>
      <c r="BY161" s="509" t="s">
        <v>830</v>
      </c>
      <c r="BZ161" s="282" t="s">
        <v>258</v>
      </c>
      <c r="CA161" s="308">
        <v>100</v>
      </c>
      <c r="CB161" s="282" t="s">
        <v>156</v>
      </c>
      <c r="CC161" s="308" t="s">
        <v>156</v>
      </c>
      <c r="CD161" s="282" t="s">
        <v>156</v>
      </c>
      <c r="CE161" s="308" t="s">
        <v>156</v>
      </c>
      <c r="CF161" s="282" t="s">
        <v>156</v>
      </c>
      <c r="CG161" s="308" t="s">
        <v>156</v>
      </c>
      <c r="CH161" s="284">
        <v>1</v>
      </c>
      <c r="CI161" s="284" t="s">
        <v>184</v>
      </c>
      <c r="CJ161" s="282" t="s">
        <v>198</v>
      </c>
      <c r="CK161" s="282" t="s">
        <v>199</v>
      </c>
      <c r="CL161" s="282" t="s">
        <v>259</v>
      </c>
      <c r="CM161" s="307">
        <v>3.5</v>
      </c>
      <c r="CN161" s="307">
        <v>3.9067273600000001</v>
      </c>
      <c r="CO161" s="284" t="s">
        <v>174</v>
      </c>
      <c r="CP161" s="284" t="s">
        <v>158</v>
      </c>
      <c r="CQ161" s="308">
        <v>1</v>
      </c>
      <c r="CR161" s="308">
        <v>2</v>
      </c>
      <c r="CS161" s="284" t="s">
        <v>159</v>
      </c>
      <c r="CT161" s="284" t="s">
        <v>160</v>
      </c>
      <c r="CU161" s="308">
        <v>47</v>
      </c>
      <c r="CV161" s="308">
        <v>55</v>
      </c>
      <c r="CW161" s="307">
        <v>12.824748075914599</v>
      </c>
      <c r="CX161" s="307">
        <v>87.175251924085401</v>
      </c>
      <c r="CY161" s="309">
        <v>4204.2876770000003</v>
      </c>
      <c r="CZ161" s="309">
        <v>15625.369189999999</v>
      </c>
      <c r="DA161" s="307">
        <v>0.26906805374497528</v>
      </c>
      <c r="DB161" s="309">
        <v>3665.0983740380284</v>
      </c>
      <c r="DC161" s="309">
        <v>539.18930296197209</v>
      </c>
      <c r="DD161" s="310">
        <v>119535.72994085884</v>
      </c>
      <c r="DE161" s="310">
        <v>17585.445280927532</v>
      </c>
      <c r="DF161" s="310">
        <v>137121.17522178637</v>
      </c>
      <c r="DG161" s="283">
        <v>3177924</v>
      </c>
      <c r="DH161" s="307">
        <v>28.277875479999999</v>
      </c>
      <c r="DI161" s="307">
        <v>8.9871338000000005</v>
      </c>
      <c r="DJ161" s="307">
        <v>23.527961319999999</v>
      </c>
      <c r="DK161" s="307" t="s">
        <v>156</v>
      </c>
      <c r="DL161" s="307" t="s">
        <v>156</v>
      </c>
      <c r="DM161" s="310">
        <v>0</v>
      </c>
      <c r="DN161" s="311">
        <v>0</v>
      </c>
      <c r="DO161" s="284" t="s">
        <v>162</v>
      </c>
      <c r="DP161" s="284" t="s">
        <v>162</v>
      </c>
      <c r="DQ161" s="308">
        <v>12</v>
      </c>
      <c r="DR161" s="308">
        <v>12</v>
      </c>
      <c r="DS161" s="284" t="s">
        <v>162</v>
      </c>
      <c r="DT161" s="308">
        <v>1</v>
      </c>
      <c r="DU161" s="308">
        <v>2</v>
      </c>
      <c r="DV161" s="282" t="s">
        <v>163</v>
      </c>
      <c r="DW161" s="282" t="s">
        <v>164</v>
      </c>
      <c r="DX161" s="284" t="s">
        <v>165</v>
      </c>
      <c r="DY161" s="284" t="s">
        <v>176</v>
      </c>
      <c r="DZ161" s="308">
        <v>1</v>
      </c>
      <c r="EA161" s="284" t="s">
        <v>161</v>
      </c>
      <c r="EB161" s="308">
        <v>26</v>
      </c>
      <c r="EC161" s="283">
        <v>47600000</v>
      </c>
      <c r="ED161" s="283">
        <v>7200000</v>
      </c>
      <c r="EE161" s="283">
        <v>0</v>
      </c>
      <c r="EF161" s="283">
        <v>54800000</v>
      </c>
      <c r="EG161" s="283" t="s">
        <v>156</v>
      </c>
      <c r="EH161" s="283">
        <v>54800000</v>
      </c>
      <c r="EI161" s="283">
        <v>54800000</v>
      </c>
      <c r="EJ161" s="284" t="s">
        <v>156</v>
      </c>
      <c r="EM161" s="413"/>
      <c r="EN161" s="413"/>
      <c r="EO161" s="413"/>
      <c r="EP161" s="413"/>
      <c r="EQ161" s="413"/>
      <c r="ER161" s="413"/>
      <c r="ES161" s="413"/>
      <c r="ET161" s="413"/>
      <c r="EU161" s="413"/>
    </row>
    <row r="162" spans="1:15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499"/>
      <c r="P162" s="500"/>
      <c r="Q162" s="390">
        <v>18.819570064834998</v>
      </c>
      <c r="R162" s="391">
        <v>9.75</v>
      </c>
      <c r="S162" s="204" t="e">
        <f>Q162+#REF!+R162</f>
        <v>#REF!</v>
      </c>
      <c r="T162" s="439"/>
      <c r="U162" s="205" t="s">
        <v>155</v>
      </c>
      <c r="V162" s="392"/>
      <c r="W162" s="393">
        <f t="shared" si="85"/>
        <v>20040.485829959514</v>
      </c>
      <c r="X162" s="394"/>
      <c r="Y162" s="394"/>
      <c r="Z162" s="394" t="s">
        <v>161</v>
      </c>
      <c r="AA162" s="394"/>
      <c r="AB162" s="394"/>
      <c r="AC162" s="394"/>
      <c r="AD162" s="394"/>
      <c r="AE162" s="395">
        <f t="shared" si="86"/>
        <v>0</v>
      </c>
      <c r="AF162" s="395">
        <f t="shared" si="99"/>
        <v>0</v>
      </c>
      <c r="AG162" s="395">
        <f t="shared" si="87"/>
        <v>15</v>
      </c>
      <c r="AH162" s="395">
        <f t="shared" si="100"/>
        <v>10</v>
      </c>
      <c r="AI162" s="391" t="s">
        <v>161</v>
      </c>
      <c r="AJ162" s="395">
        <f t="shared" ref="AJ162:AJ177" si="102">IF(AK162="Minimal",15,0)</f>
        <v>15</v>
      </c>
      <c r="AK162" s="391" t="s">
        <v>751</v>
      </c>
      <c r="AL162" s="395">
        <f t="shared" si="101"/>
        <v>10</v>
      </c>
      <c r="AM162" s="391" t="s">
        <v>161</v>
      </c>
      <c r="AN162" s="395">
        <f t="shared" si="88"/>
        <v>0</v>
      </c>
      <c r="AO162" s="391" t="s">
        <v>162</v>
      </c>
      <c r="AP162" s="395">
        <f t="shared" si="90"/>
        <v>0</v>
      </c>
      <c r="AQ162" s="391" t="s">
        <v>162</v>
      </c>
      <c r="AR162" s="390"/>
      <c r="AS162" s="390"/>
      <c r="AT162" s="390">
        <v>22.5</v>
      </c>
      <c r="AU162" s="390"/>
      <c r="AV162" s="390"/>
      <c r="AW162" s="390"/>
      <c r="AX162" s="390"/>
      <c r="AY162" s="390"/>
      <c r="AZ162" s="227"/>
      <c r="BA162" s="448"/>
      <c r="BB162" s="457"/>
      <c r="BC162" s="387" t="s">
        <v>214</v>
      </c>
      <c r="BD162" s="396"/>
      <c r="BE162" s="344"/>
      <c r="BF162" s="396"/>
      <c r="BG162" s="344"/>
      <c r="BH162" s="396"/>
      <c r="BI162" s="396"/>
      <c r="BJ162" s="396"/>
      <c r="BK162" s="396"/>
      <c r="BL162" s="396"/>
      <c r="BM162" s="396"/>
      <c r="BN162" s="396"/>
      <c r="BO162" s="396"/>
      <c r="BP162" s="391">
        <f t="shared" ref="BP162:BP177" si="103">SUM(AE162+AF162+AG162+AH162+AJ162+AL162+AN162)</f>
        <v>50</v>
      </c>
      <c r="BQ162" s="396"/>
      <c r="BR162" s="396"/>
      <c r="BS162" s="396"/>
      <c r="BT162" s="396"/>
      <c r="BU162" s="396"/>
      <c r="BV162" s="396"/>
      <c r="BW162" s="396"/>
      <c r="BX162" s="396"/>
      <c r="BY162" s="300"/>
      <c r="BZ162" s="38" t="s">
        <v>735</v>
      </c>
      <c r="CA162" s="300"/>
      <c r="CB162" s="304"/>
      <c r="CC162" s="300"/>
      <c r="CD162" s="304"/>
      <c r="CE162" s="300"/>
      <c r="CF162" s="304"/>
      <c r="CG162" s="300"/>
      <c r="CH162" s="301"/>
      <c r="CI162" s="301"/>
      <c r="CJ162" s="304"/>
      <c r="CK162" s="304"/>
      <c r="CL162" s="304"/>
      <c r="CM162" s="302"/>
      <c r="CN162" s="302">
        <v>0.25</v>
      </c>
      <c r="CO162" s="301"/>
      <c r="CP162" s="301"/>
      <c r="CQ162" s="300"/>
      <c r="CR162" s="300"/>
      <c r="CS162" s="301"/>
      <c r="CT162" s="301"/>
      <c r="CU162" s="300"/>
      <c r="CV162" s="300"/>
      <c r="CW162" s="302"/>
      <c r="CX162" s="302"/>
      <c r="CY162" s="299">
        <v>494</v>
      </c>
      <c r="CZ162" s="299"/>
      <c r="DA162" s="302"/>
      <c r="DB162" s="299"/>
      <c r="DC162" s="299"/>
      <c r="DD162" s="298"/>
      <c r="DE162" s="298"/>
      <c r="DF162" s="298"/>
      <c r="DG162" s="303"/>
      <c r="DH162" s="302"/>
      <c r="DI162" s="302"/>
      <c r="DJ162" s="302"/>
      <c r="DK162" s="302"/>
      <c r="DL162" s="302"/>
      <c r="DM162" s="298"/>
      <c r="DN162" s="297"/>
      <c r="DO162" s="301"/>
      <c r="DP162" s="301"/>
      <c r="DQ162" s="300"/>
      <c r="DR162" s="300"/>
      <c r="DS162" s="301"/>
      <c r="DT162" s="300"/>
      <c r="DU162" s="300"/>
      <c r="DV162" s="304"/>
      <c r="DW162" s="304"/>
      <c r="DX162" s="301"/>
      <c r="DY162" s="301"/>
      <c r="DZ162" s="300"/>
      <c r="EA162" s="301"/>
      <c r="EB162" s="300"/>
      <c r="EC162" s="52">
        <v>85000</v>
      </c>
      <c r="ED162" s="52">
        <v>0</v>
      </c>
      <c r="EE162" s="303"/>
      <c r="EF162" s="52">
        <v>100000</v>
      </c>
      <c r="EG162" s="51">
        <v>0</v>
      </c>
      <c r="EH162" s="292">
        <v>2475000</v>
      </c>
      <c r="EI162" s="303"/>
      <c r="EJ162" s="301"/>
    </row>
    <row r="163" spans="1:15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390">
        <v>17.717965136690001</v>
      </c>
      <c r="R163" s="391">
        <v>9.75</v>
      </c>
      <c r="S163" s="204" t="e">
        <f>Q163+#REF!+R163</f>
        <v>#REF!</v>
      </c>
      <c r="T163" s="439"/>
      <c r="U163" s="205" t="s">
        <v>155</v>
      </c>
      <c r="V163" s="392"/>
      <c r="W163" s="393">
        <f t="shared" si="85"/>
        <v>6121.9440192433849</v>
      </c>
      <c r="X163" s="394"/>
      <c r="Y163" s="394"/>
      <c r="Z163" s="394" t="s">
        <v>161</v>
      </c>
      <c r="AA163" s="394"/>
      <c r="AB163" s="394"/>
      <c r="AC163" s="394"/>
      <c r="AD163" s="394"/>
      <c r="AE163" s="395">
        <f t="shared" si="86"/>
        <v>0</v>
      </c>
      <c r="AF163" s="395">
        <f t="shared" si="99"/>
        <v>0</v>
      </c>
      <c r="AG163" s="395">
        <f t="shared" si="87"/>
        <v>15</v>
      </c>
      <c r="AH163" s="395">
        <f t="shared" si="100"/>
        <v>10</v>
      </c>
      <c r="AI163" s="391" t="s">
        <v>161</v>
      </c>
      <c r="AJ163" s="395">
        <f t="shared" si="102"/>
        <v>15</v>
      </c>
      <c r="AK163" s="391" t="s">
        <v>751</v>
      </c>
      <c r="AL163" s="395">
        <f t="shared" si="101"/>
        <v>10</v>
      </c>
      <c r="AM163" s="391" t="s">
        <v>161</v>
      </c>
      <c r="AN163" s="395">
        <f t="shared" si="88"/>
        <v>0</v>
      </c>
      <c r="AO163" s="391" t="s">
        <v>162</v>
      </c>
      <c r="AP163" s="395">
        <f t="shared" si="90"/>
        <v>0</v>
      </c>
      <c r="AQ163" s="391" t="s">
        <v>162</v>
      </c>
      <c r="AR163" s="390"/>
      <c r="AS163" s="390"/>
      <c r="AT163" s="390">
        <v>12.5</v>
      </c>
      <c r="AU163" s="390"/>
      <c r="AV163" s="390"/>
      <c r="AW163" s="390"/>
      <c r="AX163" s="390"/>
      <c r="AY163" s="390"/>
      <c r="AZ163" s="227"/>
      <c r="BA163" s="448"/>
      <c r="BB163" s="457"/>
      <c r="BC163" s="387" t="s">
        <v>214</v>
      </c>
      <c r="BD163" s="396"/>
      <c r="BE163" s="344"/>
      <c r="BF163" s="396"/>
      <c r="BG163" s="344"/>
      <c r="BH163" s="396"/>
      <c r="BI163" s="396"/>
      <c r="BJ163" s="396"/>
      <c r="BK163" s="396"/>
      <c r="BL163" s="396"/>
      <c r="BM163" s="396"/>
      <c r="BN163" s="396"/>
      <c r="BO163" s="396"/>
      <c r="BP163" s="391">
        <f t="shared" si="103"/>
        <v>50</v>
      </c>
      <c r="BQ163" s="396"/>
      <c r="BR163" s="396"/>
      <c r="BS163" s="396"/>
      <c r="BT163" s="396"/>
      <c r="BU163" s="396"/>
      <c r="BV163" s="396"/>
      <c r="BW163" s="396"/>
      <c r="BX163" s="396"/>
      <c r="BY163" s="300"/>
      <c r="BZ163" s="38" t="s">
        <v>735</v>
      </c>
      <c r="CA163" s="300"/>
      <c r="CB163" s="304"/>
      <c r="CC163" s="300"/>
      <c r="CD163" s="304"/>
      <c r="CE163" s="300"/>
      <c r="CF163" s="304"/>
      <c r="CG163" s="300"/>
      <c r="CH163" s="301"/>
      <c r="CI163" s="301"/>
      <c r="CJ163" s="304"/>
      <c r="CK163" s="304"/>
      <c r="CL163" s="304"/>
      <c r="CM163" s="302"/>
      <c r="CN163" s="302">
        <v>0.17</v>
      </c>
      <c r="CO163" s="301"/>
      <c r="CP163" s="301"/>
      <c r="CQ163" s="300"/>
      <c r="CR163" s="300"/>
      <c r="CS163" s="301"/>
      <c r="CT163" s="301"/>
      <c r="CU163" s="300"/>
      <c r="CV163" s="300"/>
      <c r="CW163" s="302"/>
      <c r="CX163" s="302"/>
      <c r="CY163" s="299">
        <v>538</v>
      </c>
      <c r="CZ163" s="299"/>
      <c r="DA163" s="302"/>
      <c r="DB163" s="299"/>
      <c r="DC163" s="299"/>
      <c r="DD163" s="298"/>
      <c r="DE163" s="298"/>
      <c r="DF163" s="298"/>
      <c r="DG163" s="303"/>
      <c r="DH163" s="302"/>
      <c r="DI163" s="302"/>
      <c r="DJ163" s="302"/>
      <c r="DK163" s="302"/>
      <c r="DL163" s="302"/>
      <c r="DM163" s="298"/>
      <c r="DN163" s="297"/>
      <c r="DO163" s="301"/>
      <c r="DP163" s="301"/>
      <c r="DQ163" s="300"/>
      <c r="DR163" s="300"/>
      <c r="DS163" s="301"/>
      <c r="DT163" s="300"/>
      <c r="DU163" s="300"/>
      <c r="DV163" s="304"/>
      <c r="DW163" s="304"/>
      <c r="DX163" s="301"/>
      <c r="DY163" s="301"/>
      <c r="DZ163" s="300"/>
      <c r="EA163" s="301"/>
      <c r="EB163" s="300"/>
      <c r="EC163" s="52">
        <v>80000</v>
      </c>
      <c r="ED163" s="52">
        <v>0</v>
      </c>
      <c r="EE163" s="303"/>
      <c r="EF163" s="52">
        <v>100000</v>
      </c>
      <c r="EG163" s="51">
        <v>0</v>
      </c>
      <c r="EH163" s="292">
        <v>559913</v>
      </c>
      <c r="EI163" s="303"/>
      <c r="EJ163" s="301"/>
    </row>
    <row r="164" spans="1:15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226"/>
      <c r="Q164" s="390">
        <v>13.997229630050075</v>
      </c>
      <c r="R164" s="391">
        <v>8.25</v>
      </c>
      <c r="S164" s="204" t="e">
        <f>Q164+#REF!+R164</f>
        <v>#REF!</v>
      </c>
      <c r="T164" s="439"/>
      <c r="U164" s="205" t="s">
        <v>155</v>
      </c>
      <c r="V164" s="392"/>
      <c r="W164" s="393">
        <f t="shared" si="85"/>
        <v>76968.816067653272</v>
      </c>
      <c r="X164" s="394"/>
      <c r="Y164" s="394"/>
      <c r="Z164" s="394" t="s">
        <v>161</v>
      </c>
      <c r="AA164" s="394"/>
      <c r="AB164" s="394"/>
      <c r="AC164" s="394"/>
      <c r="AD164" s="394"/>
      <c r="AE164" s="395">
        <f t="shared" si="86"/>
        <v>0</v>
      </c>
      <c r="AF164" s="395">
        <f t="shared" si="99"/>
        <v>0</v>
      </c>
      <c r="AG164" s="395">
        <f t="shared" si="87"/>
        <v>15</v>
      </c>
      <c r="AH164" s="395">
        <f t="shared" si="100"/>
        <v>10</v>
      </c>
      <c r="AI164" s="391" t="s">
        <v>161</v>
      </c>
      <c r="AJ164" s="395">
        <f t="shared" si="102"/>
        <v>15</v>
      </c>
      <c r="AK164" s="391" t="s">
        <v>751</v>
      </c>
      <c r="AL164" s="395">
        <f t="shared" si="101"/>
        <v>10</v>
      </c>
      <c r="AM164" s="391" t="s">
        <v>161</v>
      </c>
      <c r="AN164" s="395">
        <f t="shared" si="88"/>
        <v>0</v>
      </c>
      <c r="AO164" s="391" t="s">
        <v>162</v>
      </c>
      <c r="AP164" s="395">
        <f t="shared" si="90"/>
        <v>0</v>
      </c>
      <c r="AQ164" s="391" t="s">
        <v>162</v>
      </c>
      <c r="AR164" s="390"/>
      <c r="AS164" s="390"/>
      <c r="AT164" s="390">
        <v>25</v>
      </c>
      <c r="AU164" s="390"/>
      <c r="AV164" s="390"/>
      <c r="AW164" s="390"/>
      <c r="AX164" s="390"/>
      <c r="AY164" s="390"/>
      <c r="AZ164" s="227"/>
      <c r="BA164" s="448"/>
      <c r="BB164" s="457"/>
      <c r="BC164" s="387" t="s">
        <v>214</v>
      </c>
      <c r="BD164" s="396"/>
      <c r="BE164" s="344"/>
      <c r="BF164" s="396"/>
      <c r="BG164" s="344"/>
      <c r="BH164" s="396"/>
      <c r="BI164" s="396"/>
      <c r="BJ164" s="396"/>
      <c r="BK164" s="396"/>
      <c r="BL164" s="396"/>
      <c r="BM164" s="396"/>
      <c r="BN164" s="396"/>
      <c r="BO164" s="396"/>
      <c r="BP164" s="391">
        <f t="shared" si="103"/>
        <v>50</v>
      </c>
      <c r="BQ164" s="396"/>
      <c r="BR164" s="396"/>
      <c r="BS164" s="396"/>
      <c r="BT164" s="396"/>
      <c r="BU164" s="396"/>
      <c r="BV164" s="396"/>
      <c r="BW164" s="396"/>
      <c r="BX164" s="396"/>
      <c r="BY164" s="300"/>
      <c r="BZ164" s="38" t="s">
        <v>734</v>
      </c>
      <c r="CA164" s="300"/>
      <c r="CB164" s="304"/>
      <c r="CC164" s="300"/>
      <c r="CD164" s="304"/>
      <c r="CE164" s="300"/>
      <c r="CF164" s="304"/>
      <c r="CG164" s="300"/>
      <c r="CH164" s="301"/>
      <c r="CI164" s="301"/>
      <c r="CJ164" s="304"/>
      <c r="CK164" s="304"/>
      <c r="CL164" s="304"/>
      <c r="CM164" s="302"/>
      <c r="CN164" s="302">
        <v>1.056</v>
      </c>
      <c r="CO164" s="301"/>
      <c r="CP164" s="301"/>
      <c r="CQ164" s="300"/>
      <c r="CR164" s="300"/>
      <c r="CS164" s="301"/>
      <c r="CT164" s="301"/>
      <c r="CU164" s="300"/>
      <c r="CV164" s="300"/>
      <c r="CW164" s="302"/>
      <c r="CX164" s="302"/>
      <c r="CY164" s="299">
        <f>129*0.1</f>
        <v>12.9</v>
      </c>
      <c r="CZ164" s="299"/>
      <c r="DA164" s="302"/>
      <c r="DB164" s="299"/>
      <c r="DC164" s="299"/>
      <c r="DD164" s="298"/>
      <c r="DE164" s="298"/>
      <c r="DF164" s="298"/>
      <c r="DG164" s="303"/>
      <c r="DH164" s="302"/>
      <c r="DI164" s="302"/>
      <c r="DJ164" s="302"/>
      <c r="DK164" s="302"/>
      <c r="DL164" s="302"/>
      <c r="DM164" s="298"/>
      <c r="DN164" s="297"/>
      <c r="DO164" s="301"/>
      <c r="DP164" s="301"/>
      <c r="DQ164" s="300"/>
      <c r="DR164" s="300"/>
      <c r="DS164" s="301"/>
      <c r="DT164" s="300"/>
      <c r="DU164" s="300"/>
      <c r="DV164" s="304"/>
      <c r="DW164" s="304"/>
      <c r="DX164" s="301"/>
      <c r="DY164" s="301"/>
      <c r="DZ164" s="300"/>
      <c r="EA164" s="301"/>
      <c r="EB164" s="300"/>
      <c r="EC164" s="52">
        <v>300000</v>
      </c>
      <c r="ED164" s="52">
        <v>0</v>
      </c>
      <c r="EE164" s="303"/>
      <c r="EF164" s="52">
        <v>345000</v>
      </c>
      <c r="EG164" s="51">
        <v>0</v>
      </c>
      <c r="EH164" s="292">
        <v>1048500</v>
      </c>
      <c r="EI164" s="303"/>
      <c r="EJ164" s="301"/>
    </row>
    <row r="165" spans="1:15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390">
        <v>13.321441426829745</v>
      </c>
      <c r="R165" s="391">
        <v>9.75</v>
      </c>
      <c r="S165" s="204" t="e">
        <f>Q165+#REF!+R165</f>
        <v>#REF!</v>
      </c>
      <c r="T165" s="439"/>
      <c r="U165" s="205" t="s">
        <v>155</v>
      </c>
      <c r="V165" s="392"/>
      <c r="W165" s="393">
        <f t="shared" si="85"/>
        <v>14204.545454545452</v>
      </c>
      <c r="X165" s="394"/>
      <c r="Y165" s="394"/>
      <c r="Z165" s="394" t="s">
        <v>161</v>
      </c>
      <c r="AA165" s="394"/>
      <c r="AB165" s="394"/>
      <c r="AC165" s="394"/>
      <c r="AD165" s="394"/>
      <c r="AE165" s="395">
        <f t="shared" si="86"/>
        <v>0</v>
      </c>
      <c r="AF165" s="395">
        <f t="shared" si="99"/>
        <v>0</v>
      </c>
      <c r="AG165" s="395">
        <f t="shared" si="87"/>
        <v>15</v>
      </c>
      <c r="AH165" s="395">
        <f t="shared" si="100"/>
        <v>10</v>
      </c>
      <c r="AI165" s="391" t="s">
        <v>161</v>
      </c>
      <c r="AJ165" s="395">
        <f t="shared" si="102"/>
        <v>15</v>
      </c>
      <c r="AK165" s="391" t="s">
        <v>751</v>
      </c>
      <c r="AL165" s="395">
        <f t="shared" si="101"/>
        <v>10</v>
      </c>
      <c r="AM165" s="391" t="s">
        <v>161</v>
      </c>
      <c r="AN165" s="395">
        <f t="shared" si="88"/>
        <v>0</v>
      </c>
      <c r="AO165" s="391" t="s">
        <v>162</v>
      </c>
      <c r="AP165" s="395">
        <f t="shared" si="90"/>
        <v>0</v>
      </c>
      <c r="AQ165" s="391" t="s">
        <v>162</v>
      </c>
      <c r="AR165" s="390"/>
      <c r="AS165" s="390"/>
      <c r="AT165" s="390">
        <v>12.5</v>
      </c>
      <c r="AU165" s="390"/>
      <c r="AV165" s="390"/>
      <c r="AW165" s="390"/>
      <c r="AX165" s="390"/>
      <c r="AY165" s="390"/>
      <c r="AZ165" s="227"/>
      <c r="BA165" s="448"/>
      <c r="BB165" s="457"/>
      <c r="BC165" s="387" t="s">
        <v>214</v>
      </c>
      <c r="BD165" s="396"/>
      <c r="BE165" s="344"/>
      <c r="BF165" s="396"/>
      <c r="BG165" s="344"/>
      <c r="BH165" s="396"/>
      <c r="BI165" s="396"/>
      <c r="BJ165" s="396"/>
      <c r="BK165" s="396"/>
      <c r="BL165" s="396"/>
      <c r="BM165" s="396"/>
      <c r="BN165" s="396"/>
      <c r="BO165" s="396"/>
      <c r="BP165" s="391">
        <f t="shared" si="103"/>
        <v>50</v>
      </c>
      <c r="BQ165" s="396"/>
      <c r="BR165" s="396"/>
      <c r="BS165" s="396"/>
      <c r="BT165" s="396"/>
      <c r="BU165" s="396"/>
      <c r="BV165" s="396"/>
      <c r="BW165" s="396"/>
      <c r="BX165" s="396"/>
      <c r="BY165" s="300"/>
      <c r="BZ165" s="38" t="s">
        <v>733</v>
      </c>
      <c r="CA165" s="300"/>
      <c r="CB165" s="304"/>
      <c r="CC165" s="300"/>
      <c r="CD165" s="304"/>
      <c r="CE165" s="300"/>
      <c r="CF165" s="304"/>
      <c r="CG165" s="300"/>
      <c r="CH165" s="301"/>
      <c r="CI165" s="301"/>
      <c r="CJ165" s="304"/>
      <c r="CK165" s="304"/>
      <c r="CL165" s="304"/>
      <c r="CM165" s="302"/>
      <c r="CN165" s="302">
        <v>0.32</v>
      </c>
      <c r="CO165" s="301"/>
      <c r="CP165" s="301"/>
      <c r="CQ165" s="300"/>
      <c r="CR165" s="300"/>
      <c r="CS165" s="301"/>
      <c r="CT165" s="301"/>
      <c r="CU165" s="300"/>
      <c r="CV165" s="300"/>
      <c r="CW165" s="302"/>
      <c r="CX165" s="302"/>
      <c r="CY165" s="299">
        <f>902*0.1</f>
        <v>90.2</v>
      </c>
      <c r="CZ165" s="299"/>
      <c r="DA165" s="302"/>
      <c r="DB165" s="299"/>
      <c r="DC165" s="299"/>
      <c r="DD165" s="298"/>
      <c r="DE165" s="298"/>
      <c r="DF165" s="298"/>
      <c r="DG165" s="303"/>
      <c r="DH165" s="302"/>
      <c r="DI165" s="302"/>
      <c r="DJ165" s="302"/>
      <c r="DK165" s="302"/>
      <c r="DL165" s="302"/>
      <c r="DM165" s="298"/>
      <c r="DN165" s="297"/>
      <c r="DO165" s="301"/>
      <c r="DP165" s="301"/>
      <c r="DQ165" s="300"/>
      <c r="DR165" s="300"/>
      <c r="DS165" s="301"/>
      <c r="DT165" s="300"/>
      <c r="DU165" s="300"/>
      <c r="DV165" s="304"/>
      <c r="DW165" s="304"/>
      <c r="DX165" s="301"/>
      <c r="DY165" s="301"/>
      <c r="DZ165" s="300"/>
      <c r="EA165" s="301"/>
      <c r="EB165" s="300"/>
      <c r="EC165" s="52">
        <v>310000</v>
      </c>
      <c r="ED165" s="52">
        <v>0</v>
      </c>
      <c r="EE165" s="303"/>
      <c r="EF165" s="52">
        <v>410000</v>
      </c>
      <c r="EG165" s="51">
        <v>0</v>
      </c>
      <c r="EH165" s="303">
        <v>410000</v>
      </c>
      <c r="EI165" s="303"/>
      <c r="EJ165" s="301"/>
    </row>
    <row r="166" spans="1:15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390">
        <v>13.102509516759566</v>
      </c>
      <c r="R166" s="391">
        <v>13.5</v>
      </c>
      <c r="S166" s="204" t="e">
        <f>Q166+#REF!+R166</f>
        <v>#REF!</v>
      </c>
      <c r="T166" s="439"/>
      <c r="U166" s="205" t="s">
        <v>155</v>
      </c>
      <c r="V166" s="392"/>
      <c r="W166" s="393">
        <f t="shared" si="85"/>
        <v>22616.647819460151</v>
      </c>
      <c r="X166" s="394"/>
      <c r="Y166" s="394"/>
      <c r="Z166" s="394" t="s">
        <v>161</v>
      </c>
      <c r="AA166" s="394"/>
      <c r="AB166" s="394"/>
      <c r="AC166" s="394"/>
      <c r="AD166" s="394"/>
      <c r="AE166" s="395">
        <f t="shared" si="86"/>
        <v>0</v>
      </c>
      <c r="AF166" s="395">
        <f t="shared" si="99"/>
        <v>0</v>
      </c>
      <c r="AG166" s="395">
        <f t="shared" si="87"/>
        <v>15</v>
      </c>
      <c r="AH166" s="395">
        <f t="shared" si="100"/>
        <v>10</v>
      </c>
      <c r="AI166" s="391" t="s">
        <v>161</v>
      </c>
      <c r="AJ166" s="395">
        <f t="shared" si="102"/>
        <v>15</v>
      </c>
      <c r="AK166" s="391" t="s">
        <v>751</v>
      </c>
      <c r="AL166" s="395">
        <f t="shared" si="101"/>
        <v>10</v>
      </c>
      <c r="AM166" s="391" t="s">
        <v>161</v>
      </c>
      <c r="AN166" s="395">
        <f t="shared" si="88"/>
        <v>0</v>
      </c>
      <c r="AO166" s="391" t="s">
        <v>162</v>
      </c>
      <c r="AP166" s="395">
        <f t="shared" si="90"/>
        <v>0</v>
      </c>
      <c r="AQ166" s="391" t="s">
        <v>162</v>
      </c>
      <c r="AR166" s="390"/>
      <c r="AS166" s="390"/>
      <c r="AT166" s="390">
        <v>25</v>
      </c>
      <c r="AU166" s="390"/>
      <c r="AV166" s="390"/>
      <c r="AW166" s="390"/>
      <c r="AX166" s="390"/>
      <c r="AY166" s="390"/>
      <c r="AZ166" s="227"/>
      <c r="BA166" s="448"/>
      <c r="BB166" s="457"/>
      <c r="BC166" s="387" t="s">
        <v>214</v>
      </c>
      <c r="BD166" s="396"/>
      <c r="BE166" s="344"/>
      <c r="BF166" s="396"/>
      <c r="BG166" s="344"/>
      <c r="BH166" s="396"/>
      <c r="BI166" s="396"/>
      <c r="BJ166" s="396"/>
      <c r="BK166" s="396"/>
      <c r="BL166" s="396"/>
      <c r="BM166" s="396"/>
      <c r="BN166" s="396"/>
      <c r="BO166" s="396"/>
      <c r="BP166" s="391">
        <f t="shared" si="103"/>
        <v>50</v>
      </c>
      <c r="BQ166" s="396"/>
      <c r="BR166" s="396"/>
      <c r="BS166" s="396"/>
      <c r="BT166" s="396"/>
      <c r="BU166" s="396"/>
      <c r="BV166" s="396"/>
      <c r="BW166" s="396"/>
      <c r="BX166" s="396"/>
      <c r="BY166" s="300"/>
      <c r="BZ166" s="38" t="s">
        <v>736</v>
      </c>
      <c r="CA166" s="300"/>
      <c r="CB166" s="304"/>
      <c r="CC166" s="300"/>
      <c r="CD166" s="304"/>
      <c r="CE166" s="300"/>
      <c r="CF166" s="304"/>
      <c r="CG166" s="300"/>
      <c r="CH166" s="301"/>
      <c r="CI166" s="301"/>
      <c r="CJ166" s="304"/>
      <c r="CK166" s="304"/>
      <c r="CL166" s="304"/>
      <c r="CM166" s="302"/>
      <c r="CN166" s="302">
        <v>4.7300000000000004</v>
      </c>
      <c r="CO166" s="301"/>
      <c r="CP166" s="301"/>
      <c r="CQ166" s="300"/>
      <c r="CR166" s="300"/>
      <c r="CS166" s="301"/>
      <c r="CT166" s="301"/>
      <c r="CU166" s="300"/>
      <c r="CV166" s="300"/>
      <c r="CW166" s="302"/>
      <c r="CX166" s="302"/>
      <c r="CY166" s="299">
        <f>43*0.1</f>
        <v>4.3</v>
      </c>
      <c r="CZ166" s="299"/>
      <c r="DA166" s="302"/>
      <c r="DB166" s="299"/>
      <c r="DC166" s="299"/>
      <c r="DD166" s="298"/>
      <c r="DE166" s="298"/>
      <c r="DF166" s="298"/>
      <c r="DG166" s="303"/>
      <c r="DH166" s="302"/>
      <c r="DI166" s="302"/>
      <c r="DJ166" s="302"/>
      <c r="DK166" s="302"/>
      <c r="DL166" s="302"/>
      <c r="DM166" s="298"/>
      <c r="DN166" s="297"/>
      <c r="DO166" s="301"/>
      <c r="DP166" s="301"/>
      <c r="DQ166" s="300"/>
      <c r="DR166" s="300"/>
      <c r="DS166" s="301"/>
      <c r="DT166" s="300"/>
      <c r="DU166" s="300"/>
      <c r="DV166" s="304"/>
      <c r="DW166" s="304"/>
      <c r="DX166" s="301"/>
      <c r="DY166" s="301"/>
      <c r="DZ166" s="300"/>
      <c r="EA166" s="301"/>
      <c r="EB166" s="300"/>
      <c r="EC166" s="52">
        <v>400000</v>
      </c>
      <c r="ED166" s="52">
        <v>0</v>
      </c>
      <c r="EE166" s="303"/>
      <c r="EF166" s="52">
        <v>460000</v>
      </c>
      <c r="EG166" s="51">
        <v>0</v>
      </c>
      <c r="EH166" s="303">
        <v>460000</v>
      </c>
      <c r="EI166" s="303"/>
      <c r="EJ166" s="301"/>
    </row>
    <row r="167" spans="1:15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390">
        <v>12.852200094756203</v>
      </c>
      <c r="R167" s="391">
        <v>13.5</v>
      </c>
      <c r="S167" s="204" t="e">
        <f>Q167+#REF!+R167</f>
        <v>#REF!</v>
      </c>
      <c r="T167" s="439"/>
      <c r="U167" s="205" t="s">
        <v>155</v>
      </c>
      <c r="V167" s="392"/>
      <c r="W167" s="393">
        <f t="shared" si="85"/>
        <v>126984.126984127</v>
      </c>
      <c r="X167" s="394"/>
      <c r="Y167" s="394"/>
      <c r="Z167" s="394" t="s">
        <v>161</v>
      </c>
      <c r="AA167" s="394"/>
      <c r="AB167" s="394"/>
      <c r="AC167" s="394"/>
      <c r="AD167" s="394"/>
      <c r="AE167" s="395">
        <f t="shared" si="86"/>
        <v>0</v>
      </c>
      <c r="AF167" s="395">
        <f t="shared" si="99"/>
        <v>0</v>
      </c>
      <c r="AG167" s="395">
        <f t="shared" si="87"/>
        <v>15</v>
      </c>
      <c r="AH167" s="395">
        <f t="shared" si="100"/>
        <v>10</v>
      </c>
      <c r="AI167" s="391" t="s">
        <v>161</v>
      </c>
      <c r="AJ167" s="395">
        <f t="shared" si="102"/>
        <v>15</v>
      </c>
      <c r="AK167" s="391" t="s">
        <v>751</v>
      </c>
      <c r="AL167" s="395">
        <f t="shared" si="101"/>
        <v>10</v>
      </c>
      <c r="AM167" s="391" t="s">
        <v>161</v>
      </c>
      <c r="AN167" s="395">
        <f t="shared" si="88"/>
        <v>0</v>
      </c>
      <c r="AO167" s="391" t="s">
        <v>162</v>
      </c>
      <c r="AP167" s="395">
        <f t="shared" si="90"/>
        <v>0</v>
      </c>
      <c r="AQ167" s="391" t="s">
        <v>162</v>
      </c>
      <c r="AR167" s="390"/>
      <c r="AS167" s="390"/>
      <c r="AT167" s="390">
        <v>25</v>
      </c>
      <c r="AU167" s="390"/>
      <c r="AV167" s="390"/>
      <c r="AW167" s="390"/>
      <c r="AX167" s="390"/>
      <c r="AY167" s="390"/>
      <c r="AZ167" s="227"/>
      <c r="BA167" s="448"/>
      <c r="BB167" s="457"/>
      <c r="BC167" s="387" t="s">
        <v>214</v>
      </c>
      <c r="BD167" s="396"/>
      <c r="BE167" s="344"/>
      <c r="BF167" s="396"/>
      <c r="BG167" s="344"/>
      <c r="BH167" s="396"/>
      <c r="BI167" s="396"/>
      <c r="BJ167" s="396"/>
      <c r="BK167" s="396"/>
      <c r="BL167" s="396"/>
      <c r="BM167" s="396"/>
      <c r="BN167" s="396"/>
      <c r="BO167" s="396"/>
      <c r="BP167" s="391">
        <f t="shared" si="103"/>
        <v>50</v>
      </c>
      <c r="BQ167" s="396"/>
      <c r="BR167" s="396"/>
      <c r="BS167" s="396"/>
      <c r="BT167" s="396"/>
      <c r="BU167" s="396"/>
      <c r="BV167" s="396"/>
      <c r="BW167" s="396"/>
      <c r="BX167" s="396"/>
      <c r="BY167" s="300"/>
      <c r="BZ167" s="38" t="s">
        <v>736</v>
      </c>
      <c r="CA167" s="300"/>
      <c r="CB167" s="304"/>
      <c r="CC167" s="300"/>
      <c r="CD167" s="304"/>
      <c r="CE167" s="300"/>
      <c r="CF167" s="304"/>
      <c r="CG167" s="300"/>
      <c r="CH167" s="301"/>
      <c r="CI167" s="301"/>
      <c r="CJ167" s="304"/>
      <c r="CK167" s="304"/>
      <c r="CL167" s="304"/>
      <c r="CM167" s="302"/>
      <c r="CN167" s="302">
        <v>0.7</v>
      </c>
      <c r="CO167" s="301"/>
      <c r="CP167" s="301"/>
      <c r="CQ167" s="300"/>
      <c r="CR167" s="300"/>
      <c r="CS167" s="301"/>
      <c r="CT167" s="301"/>
      <c r="CU167" s="300"/>
      <c r="CV167" s="300"/>
      <c r="CW167" s="302"/>
      <c r="CX167" s="302"/>
      <c r="CY167" s="299">
        <f>45*0.1</f>
        <v>4.5</v>
      </c>
      <c r="CZ167" s="299"/>
      <c r="DA167" s="302"/>
      <c r="DB167" s="299"/>
      <c r="DC167" s="299"/>
      <c r="DD167" s="298"/>
      <c r="DE167" s="298"/>
      <c r="DF167" s="298"/>
      <c r="DG167" s="303"/>
      <c r="DH167" s="302"/>
      <c r="DI167" s="302"/>
      <c r="DJ167" s="302"/>
      <c r="DK167" s="302"/>
      <c r="DL167" s="302"/>
      <c r="DM167" s="298"/>
      <c r="DN167" s="297"/>
      <c r="DO167" s="301"/>
      <c r="DP167" s="301"/>
      <c r="DQ167" s="300"/>
      <c r="DR167" s="300"/>
      <c r="DS167" s="301"/>
      <c r="DT167" s="300"/>
      <c r="DU167" s="300"/>
      <c r="DV167" s="304"/>
      <c r="DW167" s="304"/>
      <c r="DX167" s="301"/>
      <c r="DY167" s="301"/>
      <c r="DZ167" s="300"/>
      <c r="EA167" s="301"/>
      <c r="EB167" s="300"/>
      <c r="EC167" s="52">
        <v>380000</v>
      </c>
      <c r="ED167" s="52">
        <v>0</v>
      </c>
      <c r="EE167" s="303"/>
      <c r="EF167" s="52">
        <v>400000</v>
      </c>
      <c r="EG167" s="51">
        <v>0</v>
      </c>
      <c r="EH167" s="303">
        <v>400000</v>
      </c>
      <c r="EI167" s="303"/>
      <c r="EJ167" s="301"/>
    </row>
    <row r="168" spans="1:15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390">
        <v>12.73396082381764</v>
      </c>
      <c r="R168" s="391">
        <v>13.5</v>
      </c>
      <c r="S168" s="204" t="e">
        <f>Q168+#REF!+R168</f>
        <v>#REF!</v>
      </c>
      <c r="T168" s="439"/>
      <c r="U168" s="205" t="s">
        <v>155</v>
      </c>
      <c r="V168" s="392"/>
      <c r="W168" s="393">
        <f t="shared" si="85"/>
        <v>190217.39130434778</v>
      </c>
      <c r="X168" s="394"/>
      <c r="Y168" s="394"/>
      <c r="Z168" s="394" t="s">
        <v>161</v>
      </c>
      <c r="AA168" s="394"/>
      <c r="AB168" s="394"/>
      <c r="AC168" s="394"/>
      <c r="AD168" s="394"/>
      <c r="AE168" s="395">
        <f t="shared" si="86"/>
        <v>0</v>
      </c>
      <c r="AF168" s="395">
        <f t="shared" si="99"/>
        <v>0</v>
      </c>
      <c r="AG168" s="395">
        <f t="shared" si="87"/>
        <v>15</v>
      </c>
      <c r="AH168" s="395">
        <f t="shared" si="100"/>
        <v>10</v>
      </c>
      <c r="AI168" s="391" t="s">
        <v>161</v>
      </c>
      <c r="AJ168" s="395">
        <f t="shared" si="102"/>
        <v>15</v>
      </c>
      <c r="AK168" s="391" t="s">
        <v>751</v>
      </c>
      <c r="AL168" s="395">
        <f t="shared" si="101"/>
        <v>10</v>
      </c>
      <c r="AM168" s="391" t="s">
        <v>161</v>
      </c>
      <c r="AN168" s="395">
        <f t="shared" si="88"/>
        <v>0</v>
      </c>
      <c r="AO168" s="391" t="s">
        <v>162</v>
      </c>
      <c r="AP168" s="395">
        <f t="shared" si="90"/>
        <v>0</v>
      </c>
      <c r="AQ168" s="391" t="s">
        <v>162</v>
      </c>
      <c r="AR168" s="390"/>
      <c r="AS168" s="390"/>
      <c r="AT168" s="390">
        <v>25</v>
      </c>
      <c r="AU168" s="390"/>
      <c r="AV168" s="390"/>
      <c r="AW168" s="390"/>
      <c r="AX168" s="390"/>
      <c r="AY168" s="390"/>
      <c r="AZ168" s="227"/>
      <c r="BA168" s="448"/>
      <c r="BB168" s="457"/>
      <c r="BC168" s="387" t="s">
        <v>214</v>
      </c>
      <c r="BD168" s="396"/>
      <c r="BE168" s="344"/>
      <c r="BF168" s="396"/>
      <c r="BG168" s="344"/>
      <c r="BH168" s="396"/>
      <c r="BI168" s="396"/>
      <c r="BJ168" s="396"/>
      <c r="BK168" s="396"/>
      <c r="BL168" s="396"/>
      <c r="BM168" s="396"/>
      <c r="BN168" s="396"/>
      <c r="BO168" s="396"/>
      <c r="BP168" s="391">
        <f t="shared" si="103"/>
        <v>50</v>
      </c>
      <c r="BQ168" s="396"/>
      <c r="BR168" s="396"/>
      <c r="BS168" s="396"/>
      <c r="BT168" s="396"/>
      <c r="BU168" s="396"/>
      <c r="BV168" s="396"/>
      <c r="BW168" s="396"/>
      <c r="BX168" s="396"/>
      <c r="BY168" s="300"/>
      <c r="BZ168" s="38" t="s">
        <v>736</v>
      </c>
      <c r="CA168" s="300"/>
      <c r="CB168" s="304"/>
      <c r="CC168" s="300"/>
      <c r="CD168" s="304"/>
      <c r="CE168" s="300"/>
      <c r="CF168" s="304"/>
      <c r="CG168" s="300"/>
      <c r="CH168" s="301"/>
      <c r="CI168" s="301"/>
      <c r="CJ168" s="304"/>
      <c r="CK168" s="304"/>
      <c r="CL168" s="304"/>
      <c r="CM168" s="302"/>
      <c r="CN168" s="302">
        <v>0.46</v>
      </c>
      <c r="CO168" s="301"/>
      <c r="CP168" s="301"/>
      <c r="CQ168" s="300"/>
      <c r="CR168" s="300"/>
      <c r="CS168" s="301"/>
      <c r="CT168" s="301"/>
      <c r="CU168" s="300"/>
      <c r="CV168" s="300"/>
      <c r="CW168" s="302"/>
      <c r="CX168" s="302"/>
      <c r="CY168" s="299">
        <f>48*0.1</f>
        <v>4.8000000000000007</v>
      </c>
      <c r="CZ168" s="299"/>
      <c r="DA168" s="302"/>
      <c r="DB168" s="299"/>
      <c r="DC168" s="299"/>
      <c r="DD168" s="298"/>
      <c r="DE168" s="298"/>
      <c r="DF168" s="298"/>
      <c r="DG168" s="303"/>
      <c r="DH168" s="302"/>
      <c r="DI168" s="302"/>
      <c r="DJ168" s="302"/>
      <c r="DK168" s="302"/>
      <c r="DL168" s="302"/>
      <c r="DM168" s="298"/>
      <c r="DN168" s="297"/>
      <c r="DO168" s="301"/>
      <c r="DP168" s="301"/>
      <c r="DQ168" s="300"/>
      <c r="DR168" s="300"/>
      <c r="DS168" s="301"/>
      <c r="DT168" s="300"/>
      <c r="DU168" s="300"/>
      <c r="DV168" s="304"/>
      <c r="DW168" s="304"/>
      <c r="DX168" s="301"/>
      <c r="DY168" s="301"/>
      <c r="DZ168" s="300"/>
      <c r="EA168" s="301"/>
      <c r="EB168" s="300"/>
      <c r="EC168" s="52">
        <v>400000</v>
      </c>
      <c r="ED168" s="52">
        <v>380000</v>
      </c>
      <c r="EE168" s="303"/>
      <c r="EF168" s="52">
        <v>800000</v>
      </c>
      <c r="EG168" s="51">
        <v>0</v>
      </c>
      <c r="EH168" s="303">
        <v>420000</v>
      </c>
      <c r="EI168" s="303"/>
      <c r="EJ168" s="301"/>
    </row>
    <row r="169" spans="1:15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390">
        <v>12.669319420463816</v>
      </c>
      <c r="R169" s="391">
        <v>13.5</v>
      </c>
      <c r="S169" s="204" t="e">
        <f>Q169+#REF!+R169</f>
        <v>#REF!</v>
      </c>
      <c r="T169" s="439"/>
      <c r="U169" s="205" t="s">
        <v>155</v>
      </c>
      <c r="V169" s="392"/>
      <c r="W169" s="393">
        <f t="shared" si="85"/>
        <v>7133.0455259026676</v>
      </c>
      <c r="X169" s="394"/>
      <c r="Y169" s="394"/>
      <c r="Z169" s="394" t="s">
        <v>161</v>
      </c>
      <c r="AA169" s="394"/>
      <c r="AB169" s="394"/>
      <c r="AC169" s="394"/>
      <c r="AD169" s="394"/>
      <c r="AE169" s="395">
        <f t="shared" si="86"/>
        <v>0</v>
      </c>
      <c r="AF169" s="395">
        <f t="shared" si="99"/>
        <v>0</v>
      </c>
      <c r="AG169" s="395">
        <f t="shared" si="87"/>
        <v>15</v>
      </c>
      <c r="AH169" s="395">
        <f t="shared" si="100"/>
        <v>10</v>
      </c>
      <c r="AI169" s="391" t="s">
        <v>161</v>
      </c>
      <c r="AJ169" s="395">
        <f t="shared" si="102"/>
        <v>15</v>
      </c>
      <c r="AK169" s="391" t="s">
        <v>751</v>
      </c>
      <c r="AL169" s="395">
        <f t="shared" si="101"/>
        <v>10</v>
      </c>
      <c r="AM169" s="391" t="s">
        <v>161</v>
      </c>
      <c r="AN169" s="395">
        <f t="shared" si="88"/>
        <v>0</v>
      </c>
      <c r="AO169" s="391" t="s">
        <v>162</v>
      </c>
      <c r="AP169" s="395">
        <f t="shared" si="90"/>
        <v>0</v>
      </c>
      <c r="AQ169" s="391" t="s">
        <v>162</v>
      </c>
      <c r="AR169" s="390"/>
      <c r="AS169" s="390"/>
      <c r="AT169" s="390">
        <v>25</v>
      </c>
      <c r="AU169" s="390"/>
      <c r="AV169" s="390"/>
      <c r="AW169" s="390"/>
      <c r="AX169" s="390"/>
      <c r="AY169" s="390"/>
      <c r="AZ169" s="227"/>
      <c r="BA169" s="448"/>
      <c r="BB169" s="457"/>
      <c r="BC169" s="387" t="s">
        <v>214</v>
      </c>
      <c r="BD169" s="396"/>
      <c r="BE169" s="344"/>
      <c r="BF169" s="396"/>
      <c r="BG169" s="344"/>
      <c r="BH169" s="396"/>
      <c r="BI169" s="396"/>
      <c r="BJ169" s="396"/>
      <c r="BK169" s="396"/>
      <c r="BL169" s="396"/>
      <c r="BM169" s="396"/>
      <c r="BN169" s="396"/>
      <c r="BO169" s="396"/>
      <c r="BP169" s="391">
        <f t="shared" si="103"/>
        <v>50</v>
      </c>
      <c r="BQ169" s="396"/>
      <c r="BR169" s="396"/>
      <c r="BS169" s="396"/>
      <c r="BT169" s="396"/>
      <c r="BU169" s="396"/>
      <c r="BV169" s="396"/>
      <c r="BW169" s="396"/>
      <c r="BX169" s="396"/>
      <c r="BY169" s="300"/>
      <c r="BZ169" s="38" t="s">
        <v>733</v>
      </c>
      <c r="CA169" s="300"/>
      <c r="CB169" s="304"/>
      <c r="CC169" s="300"/>
      <c r="CD169" s="304"/>
      <c r="CE169" s="300"/>
      <c r="CF169" s="304"/>
      <c r="CG169" s="300"/>
      <c r="CH169" s="301"/>
      <c r="CI169" s="301"/>
      <c r="CJ169" s="304"/>
      <c r="CK169" s="304"/>
      <c r="CL169" s="304"/>
      <c r="CM169" s="302"/>
      <c r="CN169" s="302">
        <v>2.08</v>
      </c>
      <c r="CO169" s="301"/>
      <c r="CP169" s="301"/>
      <c r="CQ169" s="300"/>
      <c r="CR169" s="300"/>
      <c r="CS169" s="301"/>
      <c r="CT169" s="301"/>
      <c r="CU169" s="300"/>
      <c r="CV169" s="300"/>
      <c r="CW169" s="302"/>
      <c r="CX169" s="302"/>
      <c r="CY169" s="299">
        <f>196*0.1</f>
        <v>19.600000000000001</v>
      </c>
      <c r="CZ169" s="299"/>
      <c r="DA169" s="302"/>
      <c r="DB169" s="299"/>
      <c r="DC169" s="299"/>
      <c r="DD169" s="298"/>
      <c r="DE169" s="298"/>
      <c r="DF169" s="298"/>
      <c r="DG169" s="303"/>
      <c r="DH169" s="302"/>
      <c r="DI169" s="302"/>
      <c r="DJ169" s="302"/>
      <c r="DK169" s="302"/>
      <c r="DL169" s="302"/>
      <c r="DM169" s="298"/>
      <c r="DN169" s="297"/>
      <c r="DO169" s="301"/>
      <c r="DP169" s="301"/>
      <c r="DQ169" s="300"/>
      <c r="DR169" s="300"/>
      <c r="DS169" s="301"/>
      <c r="DT169" s="300"/>
      <c r="DU169" s="300"/>
      <c r="DV169" s="304"/>
      <c r="DW169" s="304"/>
      <c r="DX169" s="301"/>
      <c r="DY169" s="301"/>
      <c r="DZ169" s="300"/>
      <c r="EA169" s="301"/>
      <c r="EB169" s="300"/>
      <c r="EC169" s="52">
        <v>370000</v>
      </c>
      <c r="ED169" s="52">
        <v>0</v>
      </c>
      <c r="EE169" s="303"/>
      <c r="EF169" s="52">
        <v>426000</v>
      </c>
      <c r="EG169" s="51">
        <v>135200</v>
      </c>
      <c r="EH169" s="303">
        <v>290800</v>
      </c>
      <c r="EI169" s="303"/>
      <c r="EJ169" s="301"/>
    </row>
    <row r="170" spans="1:15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390">
        <v>11.799247349397591</v>
      </c>
      <c r="R170" s="391">
        <v>9.75</v>
      </c>
      <c r="S170" s="204" t="e">
        <f>Q170+#REF!+R170</f>
        <v>#REF!</v>
      </c>
      <c r="T170" s="439"/>
      <c r="U170" s="205" t="s">
        <v>155</v>
      </c>
      <c r="V170" s="392"/>
      <c r="W170" s="393">
        <f t="shared" si="85"/>
        <v>312132.35294117645</v>
      </c>
      <c r="X170" s="394"/>
      <c r="Y170" s="394"/>
      <c r="Z170" s="394" t="s">
        <v>161</v>
      </c>
      <c r="AA170" s="394"/>
      <c r="AB170" s="394"/>
      <c r="AC170" s="394"/>
      <c r="AD170" s="394"/>
      <c r="AE170" s="395">
        <f t="shared" si="86"/>
        <v>0</v>
      </c>
      <c r="AF170" s="395">
        <f t="shared" si="99"/>
        <v>0</v>
      </c>
      <c r="AG170" s="395">
        <f t="shared" si="87"/>
        <v>15</v>
      </c>
      <c r="AH170" s="395">
        <f t="shared" si="100"/>
        <v>10</v>
      </c>
      <c r="AI170" s="391" t="s">
        <v>161</v>
      </c>
      <c r="AJ170" s="395">
        <f t="shared" si="102"/>
        <v>15</v>
      </c>
      <c r="AK170" s="391" t="s">
        <v>751</v>
      </c>
      <c r="AL170" s="395">
        <f t="shared" si="101"/>
        <v>10</v>
      </c>
      <c r="AM170" s="391" t="s">
        <v>161</v>
      </c>
      <c r="AN170" s="395">
        <f t="shared" si="88"/>
        <v>0</v>
      </c>
      <c r="AO170" s="391" t="s">
        <v>162</v>
      </c>
      <c r="AP170" s="395">
        <f t="shared" si="90"/>
        <v>0</v>
      </c>
      <c r="AQ170" s="391" t="s">
        <v>162</v>
      </c>
      <c r="AR170" s="390"/>
      <c r="AS170" s="390"/>
      <c r="AT170" s="390">
        <v>25</v>
      </c>
      <c r="AU170" s="390"/>
      <c r="AV170" s="390"/>
      <c r="AW170" s="390"/>
      <c r="AX170" s="390"/>
      <c r="AY170" s="390"/>
      <c r="AZ170" s="227"/>
      <c r="BA170" s="448"/>
      <c r="BB170" s="457"/>
      <c r="BC170" s="387" t="s">
        <v>214</v>
      </c>
      <c r="BD170" s="396"/>
      <c r="BE170" s="344"/>
      <c r="BF170" s="396"/>
      <c r="BG170" s="344"/>
      <c r="BH170" s="396"/>
      <c r="BI170" s="396"/>
      <c r="BJ170" s="396"/>
      <c r="BK170" s="396"/>
      <c r="BL170" s="396"/>
      <c r="BM170" s="396"/>
      <c r="BN170" s="396"/>
      <c r="BO170" s="396"/>
      <c r="BP170" s="391">
        <f t="shared" si="103"/>
        <v>50</v>
      </c>
      <c r="BQ170" s="396"/>
      <c r="BR170" s="396"/>
      <c r="BS170" s="396"/>
      <c r="BT170" s="396"/>
      <c r="BU170" s="396"/>
      <c r="BV170" s="396"/>
      <c r="BW170" s="396"/>
      <c r="BX170" s="396"/>
      <c r="BY170" s="300"/>
      <c r="BZ170" s="38" t="s">
        <v>733</v>
      </c>
      <c r="CA170" s="300"/>
      <c r="CB170" s="304"/>
      <c r="CC170" s="300"/>
      <c r="CD170" s="304"/>
      <c r="CE170" s="300"/>
      <c r="CF170" s="304"/>
      <c r="CG170" s="300"/>
      <c r="CH170" s="301"/>
      <c r="CI170" s="301"/>
      <c r="CJ170" s="304"/>
      <c r="CK170" s="304"/>
      <c r="CL170" s="304"/>
      <c r="CM170" s="302"/>
      <c r="CN170" s="302">
        <v>0.48</v>
      </c>
      <c r="CO170" s="301"/>
      <c r="CP170" s="301"/>
      <c r="CQ170" s="300"/>
      <c r="CR170" s="300"/>
      <c r="CS170" s="301"/>
      <c r="CT170" s="301"/>
      <c r="CU170" s="300"/>
      <c r="CV170" s="300"/>
      <c r="CW170" s="302"/>
      <c r="CX170" s="302"/>
      <c r="CY170" s="299">
        <f>170*0.1</f>
        <v>17</v>
      </c>
      <c r="CZ170" s="299"/>
      <c r="DA170" s="302"/>
      <c r="DB170" s="299"/>
      <c r="DC170" s="299"/>
      <c r="DD170" s="298"/>
      <c r="DE170" s="298"/>
      <c r="DF170" s="298"/>
      <c r="DG170" s="303"/>
      <c r="DH170" s="302"/>
      <c r="DI170" s="302"/>
      <c r="DJ170" s="302"/>
      <c r="DK170" s="302"/>
      <c r="DL170" s="302"/>
      <c r="DM170" s="298"/>
      <c r="DN170" s="297"/>
      <c r="DO170" s="301"/>
      <c r="DP170" s="301"/>
      <c r="DQ170" s="300"/>
      <c r="DR170" s="300"/>
      <c r="DS170" s="301"/>
      <c r="DT170" s="300"/>
      <c r="DU170" s="300"/>
      <c r="DV170" s="304"/>
      <c r="DW170" s="304"/>
      <c r="DX170" s="301"/>
      <c r="DY170" s="301"/>
      <c r="DZ170" s="300"/>
      <c r="EA170" s="301"/>
      <c r="EB170" s="300"/>
      <c r="EC170" s="52">
        <v>400000</v>
      </c>
      <c r="ED170" s="52">
        <v>0</v>
      </c>
      <c r="EE170" s="303"/>
      <c r="EF170" s="52">
        <v>415000</v>
      </c>
      <c r="EG170" s="51">
        <v>0</v>
      </c>
      <c r="EH170" s="292">
        <v>2547000</v>
      </c>
      <c r="EI170" s="303"/>
      <c r="EJ170" s="301"/>
    </row>
    <row r="171" spans="1:15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226"/>
      <c r="Q171" s="390">
        <v>11.62296046708027</v>
      </c>
      <c r="R171" s="391">
        <v>8.25</v>
      </c>
      <c r="S171" s="204" t="e">
        <f>Q171+#REF!+R171</f>
        <v>#REF!</v>
      </c>
      <c r="T171" s="439"/>
      <c r="U171" s="205" t="s">
        <v>155</v>
      </c>
      <c r="V171" s="392"/>
      <c r="W171" s="393">
        <f t="shared" si="85"/>
        <v>14192.558496355963</v>
      </c>
      <c r="X171" s="394"/>
      <c r="Y171" s="394"/>
      <c r="Z171" s="394" t="s">
        <v>161</v>
      </c>
      <c r="AA171" s="394"/>
      <c r="AB171" s="394"/>
      <c r="AC171" s="394"/>
      <c r="AD171" s="394"/>
      <c r="AE171" s="395">
        <f t="shared" si="86"/>
        <v>0</v>
      </c>
      <c r="AF171" s="395">
        <f t="shared" si="99"/>
        <v>0</v>
      </c>
      <c r="AG171" s="395">
        <f t="shared" si="87"/>
        <v>15</v>
      </c>
      <c r="AH171" s="395">
        <f t="shared" si="100"/>
        <v>10</v>
      </c>
      <c r="AI171" s="391" t="s">
        <v>161</v>
      </c>
      <c r="AJ171" s="395">
        <f t="shared" si="102"/>
        <v>15</v>
      </c>
      <c r="AK171" s="391" t="s">
        <v>751</v>
      </c>
      <c r="AL171" s="395">
        <f t="shared" si="101"/>
        <v>10</v>
      </c>
      <c r="AM171" s="391" t="s">
        <v>161</v>
      </c>
      <c r="AN171" s="395">
        <f t="shared" si="88"/>
        <v>0</v>
      </c>
      <c r="AO171" s="391" t="s">
        <v>162</v>
      </c>
      <c r="AP171" s="395">
        <f t="shared" si="90"/>
        <v>0</v>
      </c>
      <c r="AQ171" s="391" t="s">
        <v>162</v>
      </c>
      <c r="AR171" s="390"/>
      <c r="AS171" s="390"/>
      <c r="AT171" s="390">
        <v>5</v>
      </c>
      <c r="AU171" s="390"/>
      <c r="AV171" s="390"/>
      <c r="AW171" s="390"/>
      <c r="AX171" s="390"/>
      <c r="AY171" s="390"/>
      <c r="AZ171" s="227"/>
      <c r="BA171" s="448"/>
      <c r="BB171" s="457"/>
      <c r="BC171" s="387" t="s">
        <v>214</v>
      </c>
      <c r="BD171" s="396"/>
      <c r="BE171" s="344"/>
      <c r="BF171" s="396"/>
      <c r="BG171" s="344"/>
      <c r="BH171" s="396"/>
      <c r="BI171" s="396"/>
      <c r="BJ171" s="396"/>
      <c r="BK171" s="396"/>
      <c r="BL171" s="396"/>
      <c r="BM171" s="396"/>
      <c r="BN171" s="396"/>
      <c r="BO171" s="396"/>
      <c r="BP171" s="391">
        <f t="shared" si="103"/>
        <v>50</v>
      </c>
      <c r="BQ171" s="396"/>
      <c r="BR171" s="396"/>
      <c r="BS171" s="396"/>
      <c r="BT171" s="396"/>
      <c r="BU171" s="396"/>
      <c r="BV171" s="396"/>
      <c r="BW171" s="396"/>
      <c r="BX171" s="396"/>
      <c r="BY171" s="300"/>
      <c r="BZ171" s="38" t="s">
        <v>734</v>
      </c>
      <c r="CA171" s="300"/>
      <c r="CB171" s="304"/>
      <c r="CC171" s="300"/>
      <c r="CD171" s="304"/>
      <c r="CE171" s="300"/>
      <c r="CF171" s="304"/>
      <c r="CG171" s="300"/>
      <c r="CH171" s="301"/>
      <c r="CI171" s="301"/>
      <c r="CJ171" s="304"/>
      <c r="CK171" s="304"/>
      <c r="CL171" s="304"/>
      <c r="CM171" s="302"/>
      <c r="CN171" s="302">
        <v>0.79</v>
      </c>
      <c r="CO171" s="301"/>
      <c r="CP171" s="301"/>
      <c r="CQ171" s="300"/>
      <c r="CR171" s="300"/>
      <c r="CS171" s="301"/>
      <c r="CT171" s="301"/>
      <c r="CU171" s="300"/>
      <c r="CV171" s="300"/>
      <c r="CW171" s="302"/>
      <c r="CX171" s="302"/>
      <c r="CY171" s="299">
        <f>330*0.1</f>
        <v>33</v>
      </c>
      <c r="CZ171" s="299"/>
      <c r="DA171" s="302"/>
      <c r="DB171" s="299"/>
      <c r="DC171" s="299"/>
      <c r="DD171" s="298"/>
      <c r="DE171" s="298"/>
      <c r="DF171" s="298"/>
      <c r="DG171" s="303"/>
      <c r="DH171" s="302"/>
      <c r="DI171" s="302"/>
      <c r="DJ171" s="302"/>
      <c r="DK171" s="302"/>
      <c r="DL171" s="302"/>
      <c r="DM171" s="298"/>
      <c r="DN171" s="297"/>
      <c r="DO171" s="301"/>
      <c r="DP171" s="301"/>
      <c r="DQ171" s="300"/>
      <c r="DR171" s="300"/>
      <c r="DS171" s="301"/>
      <c r="DT171" s="300"/>
      <c r="DU171" s="300"/>
      <c r="DV171" s="304"/>
      <c r="DW171" s="304"/>
      <c r="DX171" s="301"/>
      <c r="DY171" s="301"/>
      <c r="DZ171" s="300"/>
      <c r="EA171" s="301"/>
      <c r="EB171" s="300"/>
      <c r="EC171" s="52">
        <v>320000</v>
      </c>
      <c r="ED171" s="52">
        <v>0</v>
      </c>
      <c r="EE171" s="303"/>
      <c r="EF171" s="52">
        <v>370000</v>
      </c>
      <c r="EG171" s="51">
        <v>0</v>
      </c>
      <c r="EH171" s="303">
        <v>370000</v>
      </c>
      <c r="EI171" s="303"/>
      <c r="EJ171" s="301"/>
    </row>
    <row r="172" spans="1:15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390">
        <v>11.368879191733225</v>
      </c>
      <c r="R172" s="391">
        <v>9.75</v>
      </c>
      <c r="S172" s="204" t="e">
        <f>Q172+#REF!+R172</f>
        <v>#REF!</v>
      </c>
      <c r="T172" s="439"/>
      <c r="U172" s="205" t="s">
        <v>155</v>
      </c>
      <c r="V172" s="392"/>
      <c r="W172" s="393">
        <f t="shared" si="85"/>
        <v>340460.52631578944</v>
      </c>
      <c r="X172" s="394"/>
      <c r="Y172" s="394"/>
      <c r="Z172" s="394" t="s">
        <v>161</v>
      </c>
      <c r="AA172" s="394"/>
      <c r="AB172" s="394"/>
      <c r="AC172" s="394"/>
      <c r="AD172" s="394"/>
      <c r="AE172" s="395">
        <f t="shared" si="86"/>
        <v>0</v>
      </c>
      <c r="AF172" s="395">
        <f t="shared" si="99"/>
        <v>0</v>
      </c>
      <c r="AG172" s="395">
        <f t="shared" si="87"/>
        <v>15</v>
      </c>
      <c r="AH172" s="395">
        <f t="shared" si="100"/>
        <v>10</v>
      </c>
      <c r="AI172" s="391" t="s">
        <v>161</v>
      </c>
      <c r="AJ172" s="395">
        <f t="shared" si="102"/>
        <v>15</v>
      </c>
      <c r="AK172" s="391" t="s">
        <v>751</v>
      </c>
      <c r="AL172" s="395">
        <f t="shared" si="101"/>
        <v>10</v>
      </c>
      <c r="AM172" s="391" t="s">
        <v>161</v>
      </c>
      <c r="AN172" s="395">
        <f t="shared" si="88"/>
        <v>0</v>
      </c>
      <c r="AO172" s="391" t="s">
        <v>162</v>
      </c>
      <c r="AP172" s="395">
        <f t="shared" si="90"/>
        <v>0</v>
      </c>
      <c r="AQ172" s="391" t="s">
        <v>162</v>
      </c>
      <c r="AR172" s="390"/>
      <c r="AS172" s="390"/>
      <c r="AT172" s="390">
        <v>25</v>
      </c>
      <c r="AU172" s="390"/>
      <c r="AV172" s="390"/>
      <c r="AW172" s="390"/>
      <c r="AX172" s="390"/>
      <c r="AY172" s="390"/>
      <c r="AZ172" s="227"/>
      <c r="BA172" s="448"/>
      <c r="BB172" s="457"/>
      <c r="BC172" s="387" t="s">
        <v>214</v>
      </c>
      <c r="BD172" s="396"/>
      <c r="BE172" s="344"/>
      <c r="BF172" s="396"/>
      <c r="BG172" s="344"/>
      <c r="BH172" s="396"/>
      <c r="BI172" s="396"/>
      <c r="BJ172" s="396"/>
      <c r="BK172" s="396"/>
      <c r="BL172" s="396"/>
      <c r="BM172" s="396"/>
      <c r="BN172" s="396"/>
      <c r="BO172" s="396"/>
      <c r="BP172" s="391">
        <f t="shared" si="103"/>
        <v>50</v>
      </c>
      <c r="BQ172" s="396"/>
      <c r="BR172" s="396"/>
      <c r="BS172" s="396"/>
      <c r="BT172" s="396"/>
      <c r="BU172" s="396"/>
      <c r="BV172" s="396"/>
      <c r="BW172" s="396"/>
      <c r="BX172" s="396"/>
      <c r="BY172" s="300"/>
      <c r="BZ172" s="38" t="s">
        <v>733</v>
      </c>
      <c r="CA172" s="300"/>
      <c r="CB172" s="304"/>
      <c r="CC172" s="300"/>
      <c r="CD172" s="304"/>
      <c r="CE172" s="300"/>
      <c r="CF172" s="304"/>
      <c r="CG172" s="300"/>
      <c r="CH172" s="301"/>
      <c r="CI172" s="301"/>
      <c r="CJ172" s="304"/>
      <c r="CK172" s="304"/>
      <c r="CL172" s="304"/>
      <c r="CM172" s="302"/>
      <c r="CN172" s="302">
        <v>0.32</v>
      </c>
      <c r="CO172" s="301"/>
      <c r="CP172" s="301"/>
      <c r="CQ172" s="300"/>
      <c r="CR172" s="300"/>
      <c r="CS172" s="301"/>
      <c r="CT172" s="301"/>
      <c r="CU172" s="300"/>
      <c r="CV172" s="300"/>
      <c r="CW172" s="302"/>
      <c r="CX172" s="302"/>
      <c r="CY172" s="299">
        <f>190*0.1</f>
        <v>19</v>
      </c>
      <c r="CZ172" s="299"/>
      <c r="DA172" s="302"/>
      <c r="DB172" s="299"/>
      <c r="DC172" s="299"/>
      <c r="DD172" s="298"/>
      <c r="DE172" s="298"/>
      <c r="DF172" s="298"/>
      <c r="DG172" s="303"/>
      <c r="DH172" s="302"/>
      <c r="DI172" s="302"/>
      <c r="DJ172" s="302"/>
      <c r="DK172" s="302"/>
      <c r="DL172" s="302"/>
      <c r="DM172" s="298"/>
      <c r="DN172" s="297"/>
      <c r="DO172" s="301"/>
      <c r="DP172" s="301"/>
      <c r="DQ172" s="300"/>
      <c r="DR172" s="300"/>
      <c r="DS172" s="301"/>
      <c r="DT172" s="300"/>
      <c r="DU172" s="300"/>
      <c r="DV172" s="304"/>
      <c r="DW172" s="304"/>
      <c r="DX172" s="301"/>
      <c r="DY172" s="301"/>
      <c r="DZ172" s="300"/>
      <c r="EA172" s="301"/>
      <c r="EB172" s="300"/>
      <c r="EC172" s="52">
        <v>380000</v>
      </c>
      <c r="ED172" s="52">
        <v>0</v>
      </c>
      <c r="EE172" s="303"/>
      <c r="EF172" s="52">
        <v>437000</v>
      </c>
      <c r="EG172" s="51">
        <v>0</v>
      </c>
      <c r="EH172" s="292">
        <v>2070000</v>
      </c>
      <c r="EI172" s="303"/>
      <c r="EJ172" s="301"/>
    </row>
    <row r="173" spans="1:15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226"/>
      <c r="Q173" s="390">
        <v>10.899780568313751</v>
      </c>
      <c r="R173" s="391">
        <v>9.75</v>
      </c>
      <c r="S173" s="204" t="e">
        <f>Q173+#REF!+R173</f>
        <v>#REF!</v>
      </c>
      <c r="T173" s="439"/>
      <c r="U173" s="205" t="s">
        <v>155</v>
      </c>
      <c r="V173" s="392"/>
      <c r="W173" s="393">
        <f t="shared" si="85"/>
        <v>16479.215589337946</v>
      </c>
      <c r="X173" s="394"/>
      <c r="Y173" s="394"/>
      <c r="Z173" s="394" t="s">
        <v>161</v>
      </c>
      <c r="AA173" s="394"/>
      <c r="AB173" s="394"/>
      <c r="AC173" s="394"/>
      <c r="AD173" s="394"/>
      <c r="AE173" s="395">
        <f t="shared" si="86"/>
        <v>0</v>
      </c>
      <c r="AF173" s="395">
        <f t="shared" si="99"/>
        <v>0</v>
      </c>
      <c r="AG173" s="395">
        <f t="shared" si="87"/>
        <v>15</v>
      </c>
      <c r="AH173" s="395">
        <f t="shared" si="100"/>
        <v>10</v>
      </c>
      <c r="AI173" s="391" t="s">
        <v>161</v>
      </c>
      <c r="AJ173" s="395">
        <f t="shared" si="102"/>
        <v>15</v>
      </c>
      <c r="AK173" s="391" t="s">
        <v>751</v>
      </c>
      <c r="AL173" s="395">
        <f t="shared" si="101"/>
        <v>10</v>
      </c>
      <c r="AM173" s="391" t="s">
        <v>161</v>
      </c>
      <c r="AN173" s="395">
        <f t="shared" si="88"/>
        <v>0</v>
      </c>
      <c r="AO173" s="391" t="s">
        <v>162</v>
      </c>
      <c r="AP173" s="395">
        <f t="shared" si="90"/>
        <v>0</v>
      </c>
      <c r="AQ173" s="391" t="s">
        <v>162</v>
      </c>
      <c r="AR173" s="390"/>
      <c r="AS173" s="390"/>
      <c r="AT173" s="390">
        <v>12.5</v>
      </c>
      <c r="AU173" s="390"/>
      <c r="AV173" s="390"/>
      <c r="AW173" s="390"/>
      <c r="AX173" s="390"/>
      <c r="AY173" s="390"/>
      <c r="AZ173" s="227"/>
      <c r="BA173" s="448"/>
      <c r="BB173" s="457"/>
      <c r="BC173" s="387" t="s">
        <v>214</v>
      </c>
      <c r="BD173" s="396"/>
      <c r="BE173" s="344"/>
      <c r="BF173" s="396"/>
      <c r="BG173" s="344"/>
      <c r="BH173" s="396"/>
      <c r="BI173" s="396"/>
      <c r="BJ173" s="396"/>
      <c r="BK173" s="396"/>
      <c r="BL173" s="396"/>
      <c r="BM173" s="396"/>
      <c r="BN173" s="396"/>
      <c r="BO173" s="396"/>
      <c r="BP173" s="391">
        <f t="shared" si="103"/>
        <v>50</v>
      </c>
      <c r="BQ173" s="396"/>
      <c r="BR173" s="396"/>
      <c r="BS173" s="396"/>
      <c r="BT173" s="396"/>
      <c r="BU173" s="396"/>
      <c r="BV173" s="396"/>
      <c r="BW173" s="396"/>
      <c r="BX173" s="396"/>
      <c r="BY173" s="300"/>
      <c r="BZ173" s="38" t="s">
        <v>733</v>
      </c>
      <c r="CA173" s="300"/>
      <c r="CB173" s="304"/>
      <c r="CC173" s="300"/>
      <c r="CD173" s="304"/>
      <c r="CE173" s="300"/>
      <c r="CF173" s="304"/>
      <c r="CG173" s="300"/>
      <c r="CH173" s="301"/>
      <c r="CI173" s="301"/>
      <c r="CJ173" s="304"/>
      <c r="CK173" s="304"/>
      <c r="CL173" s="304"/>
      <c r="CM173" s="302"/>
      <c r="CN173" s="302">
        <v>0.27</v>
      </c>
      <c r="CO173" s="301"/>
      <c r="CP173" s="301"/>
      <c r="CQ173" s="300"/>
      <c r="CR173" s="300"/>
      <c r="CS173" s="301"/>
      <c r="CT173" s="301"/>
      <c r="CU173" s="300"/>
      <c r="CV173" s="300"/>
      <c r="CW173" s="302"/>
      <c r="CX173" s="302"/>
      <c r="CY173" s="299">
        <f>899*0.1</f>
        <v>89.9</v>
      </c>
      <c r="CZ173" s="299"/>
      <c r="DA173" s="302"/>
      <c r="DB173" s="299"/>
      <c r="DC173" s="299"/>
      <c r="DD173" s="298"/>
      <c r="DE173" s="298"/>
      <c r="DF173" s="298"/>
      <c r="DG173" s="303"/>
      <c r="DH173" s="302"/>
      <c r="DI173" s="302"/>
      <c r="DJ173" s="302"/>
      <c r="DK173" s="302"/>
      <c r="DL173" s="302"/>
      <c r="DM173" s="298"/>
      <c r="DN173" s="297"/>
      <c r="DO173" s="301"/>
      <c r="DP173" s="301"/>
      <c r="DQ173" s="300"/>
      <c r="DR173" s="300"/>
      <c r="DS173" s="301"/>
      <c r="DT173" s="300"/>
      <c r="DU173" s="300"/>
      <c r="DV173" s="304"/>
      <c r="DW173" s="304"/>
      <c r="DX173" s="301"/>
      <c r="DY173" s="301"/>
      <c r="DZ173" s="300"/>
      <c r="EA173" s="301"/>
      <c r="EB173" s="300"/>
      <c r="EC173" s="52">
        <v>300000</v>
      </c>
      <c r="ED173" s="52">
        <v>0</v>
      </c>
      <c r="EE173" s="303"/>
      <c r="EF173" s="52">
        <v>400000</v>
      </c>
      <c r="EG173" s="51">
        <v>0</v>
      </c>
      <c r="EH173" s="303">
        <v>400000</v>
      </c>
      <c r="EI173" s="303"/>
      <c r="EJ173" s="301"/>
    </row>
    <row r="174" spans="1:15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226"/>
      <c r="Q174" s="390">
        <v>10.804722947171893</v>
      </c>
      <c r="R174" s="391">
        <v>9.75</v>
      </c>
      <c r="S174" s="204" t="e">
        <f>Q174+#REF!+R174</f>
        <v>#REF!</v>
      </c>
      <c r="T174" s="439"/>
      <c r="U174" s="205" t="s">
        <v>155</v>
      </c>
      <c r="V174" s="392"/>
      <c r="W174" s="393">
        <f t="shared" si="85"/>
        <v>11725.186969197615</v>
      </c>
      <c r="X174" s="394"/>
      <c r="Y174" s="394"/>
      <c r="Z174" s="394" t="s">
        <v>161</v>
      </c>
      <c r="AA174" s="394"/>
      <c r="AB174" s="394"/>
      <c r="AC174" s="394"/>
      <c r="AD174" s="394"/>
      <c r="AE174" s="395">
        <f t="shared" si="86"/>
        <v>0</v>
      </c>
      <c r="AF174" s="395">
        <f t="shared" si="99"/>
        <v>0</v>
      </c>
      <c r="AG174" s="395">
        <f t="shared" si="87"/>
        <v>15</v>
      </c>
      <c r="AH174" s="395">
        <f t="shared" si="100"/>
        <v>10</v>
      </c>
      <c r="AI174" s="391" t="s">
        <v>161</v>
      </c>
      <c r="AJ174" s="395">
        <f t="shared" si="102"/>
        <v>15</v>
      </c>
      <c r="AK174" s="391" t="s">
        <v>751</v>
      </c>
      <c r="AL174" s="395">
        <f t="shared" si="101"/>
        <v>10</v>
      </c>
      <c r="AM174" s="391" t="s">
        <v>161</v>
      </c>
      <c r="AN174" s="395">
        <f t="shared" si="88"/>
        <v>0</v>
      </c>
      <c r="AO174" s="391" t="s">
        <v>162</v>
      </c>
      <c r="AP174" s="395">
        <f t="shared" si="90"/>
        <v>0</v>
      </c>
      <c r="AQ174" s="391" t="s">
        <v>162</v>
      </c>
      <c r="AR174" s="390"/>
      <c r="AS174" s="390"/>
      <c r="AT174" s="390">
        <v>5</v>
      </c>
      <c r="AU174" s="390"/>
      <c r="AV174" s="390"/>
      <c r="AW174" s="390"/>
      <c r="AX174" s="390"/>
      <c r="AY174" s="390"/>
      <c r="AZ174" s="227"/>
      <c r="BA174" s="448"/>
      <c r="BB174" s="457"/>
      <c r="BC174" s="387" t="s">
        <v>214</v>
      </c>
      <c r="BD174" s="396"/>
      <c r="BE174" s="344"/>
      <c r="BF174" s="396"/>
      <c r="BG174" s="344"/>
      <c r="BH174" s="396"/>
      <c r="BI174" s="396"/>
      <c r="BJ174" s="396"/>
      <c r="BK174" s="396"/>
      <c r="BL174" s="396"/>
      <c r="BM174" s="396"/>
      <c r="BN174" s="396"/>
      <c r="BO174" s="396"/>
      <c r="BP174" s="391">
        <f t="shared" si="103"/>
        <v>50</v>
      </c>
      <c r="BQ174" s="396"/>
      <c r="BR174" s="396"/>
      <c r="BS174" s="396"/>
      <c r="BT174" s="396"/>
      <c r="BU174" s="396"/>
      <c r="BV174" s="396"/>
      <c r="BW174" s="396"/>
      <c r="BX174" s="396"/>
      <c r="BY174" s="300"/>
      <c r="BZ174" s="38" t="s">
        <v>733</v>
      </c>
      <c r="CA174" s="300"/>
      <c r="CB174" s="304"/>
      <c r="CC174" s="300"/>
      <c r="CD174" s="304"/>
      <c r="CE174" s="300"/>
      <c r="CF174" s="304"/>
      <c r="CG174" s="300"/>
      <c r="CH174" s="301"/>
      <c r="CI174" s="301"/>
      <c r="CJ174" s="304"/>
      <c r="CK174" s="304"/>
      <c r="CL174" s="304"/>
      <c r="CM174" s="302"/>
      <c r="CN174" s="302">
        <v>0.49</v>
      </c>
      <c r="CO174" s="301"/>
      <c r="CP174" s="301"/>
      <c r="CQ174" s="300"/>
      <c r="CR174" s="300"/>
      <c r="CS174" s="301"/>
      <c r="CT174" s="301"/>
      <c r="CU174" s="300"/>
      <c r="CV174" s="300"/>
      <c r="CW174" s="302"/>
      <c r="CX174" s="302"/>
      <c r="CY174" s="299">
        <f>644*0.1</f>
        <v>64.400000000000006</v>
      </c>
      <c r="CZ174" s="299"/>
      <c r="DA174" s="302"/>
      <c r="DB174" s="299"/>
      <c r="DC174" s="299"/>
      <c r="DD174" s="298"/>
      <c r="DE174" s="298"/>
      <c r="DF174" s="298"/>
      <c r="DG174" s="303"/>
      <c r="DH174" s="302"/>
      <c r="DI174" s="302"/>
      <c r="DJ174" s="302"/>
      <c r="DK174" s="302"/>
      <c r="DL174" s="302"/>
      <c r="DM174" s="298"/>
      <c r="DN174" s="297"/>
      <c r="DO174" s="301"/>
      <c r="DP174" s="301"/>
      <c r="DQ174" s="300"/>
      <c r="DR174" s="300"/>
      <c r="DS174" s="301"/>
      <c r="DT174" s="300"/>
      <c r="DU174" s="300"/>
      <c r="DV174" s="304"/>
      <c r="DW174" s="304"/>
      <c r="DX174" s="301"/>
      <c r="DY174" s="301"/>
      <c r="DZ174" s="300"/>
      <c r="EA174" s="301"/>
      <c r="EB174" s="300"/>
      <c r="EC174" s="52">
        <v>320000</v>
      </c>
      <c r="ED174" s="52">
        <v>145000</v>
      </c>
      <c r="EE174" s="303"/>
      <c r="EF174" s="52">
        <v>515000</v>
      </c>
      <c r="EG174" s="51">
        <v>0</v>
      </c>
      <c r="EH174" s="303">
        <v>370000</v>
      </c>
      <c r="EI174" s="303"/>
      <c r="EJ174" s="301"/>
    </row>
    <row r="175" spans="1:15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226"/>
      <c r="Q175" s="390">
        <v>10.502334790371034</v>
      </c>
      <c r="R175" s="391">
        <v>9.75</v>
      </c>
      <c r="S175" s="204" t="e">
        <f>Q175+#REF!+R175</f>
        <v>#REF!</v>
      </c>
      <c r="T175" s="439"/>
      <c r="U175" s="205" t="s">
        <v>155</v>
      </c>
      <c r="V175" s="392"/>
      <c r="W175" s="393">
        <f t="shared" si="85"/>
        <v>8369.4083694083693</v>
      </c>
      <c r="X175" s="394"/>
      <c r="Y175" s="394"/>
      <c r="Z175" s="394" t="s">
        <v>161</v>
      </c>
      <c r="AA175" s="394"/>
      <c r="AB175" s="394"/>
      <c r="AC175" s="394"/>
      <c r="AD175" s="394"/>
      <c r="AE175" s="395">
        <f t="shared" si="86"/>
        <v>0</v>
      </c>
      <c r="AF175" s="395">
        <f t="shared" si="99"/>
        <v>0</v>
      </c>
      <c r="AG175" s="395">
        <f t="shared" si="87"/>
        <v>15</v>
      </c>
      <c r="AH175" s="395">
        <f t="shared" si="100"/>
        <v>10</v>
      </c>
      <c r="AI175" s="391" t="s">
        <v>161</v>
      </c>
      <c r="AJ175" s="395">
        <f t="shared" si="102"/>
        <v>15</v>
      </c>
      <c r="AK175" s="391" t="s">
        <v>751</v>
      </c>
      <c r="AL175" s="395">
        <f t="shared" si="101"/>
        <v>10</v>
      </c>
      <c r="AM175" s="391" t="s">
        <v>161</v>
      </c>
      <c r="AN175" s="395">
        <f t="shared" si="88"/>
        <v>0</v>
      </c>
      <c r="AO175" s="391" t="s">
        <v>162</v>
      </c>
      <c r="AP175" s="395">
        <f t="shared" si="90"/>
        <v>0</v>
      </c>
      <c r="AQ175" s="391" t="s">
        <v>162</v>
      </c>
      <c r="AR175" s="390"/>
      <c r="AS175" s="390"/>
      <c r="AT175" s="390">
        <v>5</v>
      </c>
      <c r="AU175" s="390"/>
      <c r="AV175" s="390"/>
      <c r="AW175" s="390"/>
      <c r="AX175" s="390"/>
      <c r="AY175" s="390"/>
      <c r="AZ175" s="227"/>
      <c r="BA175" s="448"/>
      <c r="BB175" s="467"/>
      <c r="BC175" s="344" t="s">
        <v>214</v>
      </c>
      <c r="BD175" s="396"/>
      <c r="BE175" s="344"/>
      <c r="BF175" s="396"/>
      <c r="BG175" s="344"/>
      <c r="BH175" s="396"/>
      <c r="BI175" s="396"/>
      <c r="BJ175" s="396"/>
      <c r="BK175" s="396"/>
      <c r="BL175" s="396"/>
      <c r="BM175" s="396"/>
      <c r="BN175" s="396"/>
      <c r="BO175" s="396"/>
      <c r="BP175" s="391">
        <f t="shared" si="103"/>
        <v>50</v>
      </c>
      <c r="BQ175" s="396"/>
      <c r="BR175" s="396"/>
      <c r="BS175" s="396"/>
      <c r="BT175" s="396"/>
      <c r="BU175" s="396"/>
      <c r="BV175" s="396"/>
      <c r="BW175" s="396"/>
      <c r="BX175" s="396"/>
      <c r="BY175" s="300"/>
      <c r="BZ175" s="38" t="s">
        <v>733</v>
      </c>
      <c r="CA175" s="300"/>
      <c r="CB175" s="304"/>
      <c r="CC175" s="300"/>
      <c r="CD175" s="304"/>
      <c r="CE175" s="300"/>
      <c r="CF175" s="304"/>
      <c r="CG175" s="300"/>
      <c r="CH175" s="301"/>
      <c r="CI175" s="301"/>
      <c r="CJ175" s="304"/>
      <c r="CK175" s="304"/>
      <c r="CL175" s="304"/>
      <c r="CM175" s="302"/>
      <c r="CN175" s="302">
        <v>0.77</v>
      </c>
      <c r="CO175" s="301"/>
      <c r="CP175" s="301"/>
      <c r="CQ175" s="300"/>
      <c r="CR175" s="300"/>
      <c r="CS175" s="301"/>
      <c r="CT175" s="301"/>
      <c r="CU175" s="300"/>
      <c r="CV175" s="300"/>
      <c r="CW175" s="302"/>
      <c r="CX175" s="302"/>
      <c r="CY175" s="299">
        <f>630*0.1</f>
        <v>63</v>
      </c>
      <c r="CZ175" s="299"/>
      <c r="DA175" s="302"/>
      <c r="DB175" s="299"/>
      <c r="DC175" s="299"/>
      <c r="DD175" s="298"/>
      <c r="DE175" s="298"/>
      <c r="DF175" s="298"/>
      <c r="DG175" s="303"/>
      <c r="DH175" s="302"/>
      <c r="DI175" s="302"/>
      <c r="DJ175" s="302"/>
      <c r="DK175" s="302"/>
      <c r="DL175" s="302"/>
      <c r="DM175" s="298"/>
      <c r="DN175" s="297"/>
      <c r="DO175" s="301"/>
      <c r="DP175" s="301"/>
      <c r="DQ175" s="300"/>
      <c r="DR175" s="300"/>
      <c r="DS175" s="301"/>
      <c r="DT175" s="300"/>
      <c r="DU175" s="300"/>
      <c r="DV175" s="304"/>
      <c r="DW175" s="304"/>
      <c r="DX175" s="301"/>
      <c r="DY175" s="301"/>
      <c r="DZ175" s="300"/>
      <c r="EA175" s="301"/>
      <c r="EB175" s="300"/>
      <c r="EC175" s="52">
        <v>356000</v>
      </c>
      <c r="ED175" s="52">
        <v>162000</v>
      </c>
      <c r="EE175" s="303"/>
      <c r="EF175" s="52">
        <v>568000</v>
      </c>
      <c r="EG175" s="51">
        <v>0</v>
      </c>
      <c r="EH175" s="303">
        <v>406000</v>
      </c>
      <c r="EI175" s="303"/>
      <c r="EJ175" s="301"/>
    </row>
    <row r="176" spans="1:15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226"/>
      <c r="Q176" s="390">
        <v>10.153627313669816</v>
      </c>
      <c r="R176" s="391">
        <v>7.5</v>
      </c>
      <c r="S176" s="204" t="e">
        <f>Q176+#REF!+R176</f>
        <v>#REF!</v>
      </c>
      <c r="T176" s="439"/>
      <c r="U176" s="205" t="s">
        <v>155</v>
      </c>
      <c r="V176" s="392"/>
      <c r="W176" s="393">
        <f t="shared" si="85"/>
        <v>35495.179666958808</v>
      </c>
      <c r="X176" s="394"/>
      <c r="Y176" s="394"/>
      <c r="Z176" s="394" t="s">
        <v>161</v>
      </c>
      <c r="AA176" s="394"/>
      <c r="AB176" s="394"/>
      <c r="AC176" s="394"/>
      <c r="AD176" s="394"/>
      <c r="AE176" s="395">
        <f t="shared" si="86"/>
        <v>0</v>
      </c>
      <c r="AF176" s="395">
        <f t="shared" si="99"/>
        <v>0</v>
      </c>
      <c r="AG176" s="395">
        <f t="shared" si="87"/>
        <v>15</v>
      </c>
      <c r="AH176" s="395">
        <f t="shared" si="100"/>
        <v>10</v>
      </c>
      <c r="AI176" s="391" t="s">
        <v>161</v>
      </c>
      <c r="AJ176" s="395">
        <f t="shared" si="102"/>
        <v>15</v>
      </c>
      <c r="AK176" s="391" t="s">
        <v>751</v>
      </c>
      <c r="AL176" s="395">
        <f t="shared" si="101"/>
        <v>10</v>
      </c>
      <c r="AM176" s="391" t="s">
        <v>161</v>
      </c>
      <c r="AN176" s="395">
        <f t="shared" si="88"/>
        <v>0</v>
      </c>
      <c r="AO176" s="391" t="s">
        <v>162</v>
      </c>
      <c r="AP176" s="395">
        <f t="shared" si="90"/>
        <v>0</v>
      </c>
      <c r="AQ176" s="391" t="s">
        <v>162</v>
      </c>
      <c r="AR176" s="390"/>
      <c r="AS176" s="390"/>
      <c r="AT176" s="390">
        <v>12.5</v>
      </c>
      <c r="AU176" s="390"/>
      <c r="AV176" s="390"/>
      <c r="AW176" s="390"/>
      <c r="AX176" s="390"/>
      <c r="AY176" s="390"/>
      <c r="AZ176" s="227"/>
      <c r="BA176" s="448"/>
      <c r="BB176" s="457"/>
      <c r="BC176" s="387" t="s">
        <v>214</v>
      </c>
      <c r="BD176" s="396"/>
      <c r="BE176" s="344"/>
      <c r="BF176" s="396"/>
      <c r="BG176" s="344"/>
      <c r="BH176" s="396"/>
      <c r="BI176" s="396"/>
      <c r="BJ176" s="396"/>
      <c r="BK176" s="396"/>
      <c r="BL176" s="396"/>
      <c r="BM176" s="396"/>
      <c r="BN176" s="396"/>
      <c r="BO176" s="396"/>
      <c r="BP176" s="391">
        <f t="shared" si="103"/>
        <v>50</v>
      </c>
      <c r="BQ176" s="396"/>
      <c r="BR176" s="396"/>
      <c r="BS176" s="396"/>
      <c r="BT176" s="396"/>
      <c r="BU176" s="396"/>
      <c r="BV176" s="396"/>
      <c r="BW176" s="396"/>
      <c r="BX176" s="396"/>
      <c r="BY176" s="300"/>
      <c r="BZ176" s="38" t="s">
        <v>733</v>
      </c>
      <c r="CA176" s="300"/>
      <c r="CB176" s="304"/>
      <c r="CC176" s="300"/>
      <c r="CD176" s="304"/>
      <c r="CE176" s="300"/>
      <c r="CF176" s="304"/>
      <c r="CG176" s="300"/>
      <c r="CH176" s="301"/>
      <c r="CI176" s="301"/>
      <c r="CJ176" s="304"/>
      <c r="CK176" s="304"/>
      <c r="CL176" s="304"/>
      <c r="CM176" s="302"/>
      <c r="CN176" s="302">
        <v>7.0000000000000007E-2</v>
      </c>
      <c r="CO176" s="301"/>
      <c r="CP176" s="301"/>
      <c r="CQ176" s="300"/>
      <c r="CR176" s="300"/>
      <c r="CS176" s="301"/>
      <c r="CT176" s="301"/>
      <c r="CU176" s="300"/>
      <c r="CV176" s="300"/>
      <c r="CW176" s="302"/>
      <c r="CX176" s="302"/>
      <c r="CY176" s="299">
        <f>652*0.1</f>
        <v>65.2</v>
      </c>
      <c r="CZ176" s="299"/>
      <c r="DA176" s="302"/>
      <c r="DB176" s="299"/>
      <c r="DC176" s="299"/>
      <c r="DD176" s="298"/>
      <c r="DE176" s="298"/>
      <c r="DF176" s="298"/>
      <c r="DG176" s="303"/>
      <c r="DH176" s="302"/>
      <c r="DI176" s="302"/>
      <c r="DJ176" s="302"/>
      <c r="DK176" s="302"/>
      <c r="DL176" s="302"/>
      <c r="DM176" s="298"/>
      <c r="DN176" s="297"/>
      <c r="DO176" s="301"/>
      <c r="DP176" s="301"/>
      <c r="DQ176" s="300"/>
      <c r="DR176" s="300"/>
      <c r="DS176" s="301"/>
      <c r="DT176" s="300"/>
      <c r="DU176" s="300"/>
      <c r="DV176" s="304"/>
      <c r="DW176" s="304"/>
      <c r="DX176" s="301"/>
      <c r="DY176" s="301"/>
      <c r="DZ176" s="300"/>
      <c r="EA176" s="301"/>
      <c r="EB176" s="300"/>
      <c r="EC176" s="52">
        <v>152000</v>
      </c>
      <c r="ED176" s="52">
        <v>0</v>
      </c>
      <c r="EE176" s="303"/>
      <c r="EF176" s="52">
        <v>162000</v>
      </c>
      <c r="EG176" s="51">
        <v>0</v>
      </c>
      <c r="EH176" s="303">
        <v>162000</v>
      </c>
      <c r="EI176" s="303"/>
      <c r="EJ176" s="301"/>
    </row>
    <row r="177" spans="1:151"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226"/>
      <c r="Q177" s="390">
        <v>5.4141769778944999</v>
      </c>
      <c r="R177" s="391">
        <v>3.75</v>
      </c>
      <c r="S177" s="204" t="e">
        <f>Q177+#REF!+R177</f>
        <v>#REF!</v>
      </c>
      <c r="T177" s="439"/>
      <c r="U177" s="205" t="s">
        <v>155</v>
      </c>
      <c r="V177" s="392"/>
      <c r="W177" s="393">
        <f t="shared" ref="W177:W185" si="104">(EH177/CY177)/CN177</f>
        <v>38986.354775828462</v>
      </c>
      <c r="X177" s="394"/>
      <c r="Y177" s="394"/>
      <c r="Z177" s="394" t="s">
        <v>161</v>
      </c>
      <c r="AA177" s="394"/>
      <c r="AB177" s="394"/>
      <c r="AC177" s="394"/>
      <c r="AD177" s="394"/>
      <c r="AE177" s="395">
        <f t="shared" ref="AE177:AE185" si="105">IF(AT177&lt;30,0,IF(AT177&lt;50,5,IF(AT177&lt;65,10,IF(AT177&lt;79,15,IF(AT177&gt;80,20)))))</f>
        <v>0</v>
      </c>
      <c r="AF177" s="395">
        <f t="shared" si="99"/>
        <v>0</v>
      </c>
      <c r="AG177" s="395">
        <f t="shared" ref="AG177:AG185" si="106">IF(Z177="Yes",15,0)</f>
        <v>15</v>
      </c>
      <c r="AH177" s="395">
        <f t="shared" si="100"/>
        <v>10</v>
      </c>
      <c r="AI177" s="391" t="s">
        <v>161</v>
      </c>
      <c r="AJ177" s="395">
        <f t="shared" si="102"/>
        <v>15</v>
      </c>
      <c r="AK177" s="391" t="s">
        <v>751</v>
      </c>
      <c r="AL177" s="395">
        <f t="shared" si="101"/>
        <v>10</v>
      </c>
      <c r="AM177" s="391" t="s">
        <v>161</v>
      </c>
      <c r="AN177" s="395">
        <f t="shared" si="88"/>
        <v>0</v>
      </c>
      <c r="AO177" s="391" t="s">
        <v>162</v>
      </c>
      <c r="AP177" s="395">
        <f t="shared" si="90"/>
        <v>0</v>
      </c>
      <c r="AQ177" s="391" t="s">
        <v>162</v>
      </c>
      <c r="AR177" s="390"/>
      <c r="AS177" s="390"/>
      <c r="AT177" s="390">
        <v>12.5</v>
      </c>
      <c r="AU177" s="390"/>
      <c r="AV177" s="390"/>
      <c r="AW177" s="390"/>
      <c r="AX177" s="390"/>
      <c r="AY177" s="390"/>
      <c r="AZ177" s="227"/>
      <c r="BA177" s="448"/>
      <c r="BB177" s="457"/>
      <c r="BC177" s="387" t="s">
        <v>214</v>
      </c>
      <c r="BD177" s="396"/>
      <c r="BE177" s="344"/>
      <c r="BF177" s="396"/>
      <c r="BG177" s="344"/>
      <c r="BH177" s="396"/>
      <c r="BI177" s="396"/>
      <c r="BJ177" s="396"/>
      <c r="BK177" s="396"/>
      <c r="BL177" s="396"/>
      <c r="BM177" s="396"/>
      <c r="BN177" s="396"/>
      <c r="BO177" s="396"/>
      <c r="BP177" s="391">
        <f t="shared" si="103"/>
        <v>50</v>
      </c>
      <c r="BQ177" s="396"/>
      <c r="BR177" s="396"/>
      <c r="BS177" s="396"/>
      <c r="BT177" s="396"/>
      <c r="BU177" s="396"/>
      <c r="BV177" s="396"/>
      <c r="BW177" s="396"/>
      <c r="BX177" s="396"/>
      <c r="BY177" s="300"/>
      <c r="BZ177" s="38" t="s">
        <v>344</v>
      </c>
      <c r="CA177" s="300"/>
      <c r="CB177" s="304"/>
      <c r="CC177" s="300"/>
      <c r="CD177" s="304"/>
      <c r="CE177" s="300"/>
      <c r="CF177" s="304"/>
      <c r="CG177" s="300"/>
      <c r="CH177" s="301"/>
      <c r="CI177" s="301"/>
      <c r="CJ177" s="304"/>
      <c r="CK177" s="304"/>
      <c r="CL177" s="304"/>
      <c r="CM177" s="302"/>
      <c r="CN177" s="302">
        <v>0.15</v>
      </c>
      <c r="CO177" s="301"/>
      <c r="CP177" s="301"/>
      <c r="CQ177" s="300"/>
      <c r="CR177" s="300"/>
      <c r="CS177" s="301"/>
      <c r="CT177" s="301"/>
      <c r="CU177" s="300"/>
      <c r="CV177" s="300"/>
      <c r="CW177" s="302"/>
      <c r="CX177" s="302"/>
      <c r="CY177" s="299">
        <f>684*0.1</f>
        <v>68.400000000000006</v>
      </c>
      <c r="CZ177" s="299"/>
      <c r="DA177" s="302"/>
      <c r="DB177" s="299"/>
      <c r="DC177" s="299"/>
      <c r="DD177" s="298"/>
      <c r="DE177" s="298"/>
      <c r="DF177" s="298"/>
      <c r="DG177" s="303"/>
      <c r="DH177" s="302"/>
      <c r="DI177" s="302"/>
      <c r="DJ177" s="302"/>
      <c r="DK177" s="302"/>
      <c r="DL177" s="302"/>
      <c r="DM177" s="298"/>
      <c r="DN177" s="297"/>
      <c r="DO177" s="301"/>
      <c r="DP177" s="301"/>
      <c r="DQ177" s="300"/>
      <c r="DR177" s="300"/>
      <c r="DS177" s="301"/>
      <c r="DT177" s="300"/>
      <c r="DU177" s="300"/>
      <c r="DV177" s="304"/>
      <c r="DW177" s="304"/>
      <c r="DX177" s="301"/>
      <c r="DY177" s="301"/>
      <c r="DZ177" s="300"/>
      <c r="EA177" s="301"/>
      <c r="EB177" s="300"/>
      <c r="EC177" s="52">
        <v>380000</v>
      </c>
      <c r="ED177" s="52">
        <v>0</v>
      </c>
      <c r="EE177" s="303"/>
      <c r="EF177" s="52">
        <v>400000</v>
      </c>
      <c r="EG177" s="51">
        <v>0</v>
      </c>
      <c r="EH177" s="303">
        <v>400000</v>
      </c>
      <c r="EI177" s="303"/>
      <c r="EJ177" s="301"/>
    </row>
    <row r="178" spans="1:151" ht="270" x14ac:dyDescent="0.2">
      <c r="A178" s="403" t="s">
        <v>142</v>
      </c>
      <c r="B178" s="404" t="s">
        <v>258</v>
      </c>
      <c r="C178" s="404" t="s">
        <v>194</v>
      </c>
      <c r="D178" s="238" t="s">
        <v>757</v>
      </c>
      <c r="E178" s="403" t="s">
        <v>185</v>
      </c>
      <c r="F178" s="403" t="s">
        <v>156</v>
      </c>
      <c r="G178" s="403" t="s">
        <v>427</v>
      </c>
      <c r="H178" s="403" t="s">
        <v>428</v>
      </c>
      <c r="I178" s="403" t="s">
        <v>219</v>
      </c>
      <c r="J178" s="403" t="s">
        <v>429</v>
      </c>
      <c r="K178" s="403" t="s">
        <v>167</v>
      </c>
      <c r="L178" s="405">
        <v>69277000</v>
      </c>
      <c r="M178" s="217"/>
      <c r="N178" s="462"/>
      <c r="O178" s="501">
        <v>8.16</v>
      </c>
      <c r="P178" s="501"/>
      <c r="Q178" s="406">
        <v>6.27</v>
      </c>
      <c r="R178" s="331"/>
      <c r="S178" s="189" t="e">
        <f>Q178+#REF!+R178</f>
        <v>#REF!</v>
      </c>
      <c r="T178" s="462"/>
      <c r="U178" s="407">
        <f>IF(AT178&lt;30,0,IF(AT178&lt;50,5,IF(AT178&lt;65,10,IF(AT178&gt;66,15))))</f>
        <v>5</v>
      </c>
      <c r="V178" s="407">
        <f>IF(W178&lt;499,15,IF(W178&lt;999,10,IF(W178&lt;1499,5,IF(W178&gt;1500,0))))</f>
        <v>0</v>
      </c>
      <c r="W178" s="384">
        <f t="shared" si="104"/>
        <v>1957.443714235656</v>
      </c>
      <c r="X178" s="407">
        <f>IF(DC178&lt;500,0,IF(DC178&lt;1000,5,IF(DC178&gt;1000,10)))</f>
        <v>0</v>
      </c>
      <c r="Y178" s="407">
        <f>IF(Z178="Yes",20,0)</f>
        <v>20</v>
      </c>
      <c r="Z178" s="406" t="s">
        <v>161</v>
      </c>
      <c r="AA178" s="407">
        <f>IF(AB178="Yes",20,0)</f>
        <v>20</v>
      </c>
      <c r="AB178" s="409" t="s">
        <v>161</v>
      </c>
      <c r="AC178" s="407">
        <f>IF(AD178="Yes",10,0)</f>
        <v>10</v>
      </c>
      <c r="AD178" s="409" t="s">
        <v>161</v>
      </c>
      <c r="AE178" s="407">
        <f t="shared" si="105"/>
        <v>5</v>
      </c>
      <c r="AF178" s="407">
        <f>IF(BL176&lt;999,20,IF(BL176&lt;1499,15,IF(BL176&lt;1999,10,IF(BL176&lt;3999,5,IF(BL176&gt;4000,0)))))</f>
        <v>20</v>
      </c>
      <c r="AG178" s="407">
        <f t="shared" si="106"/>
        <v>15</v>
      </c>
      <c r="AH178" s="407">
        <f t="shared" si="100"/>
        <v>10</v>
      </c>
      <c r="AI178" s="406" t="s">
        <v>161</v>
      </c>
      <c r="AJ178" s="407">
        <v>15</v>
      </c>
      <c r="AK178" s="406" t="s">
        <v>751</v>
      </c>
      <c r="AL178" s="407">
        <f t="shared" si="101"/>
        <v>10</v>
      </c>
      <c r="AM178" s="406" t="s">
        <v>161</v>
      </c>
      <c r="AN178" s="407">
        <f t="shared" si="88"/>
        <v>0</v>
      </c>
      <c r="AO178" s="406" t="s">
        <v>162</v>
      </c>
      <c r="AP178" s="407">
        <f t="shared" si="90"/>
        <v>0</v>
      </c>
      <c r="AQ178" s="406" t="s">
        <v>162</v>
      </c>
      <c r="AR178" s="385">
        <v>7.3733627816354605</v>
      </c>
      <c r="AS178" s="385">
        <v>0.12733198608484778</v>
      </c>
      <c r="AT178" s="385">
        <v>30.197608283831997</v>
      </c>
      <c r="AU178" s="385">
        <v>1.1098492973746994</v>
      </c>
      <c r="AV178" s="385" t="s">
        <v>155</v>
      </c>
      <c r="AW178" s="385">
        <v>13.732099667873541</v>
      </c>
      <c r="AX178" s="385">
        <v>25</v>
      </c>
      <c r="AY178" s="385">
        <v>0</v>
      </c>
      <c r="AZ178" s="224"/>
      <c r="BA178" s="448"/>
      <c r="BB178" s="458"/>
      <c r="BC178" s="337" t="s">
        <v>194</v>
      </c>
      <c r="BD178" s="386">
        <v>100</v>
      </c>
      <c r="BE178" s="337" t="s">
        <v>156</v>
      </c>
      <c r="BF178" s="386" t="s">
        <v>156</v>
      </c>
      <c r="BG178" s="337" t="s">
        <v>156</v>
      </c>
      <c r="BH178" s="386" t="s">
        <v>156</v>
      </c>
      <c r="BI178" s="386" t="s">
        <v>195</v>
      </c>
      <c r="BJ178" s="386">
        <v>100</v>
      </c>
      <c r="BK178" s="386" t="s">
        <v>156</v>
      </c>
      <c r="BL178" s="386" t="s">
        <v>156</v>
      </c>
      <c r="BM178" s="386" t="s">
        <v>156</v>
      </c>
      <c r="BN178" s="386" t="s">
        <v>156</v>
      </c>
      <c r="BO178" s="406">
        <f>SUM(U178+V178+X178+Y178+AA178+AC178)</f>
        <v>55</v>
      </c>
      <c r="BP178" s="406">
        <f t="shared" ref="BP178:BP185" si="107">SUM(AE178+AF178+AG178+AH178+AJ178+AL178+AN178+AP178)</f>
        <v>75</v>
      </c>
      <c r="BQ178" s="331"/>
      <c r="BR178" s="406"/>
      <c r="BS178" s="407">
        <v>0</v>
      </c>
      <c r="BT178" s="407"/>
      <c r="BU178" s="406">
        <f t="shared" ref="BU178:BU185" si="108">Q178+BT178*0.25</f>
        <v>6.27</v>
      </c>
      <c r="BV178" s="410" t="s">
        <v>809</v>
      </c>
      <c r="BW178" s="406">
        <f>O178+BS178*0.25</f>
        <v>8.16</v>
      </c>
      <c r="BX178" s="406">
        <f>BW178+P178</f>
        <v>8.16</v>
      </c>
      <c r="BY178" s="509" t="s">
        <v>830</v>
      </c>
      <c r="BZ178" s="282" t="s">
        <v>258</v>
      </c>
      <c r="CA178" s="308">
        <v>100</v>
      </c>
      <c r="CB178" s="282" t="s">
        <v>156</v>
      </c>
      <c r="CC178" s="308" t="s">
        <v>156</v>
      </c>
      <c r="CD178" s="282" t="s">
        <v>156</v>
      </c>
      <c r="CE178" s="308" t="s">
        <v>156</v>
      </c>
      <c r="CF178" s="282" t="s">
        <v>156</v>
      </c>
      <c r="CG178" s="308" t="s">
        <v>156</v>
      </c>
      <c r="CH178" s="284">
        <v>1</v>
      </c>
      <c r="CI178" s="284" t="s">
        <v>184</v>
      </c>
      <c r="CJ178" s="282" t="s">
        <v>198</v>
      </c>
      <c r="CK178" s="282" t="s">
        <v>199</v>
      </c>
      <c r="CL178" s="282" t="s">
        <v>259</v>
      </c>
      <c r="CM178" s="307">
        <v>20.43275423</v>
      </c>
      <c r="CN178" s="307">
        <v>20.43275423</v>
      </c>
      <c r="CO178" s="284" t="s">
        <v>174</v>
      </c>
      <c r="CP178" s="284" t="s">
        <v>174</v>
      </c>
      <c r="CQ178" s="308">
        <v>1</v>
      </c>
      <c r="CR178" s="308">
        <v>1</v>
      </c>
      <c r="CS178" s="284" t="s">
        <v>159</v>
      </c>
      <c r="CT178" s="284" t="s">
        <v>205</v>
      </c>
      <c r="CU178" s="308">
        <v>51.123057912261999</v>
      </c>
      <c r="CV178" s="308">
        <v>55</v>
      </c>
      <c r="CW178" s="307">
        <v>12.8150743050166</v>
      </c>
      <c r="CX178" s="307">
        <v>87.184925694983406</v>
      </c>
      <c r="CY178" s="309">
        <v>1732.0996678735401</v>
      </c>
      <c r="CZ178" s="309">
        <v>15556.563670646099</v>
      </c>
      <c r="DA178" s="307">
        <v>0.11134204857476741</v>
      </c>
      <c r="DB178" s="309">
        <v>1510.1298083986001</v>
      </c>
      <c r="DC178" s="309">
        <v>221.96985947493988</v>
      </c>
      <c r="DD178" s="310">
        <v>331852.88318075956</v>
      </c>
      <c r="DE178" s="310">
        <v>48778.149690389968</v>
      </c>
      <c r="DF178" s="310">
        <v>380631.03287114954</v>
      </c>
      <c r="DG178" s="283">
        <v>8821178</v>
      </c>
      <c r="DH178" s="307">
        <v>28.494854069999999</v>
      </c>
      <c r="DI178" s="307">
        <v>27.026539769999999</v>
      </c>
      <c r="DJ178" s="307">
        <v>35.080491199999997</v>
      </c>
      <c r="DK178" s="307" t="s">
        <v>156</v>
      </c>
      <c r="DL178" s="307" t="s">
        <v>156</v>
      </c>
      <c r="DM178" s="310" t="s">
        <v>156</v>
      </c>
      <c r="DN178" s="311" t="s">
        <v>156</v>
      </c>
      <c r="DO178" s="284" t="s">
        <v>162</v>
      </c>
      <c r="DP178" s="284" t="s">
        <v>162</v>
      </c>
      <c r="DQ178" s="308">
        <v>10</v>
      </c>
      <c r="DR178" s="308">
        <v>11</v>
      </c>
      <c r="DS178" s="284" t="s">
        <v>162</v>
      </c>
      <c r="DT178" s="308">
        <v>0</v>
      </c>
      <c r="DU178" s="308">
        <v>0</v>
      </c>
      <c r="DV178" s="282" t="s">
        <v>175</v>
      </c>
      <c r="DW178" s="282" t="s">
        <v>305</v>
      </c>
      <c r="DX178" s="284" t="s">
        <v>165</v>
      </c>
      <c r="DY178" s="284" t="s">
        <v>165</v>
      </c>
      <c r="DZ178" s="308">
        <v>1</v>
      </c>
      <c r="EA178" s="284" t="s">
        <v>162</v>
      </c>
      <c r="EB178" s="308">
        <v>26</v>
      </c>
      <c r="EC178" s="283">
        <v>60103000</v>
      </c>
      <c r="ED178" s="283">
        <v>8191000</v>
      </c>
      <c r="EE178" s="283">
        <v>983000</v>
      </c>
      <c r="EF178" s="283">
        <v>69277000</v>
      </c>
      <c r="EG178" s="283" t="s">
        <v>156</v>
      </c>
      <c r="EH178" s="283">
        <v>69277000</v>
      </c>
      <c r="EI178" s="283">
        <v>69277000</v>
      </c>
      <c r="EJ178" s="284" t="s">
        <v>156</v>
      </c>
      <c r="EM178" s="413"/>
      <c r="EN178" s="413"/>
      <c r="EO178" s="413"/>
      <c r="EP178" s="413"/>
      <c r="EQ178" s="413"/>
      <c r="ER178" s="413"/>
      <c r="ES178" s="413"/>
      <c r="ET178" s="413"/>
      <c r="EU178" s="413"/>
    </row>
    <row r="179" spans="1:151" ht="57.6" customHeight="1" x14ac:dyDescent="0.2">
      <c r="A179" s="403" t="s">
        <v>131</v>
      </c>
      <c r="B179" s="404" t="s">
        <v>258</v>
      </c>
      <c r="C179" s="404" t="s">
        <v>194</v>
      </c>
      <c r="D179" s="238" t="s">
        <v>757</v>
      </c>
      <c r="E179" s="403" t="s">
        <v>153</v>
      </c>
      <c r="F179" s="403" t="s">
        <v>386</v>
      </c>
      <c r="G179" s="403" t="s">
        <v>387</v>
      </c>
      <c r="H179" s="403" t="s">
        <v>388</v>
      </c>
      <c r="I179" s="403" t="s">
        <v>389</v>
      </c>
      <c r="J179" s="403" t="s">
        <v>390</v>
      </c>
      <c r="K179" s="403" t="s">
        <v>167</v>
      </c>
      <c r="L179" s="405">
        <v>66800000</v>
      </c>
      <c r="M179" s="126">
        <v>8.5075034871344801</v>
      </c>
      <c r="N179" s="462"/>
      <c r="O179" s="501">
        <v>6.6843160297359381</v>
      </c>
      <c r="P179" s="501"/>
      <c r="Q179" s="406">
        <v>4.4558793576483104</v>
      </c>
      <c r="R179" s="331"/>
      <c r="S179" s="189" t="e">
        <f>Q179+#REF!+R179</f>
        <v>#REF!</v>
      </c>
      <c r="T179" s="462"/>
      <c r="U179" s="407">
        <f>IF(AT179&lt;30,0,IF(AT179&lt;50,5,IF(AT179&lt;65,10,IF(AT179&gt;66,15))))</f>
        <v>0</v>
      </c>
      <c r="V179" s="407">
        <f>IF(W179&lt;499,15,IF(W179&lt;999,10,IF(W179&lt;1499,5,IF(W179&gt;1500,0))))</f>
        <v>0</v>
      </c>
      <c r="W179" s="384">
        <f t="shared" si="104"/>
        <v>3315.5475518357507</v>
      </c>
      <c r="X179" s="407">
        <f>IF(DC179&lt;500,0,IF(DC179&lt;1000,5,IF(DC179&gt;1000,10)))</f>
        <v>5</v>
      </c>
      <c r="Y179" s="407">
        <f>IF(Z179="Yes",20,0)</f>
        <v>20</v>
      </c>
      <c r="Z179" s="406" t="s">
        <v>161</v>
      </c>
      <c r="AA179" s="407">
        <f>IF(AB179="Yes",20,0)</f>
        <v>20</v>
      </c>
      <c r="AB179" s="409" t="s">
        <v>161</v>
      </c>
      <c r="AC179" s="407">
        <f>IF(AD179="Yes",10,0)</f>
        <v>10</v>
      </c>
      <c r="AD179" s="409" t="s">
        <v>161</v>
      </c>
      <c r="AE179" s="407">
        <f t="shared" si="105"/>
        <v>0</v>
      </c>
      <c r="AF179" s="407">
        <f t="shared" ref="AF179:AF185" si="109">IF(W179&lt;999,20,IF(W179&lt;1499,15,IF(W179&lt;1999,10,IF(W179&lt;3999,5,IF(W179&gt;4000,0)))))</f>
        <v>5</v>
      </c>
      <c r="AG179" s="407">
        <f t="shared" si="106"/>
        <v>15</v>
      </c>
      <c r="AH179" s="407">
        <f t="shared" si="100"/>
        <v>10</v>
      </c>
      <c r="AI179" s="406" t="s">
        <v>161</v>
      </c>
      <c r="AJ179" s="407">
        <v>15</v>
      </c>
      <c r="AK179" s="406" t="s">
        <v>751</v>
      </c>
      <c r="AL179" s="407">
        <f t="shared" si="101"/>
        <v>10</v>
      </c>
      <c r="AM179" s="406" t="s">
        <v>161</v>
      </c>
      <c r="AN179" s="407">
        <f t="shared" si="88"/>
        <v>0</v>
      </c>
      <c r="AO179" s="406" t="s">
        <v>162</v>
      </c>
      <c r="AP179" s="407">
        <f t="shared" si="90"/>
        <v>0</v>
      </c>
      <c r="AQ179" s="406" t="s">
        <v>162</v>
      </c>
      <c r="AR179" s="385">
        <v>17.447583609263642</v>
      </c>
      <c r="AS179" s="385">
        <v>9.9398652694610776E-3</v>
      </c>
      <c r="AT179" s="385">
        <v>27.10127010195</v>
      </c>
      <c r="AU179" s="385">
        <v>2.7582020050072966</v>
      </c>
      <c r="AV179" s="385">
        <v>8.4790335780915993E-2</v>
      </c>
      <c r="AW179" s="385">
        <v>16.255478221000004</v>
      </c>
      <c r="AX179" s="385">
        <v>0</v>
      </c>
      <c r="AY179" s="385">
        <v>0</v>
      </c>
      <c r="AZ179" s="224"/>
      <c r="BA179" s="448"/>
      <c r="BB179" s="234"/>
      <c r="BC179" s="337" t="s">
        <v>194</v>
      </c>
      <c r="BD179" s="386">
        <v>100</v>
      </c>
      <c r="BE179" s="337" t="s">
        <v>156</v>
      </c>
      <c r="BF179" s="386" t="s">
        <v>156</v>
      </c>
      <c r="BG179" s="337" t="s">
        <v>156</v>
      </c>
      <c r="BH179" s="386" t="s">
        <v>156</v>
      </c>
      <c r="BI179" s="386" t="s">
        <v>195</v>
      </c>
      <c r="BJ179" s="386">
        <v>100</v>
      </c>
      <c r="BK179" s="386" t="s">
        <v>156</v>
      </c>
      <c r="BL179" s="386" t="s">
        <v>156</v>
      </c>
      <c r="BM179" s="386" t="s">
        <v>156</v>
      </c>
      <c r="BN179" s="386" t="s">
        <v>156</v>
      </c>
      <c r="BO179" s="406">
        <f>SUM(U179+V179+X179+Y179+AA179+AC179)</f>
        <v>55</v>
      </c>
      <c r="BP179" s="406">
        <f t="shared" si="107"/>
        <v>55</v>
      </c>
      <c r="BQ179" s="331"/>
      <c r="BR179" s="406"/>
      <c r="BS179" s="407">
        <v>0</v>
      </c>
      <c r="BT179" s="407"/>
      <c r="BU179" s="406">
        <f t="shared" si="108"/>
        <v>4.4558793576483104</v>
      </c>
      <c r="BV179" s="410" t="s">
        <v>809</v>
      </c>
      <c r="BW179" s="406">
        <f>O179+BS179*0.25</f>
        <v>6.6843160297359381</v>
      </c>
      <c r="BX179" s="406">
        <f>BW179+P179</f>
        <v>6.6843160297359381</v>
      </c>
      <c r="BY179" s="509" t="s">
        <v>830</v>
      </c>
      <c r="BZ179" s="282" t="s">
        <v>258</v>
      </c>
      <c r="CA179" s="308">
        <v>100</v>
      </c>
      <c r="CB179" s="282" t="s">
        <v>156</v>
      </c>
      <c r="CC179" s="308" t="s">
        <v>156</v>
      </c>
      <c r="CD179" s="282" t="s">
        <v>156</v>
      </c>
      <c r="CE179" s="308" t="s">
        <v>156</v>
      </c>
      <c r="CF179" s="282" t="s">
        <v>156</v>
      </c>
      <c r="CG179" s="308" t="s">
        <v>156</v>
      </c>
      <c r="CH179" s="284">
        <v>1</v>
      </c>
      <c r="CI179" s="284" t="s">
        <v>184</v>
      </c>
      <c r="CJ179" s="282" t="s">
        <v>198</v>
      </c>
      <c r="CK179" s="282" t="s">
        <v>199</v>
      </c>
      <c r="CL179" s="282" t="s">
        <v>259</v>
      </c>
      <c r="CM179" s="307">
        <v>4.9318765100000004</v>
      </c>
      <c r="CN179" s="307">
        <v>4.9318765100000004</v>
      </c>
      <c r="CO179" s="284" t="s">
        <v>174</v>
      </c>
      <c r="CP179" s="284" t="s">
        <v>158</v>
      </c>
      <c r="CQ179" s="308">
        <v>1</v>
      </c>
      <c r="CR179" s="308">
        <v>2</v>
      </c>
      <c r="CS179" s="284" t="s">
        <v>159</v>
      </c>
      <c r="CT179" s="284" t="s">
        <v>160</v>
      </c>
      <c r="CU179" s="308">
        <v>55</v>
      </c>
      <c r="CV179" s="308">
        <v>55</v>
      </c>
      <c r="CW179" s="307">
        <v>13.503522042645699</v>
      </c>
      <c r="CX179" s="307">
        <v>86.496477957354301</v>
      </c>
      <c r="CY179" s="309">
        <v>4085.1594070000001</v>
      </c>
      <c r="CZ179" s="309">
        <v>15500.00043</v>
      </c>
      <c r="DA179" s="307">
        <v>0.26355866410772738</v>
      </c>
      <c r="DB179" s="309">
        <v>3533.5190059985407</v>
      </c>
      <c r="DC179" s="309">
        <v>551.64040100145928</v>
      </c>
      <c r="DD179" s="310">
        <v>24714.483489075938</v>
      </c>
      <c r="DE179" s="310">
        <v>3858.3371305809887</v>
      </c>
      <c r="DF179" s="310">
        <v>28572.820619656926</v>
      </c>
      <c r="DG179" s="283">
        <v>663983</v>
      </c>
      <c r="DH179" s="307">
        <v>37.272482830000001</v>
      </c>
      <c r="DI179" s="307">
        <v>20.230309649999999</v>
      </c>
      <c r="DJ179" s="307">
        <v>23.80914902</v>
      </c>
      <c r="DK179" s="307" t="s">
        <v>156</v>
      </c>
      <c r="DL179" s="307" t="s">
        <v>156</v>
      </c>
      <c r="DM179" s="310">
        <v>0</v>
      </c>
      <c r="DN179" s="311">
        <v>1.6958067156183199E-6</v>
      </c>
      <c r="DO179" s="284" t="s">
        <v>162</v>
      </c>
      <c r="DP179" s="284" t="s">
        <v>162</v>
      </c>
      <c r="DQ179" s="308">
        <v>12</v>
      </c>
      <c r="DR179" s="308">
        <v>12</v>
      </c>
      <c r="DS179" s="284" t="s">
        <v>162</v>
      </c>
      <c r="DT179" s="308">
        <v>2</v>
      </c>
      <c r="DU179" s="308">
        <v>2</v>
      </c>
      <c r="DV179" s="282" t="s">
        <v>175</v>
      </c>
      <c r="DW179" s="282" t="s">
        <v>164</v>
      </c>
      <c r="DX179" s="284" t="s">
        <v>165</v>
      </c>
      <c r="DY179" s="284" t="s">
        <v>176</v>
      </c>
      <c r="DZ179" s="308">
        <v>1</v>
      </c>
      <c r="EA179" s="284" t="s">
        <v>161</v>
      </c>
      <c r="EB179" s="308">
        <v>22</v>
      </c>
      <c r="EC179" s="283">
        <v>61400000</v>
      </c>
      <c r="ED179" s="283">
        <v>5400000</v>
      </c>
      <c r="EE179" s="283">
        <v>0</v>
      </c>
      <c r="EF179" s="283">
        <v>66800000</v>
      </c>
      <c r="EG179" s="283" t="s">
        <v>156</v>
      </c>
      <c r="EH179" s="283">
        <v>66800000</v>
      </c>
      <c r="EI179" s="283">
        <v>66800000</v>
      </c>
      <c r="EJ179" s="284" t="s">
        <v>156</v>
      </c>
      <c r="EM179" s="413"/>
      <c r="EN179" s="413"/>
      <c r="EO179" s="413"/>
      <c r="EP179" s="413"/>
      <c r="EQ179" s="413"/>
      <c r="ER179" s="413"/>
      <c r="ES179" s="413"/>
      <c r="ET179" s="413"/>
      <c r="EU179" s="413"/>
    </row>
    <row r="180" spans="1:151" ht="56.45" customHeight="1" x14ac:dyDescent="0.2">
      <c r="A180" s="403" t="s">
        <v>103</v>
      </c>
      <c r="B180" s="404" t="s">
        <v>258</v>
      </c>
      <c r="C180" s="404" t="s">
        <v>194</v>
      </c>
      <c r="D180" s="238" t="s">
        <v>757</v>
      </c>
      <c r="E180" s="403" t="s">
        <v>153</v>
      </c>
      <c r="F180" s="403" t="s">
        <v>254</v>
      </c>
      <c r="G180" s="403" t="s">
        <v>239</v>
      </c>
      <c r="H180" s="403" t="s">
        <v>255</v>
      </c>
      <c r="I180" s="403" t="s">
        <v>256</v>
      </c>
      <c r="J180" s="403" t="s">
        <v>257</v>
      </c>
      <c r="K180" s="403" t="s">
        <v>167</v>
      </c>
      <c r="L180" s="405">
        <v>35400000</v>
      </c>
      <c r="M180" s="126">
        <v>6.7665917857530138</v>
      </c>
      <c r="N180" s="462"/>
      <c r="O180" s="501">
        <v>6.1953666496314517</v>
      </c>
      <c r="P180" s="501"/>
      <c r="Q180" s="406">
        <v>4.1302444330876344</v>
      </c>
      <c r="R180" s="331"/>
      <c r="S180" s="189" t="e">
        <f>Q180+#REF!+R180</f>
        <v>#REF!</v>
      </c>
      <c r="T180" s="462"/>
      <c r="U180" s="407">
        <f>IF(AT180&lt;30,0,IF(AT180&lt;50,5,IF(AT180&lt;65,10,IF(AT180&gt;66,15))))</f>
        <v>0</v>
      </c>
      <c r="V180" s="407">
        <f>IF(W180&lt;499,15,IF(W180&lt;999,10,IF(W180&lt;1499,5,IF(W180&gt;1500,0))))</f>
        <v>5</v>
      </c>
      <c r="W180" s="384">
        <f t="shared" si="104"/>
        <v>1494.0486221150661</v>
      </c>
      <c r="X180" s="407">
        <f>IF(DC180&lt;500,0,IF(DC180&lt;1000,5,IF(DC180&gt;1000,10)))</f>
        <v>0</v>
      </c>
      <c r="Y180" s="407">
        <f>IF(Z180="Yes",20,0)</f>
        <v>20</v>
      </c>
      <c r="Z180" s="406" t="s">
        <v>161</v>
      </c>
      <c r="AA180" s="407">
        <f>IF(AB180="Yes",20,0)</f>
        <v>20</v>
      </c>
      <c r="AB180" s="409" t="s">
        <v>161</v>
      </c>
      <c r="AC180" s="407">
        <f>IF(AD180="Yes",10,0)</f>
        <v>10</v>
      </c>
      <c r="AD180" s="409" t="s">
        <v>161</v>
      </c>
      <c r="AE180" s="407">
        <f t="shared" si="105"/>
        <v>0</v>
      </c>
      <c r="AF180" s="407">
        <f t="shared" si="109"/>
        <v>15</v>
      </c>
      <c r="AG180" s="407">
        <f t="shared" si="106"/>
        <v>15</v>
      </c>
      <c r="AH180" s="407">
        <v>10</v>
      </c>
      <c r="AI180" s="406" t="s">
        <v>161</v>
      </c>
      <c r="AJ180" s="407">
        <v>15</v>
      </c>
      <c r="AK180" s="406" t="s">
        <v>751</v>
      </c>
      <c r="AL180" s="407">
        <f t="shared" si="101"/>
        <v>10</v>
      </c>
      <c r="AM180" s="406" t="s">
        <v>161</v>
      </c>
      <c r="AN180" s="407">
        <f t="shared" si="88"/>
        <v>0</v>
      </c>
      <c r="AO180" s="406" t="s">
        <v>162</v>
      </c>
      <c r="AP180" s="407">
        <f t="shared" si="90"/>
        <v>0</v>
      </c>
      <c r="AQ180" s="406" t="s">
        <v>162</v>
      </c>
      <c r="AR180" s="385">
        <v>11.375504147527343</v>
      </c>
      <c r="AS180" s="385">
        <v>0</v>
      </c>
      <c r="AT180" s="385">
        <v>29.926940183349</v>
      </c>
      <c r="AU180" s="385">
        <v>1.8062326157995514</v>
      </c>
      <c r="AV180" s="385">
        <v>0</v>
      </c>
      <c r="AW180" s="385">
        <v>19.990346666999997</v>
      </c>
      <c r="AX180" s="385">
        <v>0</v>
      </c>
      <c r="AY180" s="385">
        <v>0</v>
      </c>
      <c r="AZ180" s="224"/>
      <c r="BA180" s="448"/>
      <c r="BB180" s="442"/>
      <c r="BC180" s="273" t="s">
        <v>194</v>
      </c>
      <c r="BD180" s="386">
        <v>100</v>
      </c>
      <c r="BE180" s="337" t="s">
        <v>156</v>
      </c>
      <c r="BF180" s="386" t="s">
        <v>156</v>
      </c>
      <c r="BG180" s="337" t="s">
        <v>156</v>
      </c>
      <c r="BH180" s="386" t="s">
        <v>156</v>
      </c>
      <c r="BI180" s="386" t="s">
        <v>195</v>
      </c>
      <c r="BJ180" s="386">
        <v>100</v>
      </c>
      <c r="BK180" s="386" t="s">
        <v>156</v>
      </c>
      <c r="BL180" s="386" t="s">
        <v>156</v>
      </c>
      <c r="BM180" s="386" t="s">
        <v>156</v>
      </c>
      <c r="BN180" s="386" t="s">
        <v>156</v>
      </c>
      <c r="BO180" s="406">
        <f>SUM(U180+V180+X180+Y180+AA180+AC180)</f>
        <v>55</v>
      </c>
      <c r="BP180" s="406">
        <f t="shared" si="107"/>
        <v>65</v>
      </c>
      <c r="BQ180" s="331"/>
      <c r="BR180" s="406"/>
      <c r="BS180" s="407">
        <v>0</v>
      </c>
      <c r="BT180" s="407"/>
      <c r="BU180" s="406">
        <f t="shared" si="108"/>
        <v>4.1302444330876344</v>
      </c>
      <c r="BV180" s="410" t="s">
        <v>809</v>
      </c>
      <c r="BW180" s="406">
        <f>O180+BS180*0.25</f>
        <v>6.1953666496314517</v>
      </c>
      <c r="BX180" s="406">
        <f>BW180+P180</f>
        <v>6.1953666496314517</v>
      </c>
      <c r="BY180" s="509" t="s">
        <v>830</v>
      </c>
      <c r="BZ180" s="282" t="s">
        <v>258</v>
      </c>
      <c r="CA180" s="308">
        <v>100</v>
      </c>
      <c r="CB180" s="282" t="s">
        <v>156</v>
      </c>
      <c r="CC180" s="308" t="s">
        <v>156</v>
      </c>
      <c r="CD180" s="282" t="s">
        <v>156</v>
      </c>
      <c r="CE180" s="308" t="s">
        <v>156</v>
      </c>
      <c r="CF180" s="282" t="s">
        <v>156</v>
      </c>
      <c r="CG180" s="308" t="s">
        <v>156</v>
      </c>
      <c r="CH180" s="284">
        <v>1</v>
      </c>
      <c r="CI180" s="284" t="s">
        <v>184</v>
      </c>
      <c r="CJ180" s="282" t="s">
        <v>198</v>
      </c>
      <c r="CK180" s="282" t="s">
        <v>199</v>
      </c>
      <c r="CL180" s="282" t="s">
        <v>259</v>
      </c>
      <c r="CM180" s="307">
        <v>8.8959874899999996</v>
      </c>
      <c r="CN180" s="307">
        <v>8.8959874899999996</v>
      </c>
      <c r="CO180" s="284" t="s">
        <v>174</v>
      </c>
      <c r="CP180" s="284" t="s">
        <v>158</v>
      </c>
      <c r="CQ180" s="308">
        <v>1</v>
      </c>
      <c r="CR180" s="308">
        <v>2</v>
      </c>
      <c r="CS180" s="284" t="s">
        <v>159</v>
      </c>
      <c r="CT180" s="284" t="s">
        <v>160</v>
      </c>
      <c r="CU180" s="308">
        <v>55</v>
      </c>
      <c r="CV180" s="308">
        <v>55</v>
      </c>
      <c r="CW180" s="307">
        <v>13.563110771595898</v>
      </c>
      <c r="CX180" s="307">
        <v>86.436889228404098</v>
      </c>
      <c r="CY180" s="309">
        <v>2663.4488889999998</v>
      </c>
      <c r="CZ180" s="309">
        <v>15500.00021</v>
      </c>
      <c r="DA180" s="307">
        <v>0.17183540986545573</v>
      </c>
      <c r="DB180" s="309">
        <v>2302.2023658400894</v>
      </c>
      <c r="DC180" s="309">
        <v>361.24652315991028</v>
      </c>
      <c r="DD180" s="310">
        <v>0</v>
      </c>
      <c r="DE180" s="310">
        <v>0</v>
      </c>
      <c r="DF180" s="310">
        <v>0</v>
      </c>
      <c r="DG180" s="283">
        <v>0</v>
      </c>
      <c r="DH180" s="307">
        <v>31.488997040000001</v>
      </c>
      <c r="DI180" s="307">
        <v>30.542237579999998</v>
      </c>
      <c r="DJ180" s="307">
        <v>27.75856491</v>
      </c>
      <c r="DK180" s="307" t="s">
        <v>156</v>
      </c>
      <c r="DL180" s="307" t="s">
        <v>156</v>
      </c>
      <c r="DM180" s="310">
        <v>0</v>
      </c>
      <c r="DN180" s="311">
        <v>0</v>
      </c>
      <c r="DO180" s="284" t="s">
        <v>162</v>
      </c>
      <c r="DP180" s="284" t="s">
        <v>162</v>
      </c>
      <c r="DQ180" s="308">
        <v>12</v>
      </c>
      <c r="DR180" s="308">
        <v>12</v>
      </c>
      <c r="DS180" s="284" t="s">
        <v>162</v>
      </c>
      <c r="DT180" s="308">
        <v>2</v>
      </c>
      <c r="DU180" s="308">
        <v>0</v>
      </c>
      <c r="DV180" s="282" t="s">
        <v>175</v>
      </c>
      <c r="DW180" s="282" t="s">
        <v>164</v>
      </c>
      <c r="DX180" s="284" t="s">
        <v>165</v>
      </c>
      <c r="DY180" s="284" t="s">
        <v>176</v>
      </c>
      <c r="DZ180" s="308">
        <v>1</v>
      </c>
      <c r="EA180" s="284" t="s">
        <v>161</v>
      </c>
      <c r="EB180" s="308">
        <v>26</v>
      </c>
      <c r="EC180" s="283">
        <v>31300000</v>
      </c>
      <c r="ED180" s="283">
        <v>4100000</v>
      </c>
      <c r="EE180" s="283">
        <v>0</v>
      </c>
      <c r="EF180" s="283">
        <v>35400000</v>
      </c>
      <c r="EG180" s="283" t="s">
        <v>156</v>
      </c>
      <c r="EH180" s="283">
        <v>35400000</v>
      </c>
      <c r="EI180" s="283">
        <v>35400000</v>
      </c>
      <c r="EJ180" s="284" t="s">
        <v>156</v>
      </c>
      <c r="EM180" s="413"/>
      <c r="EN180" s="413"/>
      <c r="EO180" s="413"/>
      <c r="EP180" s="413"/>
      <c r="EQ180" s="413"/>
      <c r="ER180" s="413"/>
      <c r="ES180" s="413"/>
      <c r="ET180" s="413"/>
      <c r="EU180" s="413"/>
    </row>
    <row r="181" spans="1:151" ht="62.45" customHeight="1" x14ac:dyDescent="0.2">
      <c r="A181" s="403" t="s">
        <v>141</v>
      </c>
      <c r="B181" s="404" t="s">
        <v>258</v>
      </c>
      <c r="C181" s="404" t="s">
        <v>194</v>
      </c>
      <c r="D181" s="238" t="s">
        <v>757</v>
      </c>
      <c r="E181" s="403" t="s">
        <v>185</v>
      </c>
      <c r="F181" s="403" t="s">
        <v>156</v>
      </c>
      <c r="G181" s="403" t="s">
        <v>202</v>
      </c>
      <c r="H181" s="403" t="s">
        <v>424</v>
      </c>
      <c r="I181" s="403" t="s">
        <v>425</v>
      </c>
      <c r="J181" s="403" t="s">
        <v>426</v>
      </c>
      <c r="K181" s="403" t="s">
        <v>187</v>
      </c>
      <c r="L181" s="405">
        <v>701000</v>
      </c>
      <c r="M181" s="217"/>
      <c r="N181" s="462"/>
      <c r="O181" s="406">
        <v>6.001844019965354</v>
      </c>
      <c r="P181" s="406"/>
      <c r="Q181" s="406">
        <v>4.0012293466435693</v>
      </c>
      <c r="R181" s="331"/>
      <c r="S181" s="189" t="e">
        <f>Q181+#REF!+R181</f>
        <v>#REF!</v>
      </c>
      <c r="T181" s="462"/>
      <c r="U181" s="407">
        <f>IF(AT181&lt;30,0,IF(AT181&lt;50,5,IF(AT181&lt;65,10,IF(AT181&gt;66,15))))</f>
        <v>0</v>
      </c>
      <c r="V181" s="407">
        <f>IF(W181&lt;499,15,IF(W181&lt;999,10,IF(W181&lt;1499,5,IF(W181&gt;1500,0))))</f>
        <v>15</v>
      </c>
      <c r="W181" s="384">
        <f t="shared" si="104"/>
        <v>45.604565057177851</v>
      </c>
      <c r="X181" s="407">
        <f>IF(DC181&lt;500,0,IF(DC181&lt;1000,5,IF(DC181&gt;1000,10)))</f>
        <v>0</v>
      </c>
      <c r="Y181" s="407">
        <f>IF(Z181="Yes",20,0)</f>
        <v>20</v>
      </c>
      <c r="Z181" s="406" t="s">
        <v>161</v>
      </c>
      <c r="AA181" s="407">
        <f>IF(AB181="Yes",20,0)</f>
        <v>20</v>
      </c>
      <c r="AB181" s="409" t="s">
        <v>161</v>
      </c>
      <c r="AC181" s="407">
        <f>IF(AD181="Yes",10,0)</f>
        <v>10</v>
      </c>
      <c r="AD181" s="409" t="s">
        <v>161</v>
      </c>
      <c r="AE181" s="407">
        <f t="shared" si="105"/>
        <v>0</v>
      </c>
      <c r="AF181" s="407">
        <f t="shared" si="109"/>
        <v>20</v>
      </c>
      <c r="AG181" s="407">
        <f t="shared" si="106"/>
        <v>15</v>
      </c>
      <c r="AH181" s="407">
        <f>IF(AI181="Yes",10,0)</f>
        <v>10</v>
      </c>
      <c r="AI181" s="406" t="s">
        <v>161</v>
      </c>
      <c r="AJ181" s="407">
        <v>15</v>
      </c>
      <c r="AK181" s="406" t="s">
        <v>751</v>
      </c>
      <c r="AL181" s="407">
        <f t="shared" si="101"/>
        <v>10</v>
      </c>
      <c r="AM181" s="406" t="s">
        <v>161</v>
      </c>
      <c r="AN181" s="407">
        <f t="shared" si="88"/>
        <v>0</v>
      </c>
      <c r="AO181" s="406" t="s">
        <v>162</v>
      </c>
      <c r="AP181" s="407">
        <f t="shared" si="90"/>
        <v>0</v>
      </c>
      <c r="AQ181" s="406" t="s">
        <v>162</v>
      </c>
      <c r="AR181" s="385">
        <v>11.153476270105694</v>
      </c>
      <c r="AS181" s="385">
        <v>0</v>
      </c>
      <c r="AT181" s="385">
        <v>28.858817196330001</v>
      </c>
      <c r="AU181" s="385">
        <v>1.999890922488379</v>
      </c>
      <c r="AV181" s="385" t="s">
        <v>155</v>
      </c>
      <c r="AW181" s="385">
        <v>12.61146520254281</v>
      </c>
      <c r="AX181" s="385">
        <v>0</v>
      </c>
      <c r="AY181" s="385">
        <v>0</v>
      </c>
      <c r="AZ181" s="224"/>
      <c r="BA181" s="448"/>
      <c r="BB181" s="442"/>
      <c r="BC181" s="273" t="s">
        <v>194</v>
      </c>
      <c r="BD181" s="386">
        <v>100</v>
      </c>
      <c r="BE181" s="337" t="s">
        <v>156</v>
      </c>
      <c r="BF181" s="386" t="s">
        <v>156</v>
      </c>
      <c r="BG181" s="337" t="s">
        <v>156</v>
      </c>
      <c r="BH181" s="386" t="s">
        <v>156</v>
      </c>
      <c r="BI181" s="386" t="s">
        <v>195</v>
      </c>
      <c r="BJ181" s="386">
        <v>100</v>
      </c>
      <c r="BK181" s="386" t="s">
        <v>183</v>
      </c>
      <c r="BL181" s="386" t="s">
        <v>156</v>
      </c>
      <c r="BM181" s="386" t="s">
        <v>156</v>
      </c>
      <c r="BN181" s="386" t="s">
        <v>156</v>
      </c>
      <c r="BO181" s="406">
        <f>SUM(U181+V181+X181+Y181+AA181+AC181)</f>
        <v>65</v>
      </c>
      <c r="BP181" s="406">
        <f t="shared" si="107"/>
        <v>70</v>
      </c>
      <c r="BQ181" s="331"/>
      <c r="BR181" s="406"/>
      <c r="BS181" s="407">
        <v>0</v>
      </c>
      <c r="BT181" s="407">
        <v>100</v>
      </c>
      <c r="BU181" s="406">
        <f t="shared" si="108"/>
        <v>29.001229346643569</v>
      </c>
      <c r="BV181" s="406"/>
      <c r="BW181" s="406">
        <f>O181+BS181*0.25</f>
        <v>6.001844019965354</v>
      </c>
      <c r="BX181" s="406">
        <f>BW181+P181</f>
        <v>6.001844019965354</v>
      </c>
      <c r="BY181" s="509" t="s">
        <v>830</v>
      </c>
      <c r="BZ181" s="282" t="s">
        <v>258</v>
      </c>
      <c r="CA181" s="308">
        <v>100</v>
      </c>
      <c r="CB181" s="282" t="s">
        <v>253</v>
      </c>
      <c r="CC181" s="308" t="s">
        <v>156</v>
      </c>
      <c r="CD181" s="282" t="s">
        <v>156</v>
      </c>
      <c r="CE181" s="308" t="s">
        <v>156</v>
      </c>
      <c r="CF181" s="282" t="s">
        <v>156</v>
      </c>
      <c r="CG181" s="308" t="s">
        <v>156</v>
      </c>
      <c r="CH181" s="284">
        <v>1</v>
      </c>
      <c r="CI181" s="284" t="s">
        <v>184</v>
      </c>
      <c r="CJ181" s="282" t="s">
        <v>274</v>
      </c>
      <c r="CK181" s="282" t="s">
        <v>199</v>
      </c>
      <c r="CL181" s="282" t="s">
        <v>317</v>
      </c>
      <c r="CM181" s="307">
        <v>5.88607046</v>
      </c>
      <c r="CN181" s="307">
        <v>5.88607046</v>
      </c>
      <c r="CO181" s="284" t="s">
        <v>174</v>
      </c>
      <c r="CP181" s="284" t="s">
        <v>174</v>
      </c>
      <c r="CQ181" s="308">
        <v>1</v>
      </c>
      <c r="CR181" s="308">
        <v>1</v>
      </c>
      <c r="CS181" s="284" t="s">
        <v>159</v>
      </c>
      <c r="CT181" s="284" t="s">
        <v>159</v>
      </c>
      <c r="CU181" s="308">
        <v>55.000040093698097</v>
      </c>
      <c r="CV181" s="308">
        <v>55.000040093698097</v>
      </c>
      <c r="CW181" s="307">
        <v>15.316236421921801</v>
      </c>
      <c r="CX181" s="307">
        <v>84.683763578078199</v>
      </c>
      <c r="CY181" s="309">
        <v>2611.4652025428099</v>
      </c>
      <c r="CZ181" s="309">
        <v>15500.011299133101</v>
      </c>
      <c r="DA181" s="307">
        <v>0.16848150315147617</v>
      </c>
      <c r="DB181" s="309">
        <v>2211.4870180451339</v>
      </c>
      <c r="DC181" s="309">
        <v>399.97818449767578</v>
      </c>
      <c r="DD181" s="310">
        <v>0</v>
      </c>
      <c r="DE181" s="310">
        <v>0</v>
      </c>
      <c r="DF181" s="310">
        <v>0</v>
      </c>
      <c r="DG181" s="283">
        <v>0</v>
      </c>
      <c r="DH181" s="307">
        <v>29.796681070000002</v>
      </c>
      <c r="DI181" s="307">
        <v>26.991747960000001</v>
      </c>
      <c r="DJ181" s="307">
        <v>29.796681070000002</v>
      </c>
      <c r="DK181" s="307" t="s">
        <v>156</v>
      </c>
      <c r="DL181" s="307" t="s">
        <v>156</v>
      </c>
      <c r="DM181" s="310" t="s">
        <v>156</v>
      </c>
      <c r="DN181" s="311" t="s">
        <v>156</v>
      </c>
      <c r="DO181" s="284" t="s">
        <v>162</v>
      </c>
      <c r="DP181" s="284" t="s">
        <v>162</v>
      </c>
      <c r="DQ181" s="308">
        <v>12</v>
      </c>
      <c r="DR181" s="308">
        <v>12</v>
      </c>
      <c r="DS181" s="284" t="s">
        <v>162</v>
      </c>
      <c r="DT181" s="308">
        <v>4</v>
      </c>
      <c r="DU181" s="308">
        <v>0</v>
      </c>
      <c r="DV181" s="282" t="s">
        <v>175</v>
      </c>
      <c r="DW181" s="282" t="s">
        <v>305</v>
      </c>
      <c r="DX181" s="284" t="s">
        <v>165</v>
      </c>
      <c r="DY181" s="284" t="s">
        <v>165</v>
      </c>
      <c r="DZ181" s="308">
        <v>1</v>
      </c>
      <c r="EA181" s="284" t="s">
        <v>162</v>
      </c>
      <c r="EB181" s="308">
        <v>25</v>
      </c>
      <c r="EC181" s="283">
        <v>701000</v>
      </c>
      <c r="ED181" s="283">
        <v>0</v>
      </c>
      <c r="EE181" s="283">
        <v>0</v>
      </c>
      <c r="EF181" s="283">
        <v>701000</v>
      </c>
      <c r="EG181" s="283" t="s">
        <v>156</v>
      </c>
      <c r="EH181" s="283">
        <v>701000</v>
      </c>
      <c r="EI181" s="283">
        <v>701000</v>
      </c>
      <c r="EJ181" s="284" t="s">
        <v>156</v>
      </c>
      <c r="EM181" s="413"/>
      <c r="EN181" s="413"/>
      <c r="EO181" s="413"/>
      <c r="EP181" s="413"/>
      <c r="EQ181" s="413"/>
      <c r="ER181" s="413"/>
      <c r="ES181" s="413"/>
      <c r="ET181" s="413"/>
      <c r="EU181" s="413"/>
    </row>
    <row r="182" spans="1:15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497"/>
      <c r="P182" s="498"/>
      <c r="Q182" s="406">
        <v>7.89</v>
      </c>
      <c r="R182" s="331">
        <v>4.5</v>
      </c>
      <c r="S182" s="189" t="e">
        <f>Q182+#REF!+R182</f>
        <v>#REF!</v>
      </c>
      <c r="T182" s="462"/>
      <c r="U182" s="104" t="s">
        <v>155</v>
      </c>
      <c r="V182" s="338"/>
      <c r="W182" s="384">
        <f t="shared" si="104"/>
        <v>9466.3921313637402</v>
      </c>
      <c r="X182" s="331"/>
      <c r="Y182" s="331"/>
      <c r="Z182" s="331" t="s">
        <v>161</v>
      </c>
      <c r="AA182" s="331"/>
      <c r="AB182" s="331"/>
      <c r="AC182" s="331"/>
      <c r="AD182" s="331"/>
      <c r="AE182" s="407">
        <f t="shared" si="105"/>
        <v>0</v>
      </c>
      <c r="AF182" s="407">
        <f t="shared" si="109"/>
        <v>0</v>
      </c>
      <c r="AG182" s="407">
        <f t="shared" si="106"/>
        <v>15</v>
      </c>
      <c r="AH182" s="407">
        <v>10</v>
      </c>
      <c r="AI182" s="406" t="s">
        <v>162</v>
      </c>
      <c r="AJ182" s="407">
        <f>IF(AK182="Minimal",15,0)</f>
        <v>15</v>
      </c>
      <c r="AK182" s="406" t="s">
        <v>751</v>
      </c>
      <c r="AL182" s="407">
        <f t="shared" si="101"/>
        <v>10</v>
      </c>
      <c r="AM182" s="406" t="s">
        <v>161</v>
      </c>
      <c r="AN182" s="407">
        <f t="shared" si="88"/>
        <v>0</v>
      </c>
      <c r="AO182" s="406" t="s">
        <v>162</v>
      </c>
      <c r="AP182" s="407">
        <f t="shared" si="90"/>
        <v>0</v>
      </c>
      <c r="AQ182" s="406" t="s">
        <v>162</v>
      </c>
      <c r="AR182" s="385">
        <v>0.38438709677419353</v>
      </c>
      <c r="AS182" s="385">
        <v>0</v>
      </c>
      <c r="AT182" s="385">
        <v>3.5375503362540002</v>
      </c>
      <c r="AU182" s="385">
        <v>0</v>
      </c>
      <c r="AV182" s="385" t="s">
        <v>155</v>
      </c>
      <c r="AW182" s="385" t="s">
        <v>155</v>
      </c>
      <c r="AX182" s="385">
        <v>75</v>
      </c>
      <c r="AY182" s="385">
        <v>0</v>
      </c>
      <c r="AZ182" s="224"/>
      <c r="BA182" s="448"/>
      <c r="BB182" s="469"/>
      <c r="BC182" s="337" t="s">
        <v>214</v>
      </c>
      <c r="BD182" s="386">
        <v>100</v>
      </c>
      <c r="BE182" s="337" t="s">
        <v>156</v>
      </c>
      <c r="BF182" s="386" t="s">
        <v>156</v>
      </c>
      <c r="BG182" s="337" t="s">
        <v>156</v>
      </c>
      <c r="BH182" s="386" t="s">
        <v>156</v>
      </c>
      <c r="BI182" s="386" t="s">
        <v>195</v>
      </c>
      <c r="BJ182" s="386">
        <v>100</v>
      </c>
      <c r="BK182" s="386" t="s">
        <v>156</v>
      </c>
      <c r="BL182" s="386" t="s">
        <v>156</v>
      </c>
      <c r="BM182" s="386" t="s">
        <v>156</v>
      </c>
      <c r="BN182" s="386" t="s">
        <v>156</v>
      </c>
      <c r="BO182" s="386"/>
      <c r="BP182" s="406">
        <f t="shared" si="107"/>
        <v>50</v>
      </c>
      <c r="BQ182" s="386"/>
      <c r="BR182" s="408"/>
      <c r="BS182" s="386"/>
      <c r="BT182" s="407"/>
      <c r="BU182" s="406">
        <f t="shared" si="108"/>
        <v>7.89</v>
      </c>
      <c r="BV182" s="410" t="s">
        <v>813</v>
      </c>
      <c r="BW182" s="386"/>
      <c r="BX182" s="386"/>
      <c r="BY182" s="308"/>
      <c r="BZ182" s="282" t="s">
        <v>295</v>
      </c>
      <c r="CA182" s="308">
        <v>100</v>
      </c>
      <c r="CB182" s="282" t="s">
        <v>156</v>
      </c>
      <c r="CC182" s="308" t="s">
        <v>156</v>
      </c>
      <c r="CD182" s="282" t="s">
        <v>156</v>
      </c>
      <c r="CE182" s="308" t="s">
        <v>156</v>
      </c>
      <c r="CF182" s="282" t="s">
        <v>156</v>
      </c>
      <c r="CG182" s="308" t="s">
        <v>156</v>
      </c>
      <c r="CH182" s="284">
        <v>1</v>
      </c>
      <c r="CI182" s="284" t="s">
        <v>184</v>
      </c>
      <c r="CJ182" s="282" t="s">
        <v>198</v>
      </c>
      <c r="CK182" s="282" t="s">
        <v>216</v>
      </c>
      <c r="CL182" s="282" t="s">
        <v>296</v>
      </c>
      <c r="CM182" s="307">
        <v>1.7453557799999999</v>
      </c>
      <c r="CN182" s="307">
        <v>1.7453557799999999</v>
      </c>
      <c r="CO182" s="284" t="s">
        <v>174</v>
      </c>
      <c r="CP182" s="284" t="s">
        <v>174</v>
      </c>
      <c r="CQ182" s="308">
        <v>1</v>
      </c>
      <c r="CR182" s="308">
        <v>1</v>
      </c>
      <c r="CS182" s="284" t="s">
        <v>159</v>
      </c>
      <c r="CT182" s="284" t="s">
        <v>159</v>
      </c>
      <c r="CU182" s="308">
        <v>55</v>
      </c>
      <c r="CV182" s="308">
        <v>55</v>
      </c>
      <c r="CW182" s="307">
        <v>0</v>
      </c>
      <c r="CX182" s="307">
        <v>100</v>
      </c>
      <c r="CY182" s="309">
        <v>90</v>
      </c>
      <c r="CZ182" s="309">
        <v>15500</v>
      </c>
      <c r="DA182" s="307">
        <v>5.8064516129032262E-3</v>
      </c>
      <c r="DB182" s="309">
        <v>90</v>
      </c>
      <c r="DC182" s="309">
        <v>0</v>
      </c>
      <c r="DD182" s="310">
        <v>0</v>
      </c>
      <c r="DE182" s="310">
        <v>0</v>
      </c>
      <c r="DF182" s="310">
        <v>0</v>
      </c>
      <c r="DG182" s="283">
        <v>0</v>
      </c>
      <c r="DH182" s="307">
        <v>7.0511415900000003</v>
      </c>
      <c r="DI182" s="307">
        <v>0</v>
      </c>
      <c r="DJ182" s="307">
        <v>3.5625707900000001</v>
      </c>
      <c r="DK182" s="307" t="s">
        <v>156</v>
      </c>
      <c r="DL182" s="307" t="s">
        <v>156</v>
      </c>
      <c r="DM182" s="310" t="s">
        <v>156</v>
      </c>
      <c r="DN182" s="311" t="s">
        <v>156</v>
      </c>
      <c r="DO182" s="284" t="s">
        <v>162</v>
      </c>
      <c r="DP182" s="284" t="s">
        <v>162</v>
      </c>
      <c r="DQ182" s="308">
        <v>9</v>
      </c>
      <c r="DR182" s="308">
        <v>12</v>
      </c>
      <c r="DS182" s="284" t="s">
        <v>162</v>
      </c>
      <c r="DT182" s="308">
        <v>0</v>
      </c>
      <c r="DU182" s="308">
        <v>0</v>
      </c>
      <c r="DV182" s="282" t="s">
        <v>175</v>
      </c>
      <c r="DW182" s="282" t="s">
        <v>305</v>
      </c>
      <c r="DX182" s="284" t="s">
        <v>165</v>
      </c>
      <c r="DY182" s="284" t="s">
        <v>165</v>
      </c>
      <c r="DZ182" s="308">
        <v>2</v>
      </c>
      <c r="EA182" s="284" t="s">
        <v>162</v>
      </c>
      <c r="EB182" s="308">
        <v>30</v>
      </c>
      <c r="EC182" s="283">
        <v>1487000</v>
      </c>
      <c r="ED182" s="283">
        <v>0</v>
      </c>
      <c r="EE182" s="283">
        <v>0</v>
      </c>
      <c r="EF182" s="283">
        <v>1487000</v>
      </c>
      <c r="EG182" s="283" t="s">
        <v>156</v>
      </c>
      <c r="EH182" s="283">
        <v>1487000</v>
      </c>
      <c r="EI182" s="283">
        <v>1487000</v>
      </c>
      <c r="EJ182" s="284" t="s">
        <v>156</v>
      </c>
    </row>
    <row r="183" spans="1:15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406">
        <v>1.7543918552372901</v>
      </c>
      <c r="R183" s="331">
        <v>6</v>
      </c>
      <c r="S183" s="189" t="e">
        <f>Q183+#REF!+R183</f>
        <v>#REF!</v>
      </c>
      <c r="T183" s="462"/>
      <c r="U183" s="104" t="s">
        <v>155</v>
      </c>
      <c r="V183" s="338"/>
      <c r="W183" s="384">
        <f t="shared" si="104"/>
        <v>5466.922175852761</v>
      </c>
      <c r="X183" s="331"/>
      <c r="Y183" s="331"/>
      <c r="Z183" s="331" t="s">
        <v>161</v>
      </c>
      <c r="AA183" s="331"/>
      <c r="AB183" s="331"/>
      <c r="AC183" s="331"/>
      <c r="AD183" s="331"/>
      <c r="AE183" s="407">
        <f t="shared" si="105"/>
        <v>0</v>
      </c>
      <c r="AF183" s="407">
        <f t="shared" si="109"/>
        <v>0</v>
      </c>
      <c r="AG183" s="407">
        <f t="shared" si="106"/>
        <v>15</v>
      </c>
      <c r="AH183" s="407">
        <v>10</v>
      </c>
      <c r="AI183" s="406" t="s">
        <v>162</v>
      </c>
      <c r="AJ183" s="407">
        <f>IF(AK183="Minimal",15,0)</f>
        <v>15</v>
      </c>
      <c r="AK183" s="406" t="s">
        <v>751</v>
      </c>
      <c r="AL183" s="407">
        <f t="shared" si="101"/>
        <v>10</v>
      </c>
      <c r="AM183" s="406" t="s">
        <v>161</v>
      </c>
      <c r="AN183" s="407">
        <f t="shared" si="88"/>
        <v>0</v>
      </c>
      <c r="AO183" s="406" t="s">
        <v>162</v>
      </c>
      <c r="AP183" s="407">
        <f t="shared" ref="AP183:AP185" si="110">IF(AQ183="Yes",10,0)</f>
        <v>0</v>
      </c>
      <c r="AQ183" s="406" t="s">
        <v>162</v>
      </c>
      <c r="AR183" s="385">
        <v>2.661746009269887</v>
      </c>
      <c r="AS183" s="385">
        <v>1.3004642297650131</v>
      </c>
      <c r="AT183" s="385">
        <v>13.581708313338</v>
      </c>
      <c r="AU183" s="385">
        <v>0</v>
      </c>
      <c r="AV183" s="385" t="s">
        <v>155</v>
      </c>
      <c r="AW183" s="385" t="s">
        <v>155</v>
      </c>
      <c r="AX183" s="385">
        <v>0</v>
      </c>
      <c r="AY183" s="385">
        <v>0</v>
      </c>
      <c r="AZ183" s="224"/>
      <c r="BA183" s="448"/>
      <c r="BB183" s="455"/>
      <c r="BC183" s="273" t="s">
        <v>214</v>
      </c>
      <c r="BD183" s="386">
        <v>100</v>
      </c>
      <c r="BE183" s="337" t="s">
        <v>156</v>
      </c>
      <c r="BF183" s="386" t="s">
        <v>156</v>
      </c>
      <c r="BG183" s="337" t="s">
        <v>156</v>
      </c>
      <c r="BH183" s="386" t="s">
        <v>156</v>
      </c>
      <c r="BI183" s="386" t="s">
        <v>195</v>
      </c>
      <c r="BJ183" s="386">
        <v>100</v>
      </c>
      <c r="BK183" s="386" t="s">
        <v>156</v>
      </c>
      <c r="BL183" s="386" t="s">
        <v>156</v>
      </c>
      <c r="BM183" s="386" t="s">
        <v>156</v>
      </c>
      <c r="BN183" s="386" t="s">
        <v>156</v>
      </c>
      <c r="BO183" s="386"/>
      <c r="BP183" s="406">
        <f t="shared" si="107"/>
        <v>50</v>
      </c>
      <c r="BQ183" s="386"/>
      <c r="BR183" s="408"/>
      <c r="BS183" s="386"/>
      <c r="BT183" s="407"/>
      <c r="BU183" s="406">
        <f t="shared" si="108"/>
        <v>1.7543918552372901</v>
      </c>
      <c r="BV183" s="410" t="s">
        <v>813</v>
      </c>
      <c r="BW183" s="386"/>
      <c r="BX183" s="386"/>
      <c r="BY183" s="308"/>
      <c r="BZ183" s="282" t="s">
        <v>310</v>
      </c>
      <c r="CA183" s="308">
        <v>100</v>
      </c>
      <c r="CB183" s="282" t="s">
        <v>156</v>
      </c>
      <c r="CC183" s="308" t="s">
        <v>156</v>
      </c>
      <c r="CD183" s="282" t="s">
        <v>156</v>
      </c>
      <c r="CE183" s="308" t="s">
        <v>156</v>
      </c>
      <c r="CF183" s="282" t="s">
        <v>156</v>
      </c>
      <c r="CG183" s="308" t="s">
        <v>156</v>
      </c>
      <c r="CH183" s="284">
        <v>1</v>
      </c>
      <c r="CI183" s="284" t="s">
        <v>184</v>
      </c>
      <c r="CJ183" s="282" t="s">
        <v>198</v>
      </c>
      <c r="CK183" s="282" t="s">
        <v>216</v>
      </c>
      <c r="CL183" s="282" t="s">
        <v>311</v>
      </c>
      <c r="CM183" s="307">
        <v>3.2</v>
      </c>
      <c r="CN183" s="307">
        <v>1.11833022</v>
      </c>
      <c r="CO183" s="284" t="s">
        <v>174</v>
      </c>
      <c r="CP183" s="284" t="s">
        <v>174</v>
      </c>
      <c r="CQ183" s="308">
        <v>1</v>
      </c>
      <c r="CR183" s="308">
        <v>1</v>
      </c>
      <c r="CS183" s="284" t="s">
        <v>159</v>
      </c>
      <c r="CT183" s="284" t="s">
        <v>159</v>
      </c>
      <c r="CU183" s="308">
        <v>48</v>
      </c>
      <c r="CV183" s="308">
        <v>55</v>
      </c>
      <c r="CW183" s="307">
        <v>0</v>
      </c>
      <c r="CX183" s="307">
        <v>100</v>
      </c>
      <c r="CY183" s="309">
        <v>626.44914619999997</v>
      </c>
      <c r="CZ183" s="309">
        <v>15588.69995</v>
      </c>
      <c r="DA183" s="307">
        <v>4.0186105846498121E-2</v>
      </c>
      <c r="DB183" s="309">
        <v>626.44914619999997</v>
      </c>
      <c r="DC183" s="309">
        <v>0</v>
      </c>
      <c r="DD183" s="310">
        <v>226398.99803106303</v>
      </c>
      <c r="DE183" s="310">
        <v>0</v>
      </c>
      <c r="DF183" s="310">
        <v>226398.99803106303</v>
      </c>
      <c r="DG183" s="283">
        <v>4980778</v>
      </c>
      <c r="DH183" s="307">
        <v>11.35602182</v>
      </c>
      <c r="DI183" s="307">
        <v>15.8078866</v>
      </c>
      <c r="DJ183" s="307">
        <v>13.585291440000001</v>
      </c>
      <c r="DK183" s="307" t="s">
        <v>156</v>
      </c>
      <c r="DL183" s="307" t="s">
        <v>156</v>
      </c>
      <c r="DM183" s="310" t="s">
        <v>156</v>
      </c>
      <c r="DN183" s="311" t="s">
        <v>156</v>
      </c>
      <c r="DO183" s="284" t="s">
        <v>162</v>
      </c>
      <c r="DP183" s="284" t="s">
        <v>162</v>
      </c>
      <c r="DQ183" s="308">
        <v>11</v>
      </c>
      <c r="DR183" s="308">
        <v>11</v>
      </c>
      <c r="DS183" s="284" t="s">
        <v>162</v>
      </c>
      <c r="DT183" s="308">
        <v>0</v>
      </c>
      <c r="DU183" s="308">
        <v>0</v>
      </c>
      <c r="DV183" s="282" t="s">
        <v>163</v>
      </c>
      <c r="DW183" s="282" t="s">
        <v>264</v>
      </c>
      <c r="DX183" s="284" t="s">
        <v>165</v>
      </c>
      <c r="DY183" s="284" t="s">
        <v>165</v>
      </c>
      <c r="DZ183" s="308">
        <v>1</v>
      </c>
      <c r="EA183" s="284" t="s">
        <v>162</v>
      </c>
      <c r="EB183" s="308">
        <v>32</v>
      </c>
      <c r="EC183" s="283">
        <v>3762000</v>
      </c>
      <c r="ED183" s="283">
        <v>61000</v>
      </c>
      <c r="EE183" s="283">
        <v>7000</v>
      </c>
      <c r="EF183" s="283">
        <v>3830000</v>
      </c>
      <c r="EG183" s="283" t="s">
        <v>156</v>
      </c>
      <c r="EH183" s="283">
        <v>3830000</v>
      </c>
      <c r="EI183" s="283">
        <v>3830000</v>
      </c>
      <c r="EJ183" s="284" t="s">
        <v>156</v>
      </c>
    </row>
    <row r="184" spans="1:151" ht="40.5" x14ac:dyDescent="0.2">
      <c r="A184" s="403" t="s">
        <v>146</v>
      </c>
      <c r="B184" s="404" t="s">
        <v>196</v>
      </c>
      <c r="C184" s="404" t="s">
        <v>194</v>
      </c>
      <c r="D184" s="238" t="s">
        <v>757</v>
      </c>
      <c r="E184" s="403" t="s">
        <v>153</v>
      </c>
      <c r="F184" s="403" t="s">
        <v>156</v>
      </c>
      <c r="G184" s="403" t="s">
        <v>221</v>
      </c>
      <c r="H184" s="403" t="s">
        <v>442</v>
      </c>
      <c r="I184" s="403" t="s">
        <v>443</v>
      </c>
      <c r="J184" s="403" t="s">
        <v>440</v>
      </c>
      <c r="K184" s="403" t="s">
        <v>180</v>
      </c>
      <c r="L184" s="405">
        <v>120801000</v>
      </c>
      <c r="M184" s="126">
        <v>5.0079009635828404</v>
      </c>
      <c r="N184" s="462"/>
      <c r="O184" s="501">
        <v>4.04</v>
      </c>
      <c r="P184" s="501"/>
      <c r="Q184" s="406">
        <v>3.52</v>
      </c>
      <c r="R184" s="331"/>
      <c r="S184" s="189" t="e">
        <f>Q184+#REF!+R184</f>
        <v>#REF!</v>
      </c>
      <c r="T184" s="462"/>
      <c r="U184" s="407">
        <f>IF(AT184&lt;30,0,IF(AT184&lt;50,5,IF(AT184&lt;65,10,IF(AT184&gt;66,15))))</f>
        <v>0</v>
      </c>
      <c r="V184" s="407">
        <f>IF(W184&lt;499,15,IF(W184&lt;999,10,IF(W184&lt;1499,5,IF(W184&gt;1500,0))))</f>
        <v>0</v>
      </c>
      <c r="W184" s="384">
        <f t="shared" si="104"/>
        <v>1916.4046364329799</v>
      </c>
      <c r="X184" s="407">
        <f>IF(DC184&lt;500,0,IF(DC184&lt;1000,5,IF(DC184&gt;1000,10)))</f>
        <v>10</v>
      </c>
      <c r="Y184" s="407">
        <f>IF(Z184="Yes",20,0)</f>
        <v>20</v>
      </c>
      <c r="Z184" s="406" t="s">
        <v>161</v>
      </c>
      <c r="AA184" s="407">
        <f>IF(AB184="Yes",20,0)</f>
        <v>20</v>
      </c>
      <c r="AB184" s="409" t="s">
        <v>161</v>
      </c>
      <c r="AC184" s="407">
        <f>IF(AD184="Yes",10,0)</f>
        <v>10</v>
      </c>
      <c r="AD184" s="409" t="s">
        <v>161</v>
      </c>
      <c r="AE184" s="407">
        <f t="shared" si="105"/>
        <v>0</v>
      </c>
      <c r="AF184" s="407">
        <f t="shared" si="109"/>
        <v>10</v>
      </c>
      <c r="AG184" s="407">
        <f t="shared" si="106"/>
        <v>15</v>
      </c>
      <c r="AH184" s="407">
        <v>0</v>
      </c>
      <c r="AI184" s="406" t="s">
        <v>161</v>
      </c>
      <c r="AJ184" s="407">
        <v>15</v>
      </c>
      <c r="AK184" s="406" t="s">
        <v>751</v>
      </c>
      <c r="AL184" s="407">
        <f t="shared" si="101"/>
        <v>10</v>
      </c>
      <c r="AM184" s="406" t="s">
        <v>161</v>
      </c>
      <c r="AN184" s="407">
        <f t="shared" si="88"/>
        <v>0</v>
      </c>
      <c r="AO184" s="406" t="s">
        <v>162</v>
      </c>
      <c r="AP184" s="407">
        <f t="shared" si="110"/>
        <v>0</v>
      </c>
      <c r="AQ184" s="406" t="s">
        <v>162</v>
      </c>
      <c r="AR184" s="385">
        <v>9.7962399411793832</v>
      </c>
      <c r="AS184" s="385">
        <v>0.37251017789587837</v>
      </c>
      <c r="AT184" s="385">
        <v>0</v>
      </c>
      <c r="AU184" s="385">
        <v>6.6047609105597012</v>
      </c>
      <c r="AV184" s="385">
        <v>6.3632374574832147</v>
      </c>
      <c r="AW184" s="385">
        <v>42.364117748521622</v>
      </c>
      <c r="AX184" s="385">
        <v>0</v>
      </c>
      <c r="AY184" s="385">
        <v>25</v>
      </c>
      <c r="AZ184" s="224"/>
      <c r="BA184" s="448"/>
      <c r="BB184" s="458"/>
      <c r="BC184" s="337" t="s">
        <v>194</v>
      </c>
      <c r="BD184" s="386">
        <v>100</v>
      </c>
      <c r="BE184" s="337" t="s">
        <v>156</v>
      </c>
      <c r="BF184" s="386" t="s">
        <v>156</v>
      </c>
      <c r="BG184" s="337" t="s">
        <v>156</v>
      </c>
      <c r="BH184" s="386" t="s">
        <v>156</v>
      </c>
      <c r="BI184" s="386" t="s">
        <v>195</v>
      </c>
      <c r="BJ184" s="386">
        <v>100</v>
      </c>
      <c r="BK184" s="386" t="s">
        <v>156</v>
      </c>
      <c r="BL184" s="386" t="s">
        <v>156</v>
      </c>
      <c r="BM184" s="386" t="s">
        <v>156</v>
      </c>
      <c r="BN184" s="386" t="s">
        <v>156</v>
      </c>
      <c r="BO184" s="406">
        <f>SUM(U184+V184+X184+Y184+AA184+AC184)</f>
        <v>60</v>
      </c>
      <c r="BP184" s="406">
        <f t="shared" si="107"/>
        <v>50</v>
      </c>
      <c r="BQ184" s="331"/>
      <c r="BR184" s="406"/>
      <c r="BS184" s="407">
        <v>0</v>
      </c>
      <c r="BT184" s="407"/>
      <c r="BU184" s="406">
        <f t="shared" si="108"/>
        <v>3.52</v>
      </c>
      <c r="BV184" s="410" t="s">
        <v>809</v>
      </c>
      <c r="BW184" s="406">
        <f>O184+BS184*0.25</f>
        <v>4.04</v>
      </c>
      <c r="BX184" s="406">
        <f>BW184+P184</f>
        <v>4.04</v>
      </c>
      <c r="BY184" s="509" t="s">
        <v>830</v>
      </c>
      <c r="BZ184" s="282" t="s">
        <v>196</v>
      </c>
      <c r="CA184" s="308">
        <v>100</v>
      </c>
      <c r="CB184" s="282" t="s">
        <v>156</v>
      </c>
      <c r="CC184" s="308" t="s">
        <v>156</v>
      </c>
      <c r="CD184" s="282" t="s">
        <v>156</v>
      </c>
      <c r="CE184" s="308" t="s">
        <v>156</v>
      </c>
      <c r="CF184" s="282" t="s">
        <v>156</v>
      </c>
      <c r="CG184" s="308" t="s">
        <v>156</v>
      </c>
      <c r="CH184" s="284">
        <v>1</v>
      </c>
      <c r="CI184" s="284" t="s">
        <v>184</v>
      </c>
      <c r="CJ184" s="282" t="s">
        <v>198</v>
      </c>
      <c r="CK184" s="282" t="s">
        <v>199</v>
      </c>
      <c r="CL184" s="282" t="s">
        <v>210</v>
      </c>
      <c r="CM184" s="307">
        <v>7.7616468999999997</v>
      </c>
      <c r="CN184" s="307">
        <v>7.7616468999999997</v>
      </c>
      <c r="CO184" s="284" t="s">
        <v>158</v>
      </c>
      <c r="CP184" s="284" t="s">
        <v>168</v>
      </c>
      <c r="CQ184" s="308">
        <v>2</v>
      </c>
      <c r="CR184" s="308">
        <v>2</v>
      </c>
      <c r="CS184" s="284" t="s">
        <v>160</v>
      </c>
      <c r="CT184" s="284" t="s">
        <v>160</v>
      </c>
      <c r="CU184" s="308">
        <v>55.000291984953797</v>
      </c>
      <c r="CV184" s="308">
        <v>70</v>
      </c>
      <c r="CW184" s="307">
        <v>16.265134601790702</v>
      </c>
      <c r="CX184" s="307">
        <v>83.734865398209294</v>
      </c>
      <c r="CY184" s="309">
        <v>8121.3725828405404</v>
      </c>
      <c r="CZ184" s="309">
        <v>74420.488354429806</v>
      </c>
      <c r="DA184" s="307">
        <v>0.10912818180071945</v>
      </c>
      <c r="DB184" s="309">
        <v>6800.4204007285998</v>
      </c>
      <c r="DC184" s="309">
        <v>1320.9521821119401</v>
      </c>
      <c r="DD184" s="310">
        <v>1603998.7142052867</v>
      </c>
      <c r="DE184" s="310">
        <v>311569.79668598284</v>
      </c>
      <c r="DF184" s="310">
        <v>1915568.5108912694</v>
      </c>
      <c r="DG184" s="283">
        <v>44999602</v>
      </c>
      <c r="DH184" s="307">
        <v>0</v>
      </c>
      <c r="DI184" s="307">
        <v>0</v>
      </c>
      <c r="DJ184" s="307">
        <v>0</v>
      </c>
      <c r="DK184" s="307" t="s">
        <v>156</v>
      </c>
      <c r="DL184" s="307" t="s">
        <v>156</v>
      </c>
      <c r="DM184" s="310">
        <v>29.776517950539802</v>
      </c>
      <c r="DN184" s="311">
        <v>9.7488231199124501E-5</v>
      </c>
      <c r="DO184" s="284" t="s">
        <v>162</v>
      </c>
      <c r="DP184" s="284" t="s">
        <v>162</v>
      </c>
      <c r="DQ184" s="308">
        <v>12</v>
      </c>
      <c r="DR184" s="308">
        <v>12</v>
      </c>
      <c r="DS184" s="284" t="s">
        <v>162</v>
      </c>
      <c r="DT184" s="308">
        <v>3</v>
      </c>
      <c r="DU184" s="308">
        <v>4</v>
      </c>
      <c r="DV184" s="282" t="s">
        <v>237</v>
      </c>
      <c r="DW184" s="282" t="s">
        <v>164</v>
      </c>
      <c r="DX184" s="284" t="s">
        <v>165</v>
      </c>
      <c r="DY184" s="284" t="s">
        <v>170</v>
      </c>
      <c r="DZ184" s="308">
        <v>1</v>
      </c>
      <c r="EA184" s="284" t="s">
        <v>161</v>
      </c>
      <c r="EB184" s="308">
        <v>29</v>
      </c>
      <c r="EC184" s="283">
        <v>94540000</v>
      </c>
      <c r="ED184" s="283">
        <v>23447000</v>
      </c>
      <c r="EE184" s="283">
        <v>2814000</v>
      </c>
      <c r="EF184" s="283">
        <v>120801000</v>
      </c>
      <c r="EG184" s="283" t="s">
        <v>156</v>
      </c>
      <c r="EH184" s="283">
        <v>120801000</v>
      </c>
      <c r="EI184" s="283">
        <v>120801000</v>
      </c>
      <c r="EJ184" s="284" t="s">
        <v>156</v>
      </c>
      <c r="EM184" s="413"/>
      <c r="EN184" s="413"/>
      <c r="EO184" s="413"/>
      <c r="EP184" s="413"/>
      <c r="EQ184" s="413"/>
      <c r="ER184" s="413"/>
      <c r="ES184" s="413"/>
      <c r="ET184" s="413"/>
      <c r="EU184" s="413"/>
    </row>
    <row r="185" spans="1:151" ht="63" x14ac:dyDescent="0.2">
      <c r="A185" s="403" t="s">
        <v>148</v>
      </c>
      <c r="B185" s="404" t="s">
        <v>196</v>
      </c>
      <c r="C185" s="404" t="s">
        <v>194</v>
      </c>
      <c r="D185" s="238" t="s">
        <v>757</v>
      </c>
      <c r="E185" s="403" t="s">
        <v>153</v>
      </c>
      <c r="F185" s="403" t="s">
        <v>156</v>
      </c>
      <c r="G185" s="403" t="s">
        <v>450</v>
      </c>
      <c r="H185" s="403" t="s">
        <v>439</v>
      </c>
      <c r="I185" s="403" t="s">
        <v>442</v>
      </c>
      <c r="J185" s="403" t="s">
        <v>451</v>
      </c>
      <c r="K185" s="403" t="s">
        <v>172</v>
      </c>
      <c r="L185" s="405">
        <v>18115000</v>
      </c>
      <c r="M185" s="126">
        <v>5.280522319769938</v>
      </c>
      <c r="N185" s="462"/>
      <c r="O185" s="406">
        <v>13.48</v>
      </c>
      <c r="P185" s="406"/>
      <c r="Q185" s="406">
        <v>12.32</v>
      </c>
      <c r="R185" s="331"/>
      <c r="S185" s="189" t="e">
        <f>Q185+#REF!+R185</f>
        <v>#REF!</v>
      </c>
      <c r="T185" s="462"/>
      <c r="U185" s="407">
        <f>IF(AT185&lt;30,0,IF(AT185&lt;50,5,IF(AT185&lt;65,10,IF(AT185&gt;66,15))))</f>
        <v>0</v>
      </c>
      <c r="V185" s="407">
        <f>IF(W185&lt;499,15,IF(W185&lt;999,10,IF(W185&lt;1499,5,IF(W185&gt;1500,0))))</f>
        <v>15</v>
      </c>
      <c r="W185" s="384">
        <f t="shared" si="104"/>
        <v>377.5845547580675</v>
      </c>
      <c r="X185" s="407">
        <f>IF(DC185&lt;500,0,IF(DC185&lt;1000,5,IF(DC185&gt;1000,10)))</f>
        <v>10</v>
      </c>
      <c r="Y185" s="407">
        <f>IF(Z185="Yes",20,0)</f>
        <v>20</v>
      </c>
      <c r="Z185" s="406" t="s">
        <v>161</v>
      </c>
      <c r="AA185" s="407">
        <f>IF(AB185="Yes",20,0)</f>
        <v>20</v>
      </c>
      <c r="AB185" s="409" t="s">
        <v>161</v>
      </c>
      <c r="AC185" s="407">
        <f>IF(AD185="Yes",10,0)</f>
        <v>10</v>
      </c>
      <c r="AD185" s="409" t="s">
        <v>161</v>
      </c>
      <c r="AE185" s="407">
        <f t="shared" si="105"/>
        <v>0</v>
      </c>
      <c r="AF185" s="407">
        <f t="shared" si="109"/>
        <v>20</v>
      </c>
      <c r="AG185" s="407">
        <f t="shared" si="106"/>
        <v>15</v>
      </c>
      <c r="AH185" s="407">
        <f>IF(AI185="Yes",10,0)</f>
        <v>10</v>
      </c>
      <c r="AI185" s="406" t="s">
        <v>161</v>
      </c>
      <c r="AJ185" s="407">
        <v>15</v>
      </c>
      <c r="AK185" s="406" t="s">
        <v>751</v>
      </c>
      <c r="AL185" s="407">
        <f t="shared" si="101"/>
        <v>10</v>
      </c>
      <c r="AM185" s="406" t="s">
        <v>161</v>
      </c>
      <c r="AN185" s="407">
        <f t="shared" si="88"/>
        <v>0</v>
      </c>
      <c r="AO185" s="406" t="s">
        <v>162</v>
      </c>
      <c r="AP185" s="407">
        <f t="shared" si="110"/>
        <v>0</v>
      </c>
      <c r="AQ185" s="406" t="s">
        <v>162</v>
      </c>
      <c r="AR185" s="385">
        <v>8.9789540080974994</v>
      </c>
      <c r="AS185" s="385">
        <v>0</v>
      </c>
      <c r="AT185" s="385">
        <v>14.225955942132</v>
      </c>
      <c r="AU185" s="385">
        <v>5.8043325764056979</v>
      </c>
      <c r="AV185" s="385">
        <v>3.3740078463481447E-2</v>
      </c>
      <c r="AW185" s="385">
        <v>17.24548809831855</v>
      </c>
      <c r="AX185" s="385">
        <v>0</v>
      </c>
      <c r="AY185" s="385">
        <v>100</v>
      </c>
      <c r="AZ185" s="224"/>
      <c r="BA185" s="448"/>
      <c r="BB185" s="234"/>
      <c r="BC185" s="337" t="s">
        <v>194</v>
      </c>
      <c r="BD185" s="386">
        <v>100</v>
      </c>
      <c r="BE185" s="337" t="s">
        <v>156</v>
      </c>
      <c r="BF185" s="386" t="s">
        <v>156</v>
      </c>
      <c r="BG185" s="337" t="s">
        <v>156</v>
      </c>
      <c r="BH185" s="386" t="s">
        <v>156</v>
      </c>
      <c r="BI185" s="386" t="s">
        <v>195</v>
      </c>
      <c r="BJ185" s="386">
        <v>100</v>
      </c>
      <c r="BK185" s="386" t="s">
        <v>156</v>
      </c>
      <c r="BL185" s="386" t="s">
        <v>156</v>
      </c>
      <c r="BM185" s="386" t="s">
        <v>156</v>
      </c>
      <c r="BN185" s="386" t="s">
        <v>156</v>
      </c>
      <c r="BO185" s="406">
        <f>SUM(U185+V185+X185+Y185+AA185+AC185)</f>
        <v>75</v>
      </c>
      <c r="BP185" s="406">
        <f t="shared" si="107"/>
        <v>70</v>
      </c>
      <c r="BQ185" s="331"/>
      <c r="BR185" s="406"/>
      <c r="BS185" s="407">
        <v>0</v>
      </c>
      <c r="BT185" s="407"/>
      <c r="BU185" s="406">
        <f t="shared" si="108"/>
        <v>12.32</v>
      </c>
      <c r="BV185" s="410" t="s">
        <v>810</v>
      </c>
      <c r="BW185" s="406">
        <v>0</v>
      </c>
      <c r="BX185" s="406">
        <f>BW185+P185</f>
        <v>0</v>
      </c>
      <c r="BY185" s="511" t="s">
        <v>835</v>
      </c>
      <c r="BZ185" s="282" t="s">
        <v>196</v>
      </c>
      <c r="CA185" s="308">
        <v>100</v>
      </c>
      <c r="CB185" s="282" t="s">
        <v>156</v>
      </c>
      <c r="CC185" s="308" t="s">
        <v>156</v>
      </c>
      <c r="CD185" s="282" t="s">
        <v>156</v>
      </c>
      <c r="CE185" s="308" t="s">
        <v>156</v>
      </c>
      <c r="CF185" s="282" t="s">
        <v>156</v>
      </c>
      <c r="CG185" s="308" t="s">
        <v>156</v>
      </c>
      <c r="CH185" s="284">
        <v>1</v>
      </c>
      <c r="CI185" s="284" t="s">
        <v>184</v>
      </c>
      <c r="CJ185" s="282" t="s">
        <v>198</v>
      </c>
      <c r="CK185" s="282" t="s">
        <v>199</v>
      </c>
      <c r="CL185" s="282" t="s">
        <v>210</v>
      </c>
      <c r="CM185" s="307">
        <v>6.6215013200000001</v>
      </c>
      <c r="CN185" s="307">
        <v>6.6215013200000001</v>
      </c>
      <c r="CO185" s="284" t="s">
        <v>168</v>
      </c>
      <c r="CP185" s="284" t="s">
        <v>168</v>
      </c>
      <c r="CQ185" s="308">
        <v>2</v>
      </c>
      <c r="CR185" s="308">
        <v>2</v>
      </c>
      <c r="CS185" s="284" t="s">
        <v>160</v>
      </c>
      <c r="CT185" s="284" t="s">
        <v>160</v>
      </c>
      <c r="CU185" s="308">
        <v>69.868031583409305</v>
      </c>
      <c r="CV185" s="308">
        <v>69.868031583409305</v>
      </c>
      <c r="CW185" s="307">
        <v>16.0219228784675</v>
      </c>
      <c r="CX185" s="307">
        <v>83.978077121532493</v>
      </c>
      <c r="CY185" s="309">
        <v>7245.4880983185503</v>
      </c>
      <c r="CZ185" s="309">
        <v>71492.605187994195</v>
      </c>
      <c r="DA185" s="307">
        <v>0.10134597947950133</v>
      </c>
      <c r="DB185" s="309">
        <v>6084.6215830374103</v>
      </c>
      <c r="DC185" s="309">
        <v>1160.8665152811395</v>
      </c>
      <c r="DD185" s="310">
        <v>0</v>
      </c>
      <c r="DE185" s="310">
        <v>0</v>
      </c>
      <c r="DF185" s="310">
        <v>0</v>
      </c>
      <c r="DG185" s="283">
        <v>0</v>
      </c>
      <c r="DH185" s="307">
        <v>15.056317160000001</v>
      </c>
      <c r="DI185" s="307">
        <v>7.53506316</v>
      </c>
      <c r="DJ185" s="307">
        <v>20.090755720000001</v>
      </c>
      <c r="DK185" s="307" t="s">
        <v>156</v>
      </c>
      <c r="DL185" s="307" t="s">
        <v>156</v>
      </c>
      <c r="DM185" s="310">
        <v>0.15711071904780799</v>
      </c>
      <c r="DN185" s="311">
        <v>5.1769085022182097E-7</v>
      </c>
      <c r="DO185" s="284" t="s">
        <v>162</v>
      </c>
      <c r="DP185" s="284" t="s">
        <v>162</v>
      </c>
      <c r="DQ185" s="308">
        <v>12</v>
      </c>
      <c r="DR185" s="308">
        <v>12</v>
      </c>
      <c r="DS185" s="284" t="s">
        <v>162</v>
      </c>
      <c r="DT185" s="308">
        <v>0</v>
      </c>
      <c r="DU185" s="308">
        <v>4</v>
      </c>
      <c r="DV185" s="282" t="s">
        <v>169</v>
      </c>
      <c r="DW185" s="282" t="s">
        <v>156</v>
      </c>
      <c r="DX185" s="284" t="s">
        <v>170</v>
      </c>
      <c r="DY185" s="284" t="s">
        <v>170</v>
      </c>
      <c r="DZ185" s="308">
        <v>1</v>
      </c>
      <c r="EA185" s="284" t="s">
        <v>162</v>
      </c>
      <c r="EB185" s="308">
        <v>25</v>
      </c>
      <c r="EC185" s="283">
        <v>18115000</v>
      </c>
      <c r="ED185" s="283">
        <v>0</v>
      </c>
      <c r="EE185" s="283">
        <v>0</v>
      </c>
      <c r="EF185" s="283">
        <v>18115000</v>
      </c>
      <c r="EG185" s="283" t="s">
        <v>156</v>
      </c>
      <c r="EH185" s="283">
        <v>18115000</v>
      </c>
      <c r="EI185" s="283">
        <v>18115000</v>
      </c>
      <c r="EJ185" s="284" t="s">
        <v>156</v>
      </c>
      <c r="EM185" s="413"/>
      <c r="EN185" s="413"/>
      <c r="EO185" s="413"/>
      <c r="EP185" s="413"/>
      <c r="EQ185" s="413"/>
      <c r="ER185" s="413"/>
      <c r="ES185" s="413"/>
      <c r="ET185" s="413"/>
      <c r="EU185" s="413"/>
    </row>
    <row r="186" spans="1:15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39"/>
      <c r="U186" s="444"/>
      <c r="V186" s="444"/>
      <c r="W186" s="444"/>
      <c r="X186" s="444"/>
      <c r="Y186" s="444"/>
      <c r="Z186" s="444" t="s">
        <v>749</v>
      </c>
      <c r="AA186" s="444"/>
      <c r="AB186" s="444"/>
      <c r="AC186" s="444"/>
      <c r="AD186" s="444"/>
      <c r="AE186" s="444"/>
      <c r="AF186" s="444"/>
      <c r="AG186" s="444">
        <f t="shared" ref="AG186" si="111">IF(Z186="Yes",15,0)</f>
        <v>0</v>
      </c>
      <c r="AH186" s="444"/>
      <c r="AI186" s="444"/>
      <c r="AJ186" s="444"/>
      <c r="AK186" s="444"/>
      <c r="AL186" s="444"/>
      <c r="AM186" s="444" t="s">
        <v>749</v>
      </c>
      <c r="AN186" s="444"/>
      <c r="AO186" s="444"/>
      <c r="AP186" s="444"/>
      <c r="AQ186" s="444"/>
      <c r="AR186" s="459"/>
      <c r="AS186" s="459"/>
      <c r="AT186" s="459"/>
      <c r="AU186" s="459"/>
      <c r="AV186" s="459"/>
      <c r="AW186" s="459"/>
      <c r="AX186" s="459"/>
      <c r="AY186" s="459"/>
      <c r="AZ186" s="460"/>
      <c r="BA186" s="448"/>
      <c r="BB186" s="442"/>
      <c r="BC186" s="434"/>
      <c r="BD186" s="435"/>
      <c r="BE186" s="434"/>
      <c r="BF186" s="435"/>
      <c r="BG186" s="434"/>
      <c r="BH186" s="435"/>
      <c r="BI186" s="435"/>
      <c r="BJ186" s="435"/>
      <c r="BK186" s="435"/>
      <c r="BL186" s="435"/>
      <c r="BM186" s="435"/>
      <c r="BN186" s="435"/>
      <c r="BO186" s="435"/>
      <c r="BP186" s="435"/>
      <c r="BQ186" s="435"/>
      <c r="BR186" s="435"/>
      <c r="BS186" s="435"/>
      <c r="BT186" s="435"/>
      <c r="BU186" s="435"/>
      <c r="BV186" s="435"/>
      <c r="BW186" s="435"/>
      <c r="BX186" s="435"/>
      <c r="BY186" s="435"/>
    </row>
    <row r="187" spans="1:151" ht="15.75" x14ac:dyDescent="0.2">
      <c r="A187" s="463"/>
      <c r="B187" s="463"/>
      <c r="C187" s="463"/>
      <c r="D187" s="463"/>
      <c r="E187" s="463"/>
      <c r="F187" s="463"/>
      <c r="G187" s="463"/>
      <c r="H187" s="463"/>
      <c r="I187" s="463"/>
      <c r="J187" s="463"/>
      <c r="K187" s="463"/>
      <c r="L187" s="464"/>
      <c r="M187" s="444"/>
      <c r="N187" s="462"/>
      <c r="O187" s="465"/>
      <c r="P187" s="444"/>
      <c r="Q187" s="465"/>
      <c r="R187" s="444"/>
      <c r="S187" s="444"/>
      <c r="T187" s="462"/>
      <c r="U187" s="465"/>
      <c r="V187" s="465"/>
      <c r="W187" s="444"/>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59"/>
      <c r="AS187" s="459"/>
      <c r="AT187" s="459"/>
      <c r="AU187" s="459"/>
      <c r="AV187" s="459"/>
      <c r="AW187" s="459"/>
      <c r="AX187" s="459"/>
      <c r="AY187" s="459"/>
      <c r="AZ187" s="460"/>
      <c r="BA187" s="448"/>
      <c r="BB187" s="442"/>
      <c r="BC187" s="434"/>
      <c r="BD187" s="435"/>
      <c r="BE187" s="434"/>
      <c r="BF187" s="435"/>
      <c r="BG187" s="434"/>
      <c r="BH187" s="435"/>
      <c r="BI187" s="435"/>
      <c r="BJ187" s="435"/>
      <c r="BK187" s="435"/>
      <c r="BL187" s="435"/>
      <c r="BM187" s="435"/>
      <c r="BN187" s="435"/>
      <c r="BO187" s="466"/>
      <c r="BP187" s="466"/>
      <c r="BQ187" s="435"/>
      <c r="BR187" s="466"/>
      <c r="BS187" s="466"/>
      <c r="BT187" s="466"/>
      <c r="BU187" s="466"/>
      <c r="BV187" s="466"/>
      <c r="BW187" s="466"/>
      <c r="BX187" s="466"/>
      <c r="BY187" s="466"/>
      <c r="EM187" s="413"/>
      <c r="EN187" s="413"/>
      <c r="EO187" s="413"/>
      <c r="EP187" s="413"/>
      <c r="EQ187" s="413"/>
      <c r="ER187" s="413"/>
      <c r="ES187" s="413"/>
      <c r="ET187" s="413"/>
      <c r="EU187" s="413"/>
    </row>
    <row r="188" spans="1:15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39"/>
      <c r="U188" s="444"/>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59"/>
      <c r="AS188" s="459"/>
      <c r="AT188" s="459"/>
      <c r="AU188" s="459"/>
      <c r="AV188" s="459"/>
      <c r="AW188" s="459"/>
      <c r="AX188" s="459"/>
      <c r="AY188" s="459"/>
      <c r="AZ188" s="460"/>
      <c r="BA188" s="448"/>
      <c r="BB188" s="442"/>
      <c r="BC188" s="434"/>
      <c r="BD188" s="435"/>
      <c r="BE188" s="434"/>
      <c r="BF188" s="435"/>
      <c r="BG188" s="434"/>
      <c r="BH188" s="435"/>
      <c r="BI188" s="435"/>
      <c r="BJ188" s="435"/>
      <c r="BK188" s="435"/>
      <c r="BL188" s="435"/>
      <c r="BM188" s="435"/>
      <c r="BN188" s="435"/>
      <c r="BO188" s="435"/>
      <c r="BP188" s="435"/>
      <c r="BQ188" s="435"/>
      <c r="BR188" s="435"/>
      <c r="BS188" s="435"/>
      <c r="BT188" s="435"/>
      <c r="BU188" s="435"/>
      <c r="BV188" s="435"/>
      <c r="BW188" s="435"/>
      <c r="BX188" s="435"/>
      <c r="BY188" s="435"/>
    </row>
  </sheetData>
  <autoFilter ref="A8:EJ186">
    <filterColumn colId="3">
      <filters>
        <filter val="Highway"/>
      </filters>
    </filterColumn>
    <filterColumn colId="4">
      <filters>
        <filter val="Regional Impact"/>
        <filter val="Statewide Mobility"/>
      </filters>
    </filterColumn>
    <filterColumn colId="40">
      <customFilters>
        <customFilter val="**"/>
      </customFilters>
    </filterColumn>
    <sortState ref="A17:EL185">
      <sortCondition descending="1" ref="BS8:BS186"/>
    </sortState>
  </autoFilter>
  <mergeCells count="6">
    <mergeCell ref="BT6:BY6"/>
    <mergeCell ref="U7:AD7"/>
    <mergeCell ref="AE7:AQ7"/>
    <mergeCell ref="E2:AS2"/>
    <mergeCell ref="A6:E6"/>
    <mergeCell ref="G6:AN6"/>
  </mergeCells>
  <printOptions horizontalCentered="1"/>
  <pageMargins left="0.25" right="0.25" top="0.75" bottom="0.75" header="0.3" footer="0.3"/>
  <pageSetup paperSize="17"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filterMode="1">
    <pageSetUpPr fitToPage="1"/>
  </sheetPr>
  <dimension ref="A1:EU187"/>
  <sheetViews>
    <sheetView topLeftCell="L6" zoomScale="50" zoomScaleNormal="50" workbookViewId="0">
      <selection activeCell="BT6" sqref="BT6:BY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customWidth="1"/>
    <col min="16" max="19" width="16.7109375" style="419" hidden="1" customWidth="1"/>
    <col min="20" max="20" width="5.85546875" style="432" customWidth="1"/>
    <col min="21" max="21" width="16.7109375" style="419" customWidth="1"/>
    <col min="22" max="22" width="18.85546875" style="419" customWidth="1"/>
    <col min="23" max="23" width="16.7109375" style="419" hidden="1" customWidth="1"/>
    <col min="24" max="24" width="16.7109375" style="419" customWidth="1"/>
    <col min="25" max="25" width="23.42578125" style="419" customWidth="1"/>
    <col min="26" max="26" width="16.7109375" style="419" hidden="1" customWidth="1"/>
    <col min="27" max="27" width="16.7109375" style="419" customWidth="1"/>
    <col min="28" max="28" width="16.7109375" style="419" hidden="1" customWidth="1"/>
    <col min="29" max="29" width="16.7109375" style="419" customWidth="1"/>
    <col min="30" max="31" width="16.7109375" style="419" hidden="1" customWidth="1"/>
    <col min="32" max="32" width="20.5703125" style="419" hidden="1" customWidth="1"/>
    <col min="33" max="33" width="20.85546875" style="419" hidden="1" customWidth="1"/>
    <col min="34" max="34" width="19.28515625" style="419" hidden="1" customWidth="1"/>
    <col min="35" max="43" width="16.7109375" style="419" hidden="1" customWidth="1"/>
    <col min="44" max="47" width="16.7109375" style="420" hidden="1" customWidth="1"/>
    <col min="48" max="48" width="20.7109375" style="420" hidden="1" customWidth="1"/>
    <col min="49" max="51" width="16.7109375" style="420" hidden="1" customWidth="1"/>
    <col min="52" max="52" width="9.140625" style="421" hidden="1" customWidth="1"/>
    <col min="53" max="53" width="9.140625" style="445" hidden="1" customWidth="1"/>
    <col min="54" max="54" width="6" style="433" hidden="1" customWidth="1"/>
    <col min="55" max="55" width="24.7109375" style="417" hidden="1" customWidth="1"/>
    <col min="56" max="56" width="12.7109375" style="422" hidden="1" customWidth="1"/>
    <col min="57" max="57" width="24.7109375" style="417" hidden="1" customWidth="1"/>
    <col min="58" max="58" width="12.7109375" style="422" hidden="1" customWidth="1"/>
    <col min="59" max="59" width="24.7109375" style="417" hidden="1" customWidth="1"/>
    <col min="60" max="66" width="12.7109375" style="422" hidden="1" customWidth="1"/>
    <col min="67" max="67" width="18.5703125" style="422" customWidth="1"/>
    <col min="68" max="68" width="18.5703125" style="422" hidden="1" customWidth="1"/>
    <col min="69" max="70" width="17.42578125" style="422" hidden="1" customWidth="1"/>
    <col min="71" max="71" width="17" style="422" customWidth="1"/>
    <col min="72" max="73" width="17.42578125" style="422" hidden="1" customWidth="1"/>
    <col min="74" max="74" width="59.42578125" style="422" hidden="1" customWidth="1"/>
    <col min="75" max="76" width="24.7109375" style="422" hidden="1" customWidth="1"/>
    <col min="77" max="77" width="57.28515625" style="422" customWidth="1"/>
    <col min="78" max="78" width="14.7109375" style="417" hidden="1" customWidth="1"/>
    <col min="79" max="79" width="10.7109375" style="422" hidden="1" customWidth="1"/>
    <col min="80" max="80" width="14.7109375" style="417" hidden="1" customWidth="1"/>
    <col min="81" max="81" width="10.7109375" style="422" hidden="1" customWidth="1"/>
    <col min="82" max="82" width="14.7109375" style="417" hidden="1" customWidth="1"/>
    <col min="83" max="83" width="10.7109375" style="422" hidden="1" customWidth="1"/>
    <col min="84" max="84" width="14.7109375" style="417" hidden="1" customWidth="1"/>
    <col min="85" max="85" width="10.7109375" style="422" hidden="1" customWidth="1"/>
    <col min="86" max="87" width="10.7109375" style="421" hidden="1" customWidth="1"/>
    <col min="88" max="88" width="12.7109375" style="417" hidden="1" customWidth="1"/>
    <col min="89" max="90" width="24.7109375" style="417" hidden="1" customWidth="1"/>
    <col min="91" max="91" width="10.7109375" style="420" hidden="1" customWidth="1"/>
    <col min="92" max="92" width="12.28515625" style="420" hidden="1" customWidth="1"/>
    <col min="93" max="94" width="18.7109375" style="421" hidden="1" customWidth="1"/>
    <col min="95" max="96" width="12.7109375" style="422" hidden="1" customWidth="1"/>
    <col min="97" max="98" width="10.7109375" style="421" hidden="1" customWidth="1"/>
    <col min="99" max="100" width="10.7109375" style="422" hidden="1" customWidth="1"/>
    <col min="101" max="102" width="10.7109375" style="420" hidden="1" customWidth="1"/>
    <col min="103" max="104" width="12.7109375" style="423" hidden="1" customWidth="1"/>
    <col min="105" max="105" width="12.7109375" style="420" hidden="1" customWidth="1"/>
    <col min="106" max="107" width="12.7109375" style="423" hidden="1" customWidth="1"/>
    <col min="108" max="110" width="16.7109375" style="424" hidden="1" customWidth="1"/>
    <col min="111" max="111" width="16.7109375" style="418" hidden="1" customWidth="1"/>
    <col min="112" max="114" width="12.7109375" style="420" hidden="1" customWidth="1"/>
    <col min="115" max="116" width="14.7109375" style="420" hidden="1" customWidth="1"/>
    <col min="117" max="117" width="14.7109375" style="424" hidden="1" customWidth="1"/>
    <col min="118" max="118" width="14.7109375" style="425" hidden="1" customWidth="1"/>
    <col min="119" max="119" width="14.7109375" style="421" hidden="1" customWidth="1"/>
    <col min="120" max="120" width="16.7109375" style="421" hidden="1" customWidth="1"/>
    <col min="121" max="122" width="14.7109375" style="422" hidden="1" customWidth="1"/>
    <col min="123" max="123" width="14.7109375" style="421" hidden="1" customWidth="1"/>
    <col min="124" max="125" width="14.7109375" style="422" hidden="1" customWidth="1"/>
    <col min="126" max="127" width="24.7109375" style="417" hidden="1" customWidth="1"/>
    <col min="128" max="129" width="12.7109375" style="421" hidden="1" customWidth="1"/>
    <col min="130" max="130" width="10.7109375" style="422" hidden="1" customWidth="1"/>
    <col min="131" max="131" width="12.7109375" style="421" hidden="1" customWidth="1"/>
    <col min="132" max="132" width="12.7109375" style="422" hidden="1" customWidth="1"/>
    <col min="133" max="137" width="16.7109375" style="418" hidden="1" customWidth="1"/>
    <col min="138" max="138" width="18.7109375" style="418" hidden="1" customWidth="1"/>
    <col min="139" max="139" width="16.7109375" style="418" hidden="1" customWidth="1"/>
    <col min="140" max="140" width="20.7109375" style="421" hidden="1" customWidth="1"/>
    <col min="141" max="142" width="9.140625" style="421" hidden="1" customWidth="1"/>
    <col min="143" max="16384" width="9.140625" style="421"/>
  </cols>
  <sheetData>
    <row r="1" spans="1:149" hidden="1" x14ac:dyDescent="0.2"/>
    <row r="2" spans="1:149" ht="30" hidden="1" x14ac:dyDescent="0.2">
      <c r="A2" s="431"/>
      <c r="B2" s="431"/>
      <c r="C2" s="431"/>
      <c r="D2" s="431"/>
      <c r="E2" s="527" t="s">
        <v>749</v>
      </c>
      <c r="F2" s="528"/>
      <c r="G2" s="528"/>
      <c r="H2" s="528"/>
      <c r="I2" s="528"/>
      <c r="J2" s="528"/>
      <c r="K2" s="528"/>
      <c r="L2" s="528"/>
      <c r="M2" s="528"/>
      <c r="N2" s="529"/>
      <c r="O2" s="528"/>
      <c r="P2" s="528"/>
      <c r="Q2" s="528"/>
      <c r="R2" s="528"/>
      <c r="S2" s="528"/>
      <c r="T2" s="529"/>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149" hidden="1" x14ac:dyDescent="0.2"/>
    <row r="4" spans="1:149" ht="51" hidden="1" x14ac:dyDescent="0.2">
      <c r="J4" s="429" t="s">
        <v>462</v>
      </c>
      <c r="K4" s="429"/>
      <c r="L4" s="426" t="s">
        <v>0</v>
      </c>
      <c r="EH4" s="426" t="s">
        <v>0</v>
      </c>
    </row>
    <row r="5" spans="1:149" hidden="1" x14ac:dyDescent="0.2"/>
    <row r="6" spans="1:149" ht="90" customHeight="1" x14ac:dyDescent="0.2">
      <c r="A6" s="530"/>
      <c r="B6" s="530"/>
      <c r="C6" s="530"/>
      <c r="D6" s="530"/>
      <c r="E6" s="530"/>
      <c r="G6" s="531" t="s">
        <v>818</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BT6" s="516"/>
      <c r="BU6" s="516"/>
      <c r="BV6" s="516"/>
      <c r="BW6" s="516"/>
      <c r="BX6" s="516"/>
      <c r="BY6" s="516"/>
    </row>
    <row r="7" spans="1:149" s="422" customFormat="1" ht="15.75" x14ac:dyDescent="0.2">
      <c r="A7" s="435"/>
      <c r="B7" s="435"/>
      <c r="C7" s="435"/>
      <c r="D7" s="435"/>
      <c r="E7" s="435"/>
      <c r="F7" s="435"/>
      <c r="G7" s="435"/>
      <c r="H7" s="435"/>
      <c r="I7" s="435"/>
      <c r="J7" s="435"/>
      <c r="K7" s="435"/>
      <c r="L7" s="436"/>
      <c r="M7" s="438"/>
      <c r="N7" s="437"/>
      <c r="O7" s="438"/>
      <c r="P7" s="438"/>
      <c r="Q7" s="438"/>
      <c r="R7" s="438"/>
      <c r="S7" s="438"/>
      <c r="T7" s="437"/>
      <c r="U7" s="517" t="s">
        <v>745</v>
      </c>
      <c r="V7" s="518"/>
      <c r="W7" s="519"/>
      <c r="X7" s="520"/>
      <c r="Y7" s="518"/>
      <c r="Z7" s="519"/>
      <c r="AA7" s="520"/>
      <c r="AB7" s="521"/>
      <c r="AC7" s="517"/>
      <c r="AD7" s="521"/>
      <c r="AE7" s="522" t="s">
        <v>179</v>
      </c>
      <c r="AF7" s="523"/>
      <c r="AG7" s="523"/>
      <c r="AH7" s="524"/>
      <c r="AI7" s="525"/>
      <c r="AJ7" s="526"/>
      <c r="AK7" s="525"/>
      <c r="AL7" s="526"/>
      <c r="AM7" s="525"/>
      <c r="AN7" s="526"/>
      <c r="AO7" s="525"/>
      <c r="AP7" s="526"/>
      <c r="AQ7" s="525"/>
      <c r="AR7" s="435"/>
      <c r="AS7" s="435"/>
      <c r="AT7" s="435"/>
      <c r="AU7" s="435"/>
      <c r="AV7" s="435"/>
      <c r="AW7" s="435"/>
      <c r="AX7" s="435"/>
      <c r="AY7" s="435"/>
      <c r="AZ7" s="435"/>
      <c r="BA7" s="446"/>
      <c r="BB7" s="440"/>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DG7" s="427"/>
      <c r="EC7" s="427"/>
      <c r="ED7" s="427"/>
      <c r="EE7" s="427"/>
      <c r="EF7" s="427"/>
      <c r="EG7" s="427"/>
      <c r="EH7" s="427"/>
      <c r="EI7" s="427"/>
    </row>
    <row r="8" spans="1:149"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415" t="s">
        <v>11</v>
      </c>
      <c r="P8" s="415" t="s">
        <v>743</v>
      </c>
      <c r="Q8" s="347" t="s">
        <v>12</v>
      </c>
      <c r="R8" s="347" t="s">
        <v>746</v>
      </c>
      <c r="S8" s="128" t="s">
        <v>747</v>
      </c>
      <c r="T8" s="439"/>
      <c r="U8" s="415" t="s">
        <v>785</v>
      </c>
      <c r="V8" s="415" t="s">
        <v>786</v>
      </c>
      <c r="W8" s="336" t="s">
        <v>739</v>
      </c>
      <c r="X8" s="415" t="s">
        <v>787</v>
      </c>
      <c r="Y8" s="415" t="s">
        <v>788</v>
      </c>
      <c r="Z8" s="336" t="s">
        <v>741</v>
      </c>
      <c r="AA8" s="415" t="s">
        <v>789</v>
      </c>
      <c r="AB8" s="336" t="s">
        <v>742</v>
      </c>
      <c r="AC8" s="415" t="s">
        <v>790</v>
      </c>
      <c r="AD8" s="336" t="s">
        <v>740</v>
      </c>
      <c r="AE8" s="347" t="s">
        <v>777</v>
      </c>
      <c r="AF8" s="347" t="s">
        <v>778</v>
      </c>
      <c r="AG8" s="347" t="s">
        <v>779</v>
      </c>
      <c r="AH8" s="347" t="s">
        <v>780</v>
      </c>
      <c r="AI8" s="347" t="s">
        <v>748</v>
      </c>
      <c r="AJ8" s="347" t="s">
        <v>781</v>
      </c>
      <c r="AK8" s="347" t="s">
        <v>750</v>
      </c>
      <c r="AL8" s="347" t="s">
        <v>782</v>
      </c>
      <c r="AM8" s="347" t="s">
        <v>753</v>
      </c>
      <c r="AN8" s="347" t="s">
        <v>783</v>
      </c>
      <c r="AO8" s="347" t="s">
        <v>754</v>
      </c>
      <c r="AP8" s="347" t="s">
        <v>784</v>
      </c>
      <c r="AQ8" s="347" t="s">
        <v>755</v>
      </c>
      <c r="AR8" s="348" t="s">
        <v>13</v>
      </c>
      <c r="AS8" s="348" t="s">
        <v>14</v>
      </c>
      <c r="AT8" s="348" t="s">
        <v>15</v>
      </c>
      <c r="AU8" s="348" t="s">
        <v>16</v>
      </c>
      <c r="AV8" s="348" t="s">
        <v>17</v>
      </c>
      <c r="AW8" s="348" t="s">
        <v>18</v>
      </c>
      <c r="AX8" s="348" t="s">
        <v>19</v>
      </c>
      <c r="AY8" s="348" t="s">
        <v>20</v>
      </c>
      <c r="AZ8" s="449"/>
      <c r="BA8" s="447"/>
      <c r="BB8" s="441"/>
      <c r="BC8" s="131" t="s">
        <v>792</v>
      </c>
      <c r="BD8" s="349" t="s">
        <v>21</v>
      </c>
      <c r="BE8" s="333" t="s">
        <v>22</v>
      </c>
      <c r="BF8" s="349" t="s">
        <v>23</v>
      </c>
      <c r="BG8" s="333" t="s">
        <v>24</v>
      </c>
      <c r="BH8" s="349" t="s">
        <v>25</v>
      </c>
      <c r="BI8" s="349" t="s">
        <v>26</v>
      </c>
      <c r="BJ8" s="349" t="s">
        <v>27</v>
      </c>
      <c r="BK8" s="349" t="s">
        <v>28</v>
      </c>
      <c r="BL8" s="349" t="s">
        <v>29</v>
      </c>
      <c r="BM8" s="349" t="s">
        <v>30</v>
      </c>
      <c r="BN8" s="349" t="s">
        <v>31</v>
      </c>
      <c r="BO8" s="412" t="s">
        <v>805</v>
      </c>
      <c r="BP8" s="347" t="s">
        <v>798</v>
      </c>
      <c r="BQ8" s="95" t="s">
        <v>795</v>
      </c>
      <c r="BR8" s="121" t="s">
        <v>795</v>
      </c>
      <c r="BS8" s="412" t="s">
        <v>793</v>
      </c>
      <c r="BT8" s="121" t="s">
        <v>797</v>
      </c>
      <c r="BU8" s="121" t="s">
        <v>806</v>
      </c>
      <c r="BV8" s="121" t="s">
        <v>794</v>
      </c>
      <c r="BW8" s="412" t="s">
        <v>806</v>
      </c>
      <c r="BX8" s="412" t="s">
        <v>824</v>
      </c>
      <c r="BY8" s="412" t="s">
        <v>794</v>
      </c>
      <c r="BZ8" s="274" t="s">
        <v>791</v>
      </c>
      <c r="CA8" s="277" t="s">
        <v>32</v>
      </c>
      <c r="CB8" s="274" t="s">
        <v>33</v>
      </c>
      <c r="CC8" s="277" t="s">
        <v>34</v>
      </c>
      <c r="CD8" s="274" t="s">
        <v>35</v>
      </c>
      <c r="CE8" s="277" t="s">
        <v>36</v>
      </c>
      <c r="CF8" s="274" t="s">
        <v>37</v>
      </c>
      <c r="CG8" s="277" t="s">
        <v>38</v>
      </c>
      <c r="CH8" s="277" t="s">
        <v>39</v>
      </c>
      <c r="CI8" s="274" t="s">
        <v>40</v>
      </c>
      <c r="CJ8" s="274" t="s">
        <v>41</v>
      </c>
      <c r="CK8" s="274" t="s">
        <v>42</v>
      </c>
      <c r="CL8" s="274" t="s">
        <v>43</v>
      </c>
      <c r="CM8" s="276" t="s">
        <v>44</v>
      </c>
      <c r="CN8" s="276" t="s">
        <v>45</v>
      </c>
      <c r="CO8" s="274" t="s">
        <v>46</v>
      </c>
      <c r="CP8" s="274" t="s">
        <v>47</v>
      </c>
      <c r="CQ8" s="277" t="s">
        <v>48</v>
      </c>
      <c r="CR8" s="277" t="s">
        <v>49</v>
      </c>
      <c r="CS8" s="274" t="s">
        <v>50</v>
      </c>
      <c r="CT8" s="274" t="s">
        <v>51</v>
      </c>
      <c r="CU8" s="277" t="s">
        <v>52</v>
      </c>
      <c r="CV8" s="277" t="s">
        <v>53</v>
      </c>
      <c r="CW8" s="276" t="s">
        <v>54</v>
      </c>
      <c r="CX8" s="276" t="s">
        <v>55</v>
      </c>
      <c r="CY8" s="278" t="s">
        <v>56</v>
      </c>
      <c r="CZ8" s="278" t="s">
        <v>57</v>
      </c>
      <c r="DA8" s="276" t="s">
        <v>58</v>
      </c>
      <c r="DB8" s="278" t="s">
        <v>59</v>
      </c>
      <c r="DC8" s="278" t="s">
        <v>60</v>
      </c>
      <c r="DD8" s="279" t="s">
        <v>61</v>
      </c>
      <c r="DE8" s="279" t="s">
        <v>62</v>
      </c>
      <c r="DF8" s="279" t="s">
        <v>63</v>
      </c>
      <c r="DG8" s="275" t="s">
        <v>64</v>
      </c>
      <c r="DH8" s="276" t="s">
        <v>65</v>
      </c>
      <c r="DI8" s="276" t="s">
        <v>66</v>
      </c>
      <c r="DJ8" s="276" t="s">
        <v>67</v>
      </c>
      <c r="DK8" s="276" t="s">
        <v>68</v>
      </c>
      <c r="DL8" s="276" t="s">
        <v>69</v>
      </c>
      <c r="DM8" s="280" t="s">
        <v>70</v>
      </c>
      <c r="DN8" s="281" t="s">
        <v>71</v>
      </c>
      <c r="DO8" s="274" t="s">
        <v>72</v>
      </c>
      <c r="DP8" s="274" t="s">
        <v>73</v>
      </c>
      <c r="DQ8" s="277" t="s">
        <v>74</v>
      </c>
      <c r="DR8" s="277" t="s">
        <v>75</v>
      </c>
      <c r="DS8" s="274" t="s">
        <v>76</v>
      </c>
      <c r="DT8" s="277" t="s">
        <v>77</v>
      </c>
      <c r="DU8" s="277" t="s">
        <v>78</v>
      </c>
      <c r="DV8" s="274" t="s">
        <v>79</v>
      </c>
      <c r="DW8" s="274" t="s">
        <v>80</v>
      </c>
      <c r="DX8" s="274" t="s">
        <v>81</v>
      </c>
      <c r="DY8" s="274" t="s">
        <v>82</v>
      </c>
      <c r="DZ8" s="277" t="s">
        <v>83</v>
      </c>
      <c r="EA8" s="274" t="s">
        <v>84</v>
      </c>
      <c r="EB8" s="277" t="s">
        <v>85</v>
      </c>
      <c r="EC8" s="275" t="s">
        <v>86</v>
      </c>
      <c r="ED8" s="275" t="s">
        <v>87</v>
      </c>
      <c r="EE8" s="275" t="s">
        <v>88</v>
      </c>
      <c r="EF8" s="275" t="s">
        <v>89</v>
      </c>
      <c r="EG8" s="275" t="s">
        <v>90</v>
      </c>
      <c r="EH8" s="275" t="s">
        <v>9</v>
      </c>
      <c r="EI8" s="275" t="s">
        <v>91</v>
      </c>
      <c r="EJ8" s="274" t="s">
        <v>92</v>
      </c>
    </row>
    <row r="9" spans="1:149"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32">
        <v>4.03</v>
      </c>
      <c r="R9" s="332">
        <v>9.75</v>
      </c>
      <c r="S9" s="171" t="e">
        <f>Q9+#REF!+R9</f>
        <v>#REF!</v>
      </c>
      <c r="T9" s="439"/>
      <c r="U9" s="172">
        <f t="shared" ref="U9:U16" si="0">IF(AT9&lt;30,0,IF(AT9&lt;50,5,IF(AT9&lt;65,10,IF(AT9&gt;66,15))))</f>
        <v>5</v>
      </c>
      <c r="V9" s="373">
        <v>0</v>
      </c>
      <c r="W9" s="374">
        <f>(EH9/CY9)/CN9</f>
        <v>1.4999485992069509E-6</v>
      </c>
      <c r="X9" s="375">
        <v>0</v>
      </c>
      <c r="Y9" s="375" t="s">
        <v>749</v>
      </c>
      <c r="Z9" s="372" t="s">
        <v>161</v>
      </c>
      <c r="AA9" s="375">
        <f>IF(AB9="Yes",10,0)</f>
        <v>0</v>
      </c>
      <c r="AB9" s="376" t="s">
        <v>162</v>
      </c>
      <c r="AC9" s="377">
        <f>IF(AD9="Yes",10,0)</f>
        <v>0</v>
      </c>
      <c r="AD9" s="376" t="s">
        <v>162</v>
      </c>
      <c r="AE9" s="342">
        <f t="shared" ref="AE9:AE16" si="1">IF(AT9&lt;30,0,IF(AT9&lt;50,5,IF(AT9&lt;65,10,IF(AT9&lt;79,15,IF(AT9&gt;80,20)))))</f>
        <v>5</v>
      </c>
      <c r="AF9" s="342">
        <f t="shared" ref="AF9:AF16" si="2">IF(W9&lt;999,20,IF(W9&lt;1499,15,IF(W9&lt;1999,10,IF(W9&lt;3999,5,IF(W9&gt;4000,0)))))</f>
        <v>20</v>
      </c>
      <c r="AG9" s="342">
        <f t="shared" ref="AG9:AG16" si="3">IF(Z9="Yes",15,0)</f>
        <v>15</v>
      </c>
      <c r="AH9" s="342">
        <f t="shared" ref="AH9:AH16" si="4">IF(AI9="Yes",10,0)</f>
        <v>10</v>
      </c>
      <c r="AI9" s="332" t="s">
        <v>161</v>
      </c>
      <c r="AJ9" s="342">
        <f t="shared" ref="AJ9:AJ16" si="5">IF(AK9="Minimal",15,0)</f>
        <v>15</v>
      </c>
      <c r="AK9" s="332" t="s">
        <v>751</v>
      </c>
      <c r="AL9" s="342">
        <f t="shared" ref="AL9:AL16" si="6">IF(AM9="Yes",10,0)</f>
        <v>10</v>
      </c>
      <c r="AM9" s="332" t="s">
        <v>161</v>
      </c>
      <c r="AN9" s="342">
        <f t="shared" ref="AN9:AN16" si="7">IF(AO9="Yes",5,0)</f>
        <v>0</v>
      </c>
      <c r="AO9" s="332" t="s">
        <v>162</v>
      </c>
      <c r="AP9" s="342">
        <f t="shared" ref="AP9:AP16" si="8">IF(AQ9="Yes",5,0)</f>
        <v>5</v>
      </c>
      <c r="AQ9" s="332" t="s">
        <v>161</v>
      </c>
      <c r="AR9" s="378"/>
      <c r="AS9" s="378"/>
      <c r="AT9" s="378">
        <v>31.2</v>
      </c>
      <c r="AU9" s="378"/>
      <c r="AV9" s="378"/>
      <c r="AW9" s="378"/>
      <c r="AX9" s="378"/>
      <c r="AY9" s="378"/>
      <c r="AZ9" s="452"/>
      <c r="BA9" s="448"/>
      <c r="BB9" s="452"/>
      <c r="BC9" s="339" t="s">
        <v>214</v>
      </c>
      <c r="BD9" s="379"/>
      <c r="BE9" s="339"/>
      <c r="BF9" s="379"/>
      <c r="BG9" s="339"/>
      <c r="BH9" s="379"/>
      <c r="BI9" s="379"/>
      <c r="BJ9" s="379"/>
      <c r="BK9" s="379"/>
      <c r="BL9" s="379"/>
      <c r="BM9" s="379"/>
      <c r="BN9" s="379"/>
      <c r="BO9" s="379"/>
      <c r="BP9" s="332">
        <f t="shared" ref="BP9:BP16" si="9">SUM(AE9+AF9+AG9+AH9+AJ9+AL9+AN9+AP9)</f>
        <v>80</v>
      </c>
      <c r="BQ9" s="379"/>
      <c r="BR9" s="379"/>
      <c r="BS9" s="379"/>
      <c r="BT9" s="379">
        <v>100</v>
      </c>
      <c r="BU9" s="406">
        <f>Q9+BT9*0.25</f>
        <v>29.03</v>
      </c>
      <c r="BV9" s="379"/>
      <c r="BW9" s="379"/>
      <c r="BX9" s="379"/>
      <c r="BY9" s="313"/>
      <c r="BZ9" s="285" t="s">
        <v>233</v>
      </c>
      <c r="CA9" s="313"/>
      <c r="CB9" s="285"/>
      <c r="CC9" s="313"/>
      <c r="CD9" s="285"/>
      <c r="CE9" s="313"/>
      <c r="CF9" s="285"/>
      <c r="CG9" s="313"/>
      <c r="CH9" s="287"/>
      <c r="CI9" s="287"/>
      <c r="CJ9" s="285"/>
      <c r="CK9" s="285"/>
      <c r="CL9" s="285"/>
      <c r="CM9" s="312"/>
      <c r="CN9" s="312">
        <v>248868</v>
      </c>
      <c r="CO9" s="287"/>
      <c r="CP9" s="287"/>
      <c r="CQ9" s="313"/>
      <c r="CR9" s="313"/>
      <c r="CS9" s="287"/>
      <c r="CT9" s="287"/>
      <c r="CU9" s="313"/>
      <c r="CV9" s="313"/>
      <c r="CW9" s="312"/>
      <c r="CX9" s="312"/>
      <c r="CY9" s="314">
        <v>17828</v>
      </c>
      <c r="CZ9" s="314"/>
      <c r="DA9" s="312"/>
      <c r="DB9" s="314"/>
      <c r="DC9" s="314"/>
      <c r="DD9" s="315"/>
      <c r="DE9" s="315"/>
      <c r="DF9" s="315"/>
      <c r="DG9" s="286"/>
      <c r="DH9" s="312"/>
      <c r="DI9" s="312"/>
      <c r="DJ9" s="312"/>
      <c r="DK9" s="312"/>
      <c r="DL9" s="312"/>
      <c r="DM9" s="315"/>
      <c r="DN9" s="316"/>
      <c r="DO9" s="287"/>
      <c r="DP9" s="287"/>
      <c r="DQ9" s="313"/>
      <c r="DR9" s="313"/>
      <c r="DS9" s="287"/>
      <c r="DT9" s="313"/>
      <c r="DU9" s="313"/>
      <c r="DV9" s="285"/>
      <c r="DW9" s="285"/>
      <c r="DX9" s="287"/>
      <c r="DY9" s="287"/>
      <c r="DZ9" s="313"/>
      <c r="EA9" s="287"/>
      <c r="EB9" s="313"/>
      <c r="EC9" s="286"/>
      <c r="ED9" s="286"/>
      <c r="EE9" s="286"/>
      <c r="EF9" s="286">
        <v>66550</v>
      </c>
      <c r="EG9" s="286"/>
      <c r="EH9" s="286">
        <v>6655</v>
      </c>
      <c r="EI9" s="286"/>
      <c r="EJ9" s="287" t="s">
        <v>479</v>
      </c>
    </row>
    <row r="10" spans="1:149"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32">
        <v>3.19</v>
      </c>
      <c r="R10" s="332"/>
      <c r="S10" s="171" t="e">
        <f>Q10+#REF!+R10</f>
        <v>#REF!</v>
      </c>
      <c r="T10" s="439"/>
      <c r="U10" s="172">
        <f t="shared" si="0"/>
        <v>5</v>
      </c>
      <c r="V10" s="373">
        <v>0</v>
      </c>
      <c r="W10" s="374">
        <v>0</v>
      </c>
      <c r="X10" s="375">
        <v>0</v>
      </c>
      <c r="Y10" s="375" t="s">
        <v>749</v>
      </c>
      <c r="Z10" s="372" t="s">
        <v>161</v>
      </c>
      <c r="AA10" s="375">
        <f>IF(AB10="Yes",10,0)</f>
        <v>0</v>
      </c>
      <c r="AB10" s="376" t="s">
        <v>162</v>
      </c>
      <c r="AC10" s="377">
        <f>IF(AD10="Yes",10,0)</f>
        <v>0</v>
      </c>
      <c r="AD10" s="376" t="s">
        <v>162</v>
      </c>
      <c r="AE10" s="342">
        <f t="shared" si="1"/>
        <v>5</v>
      </c>
      <c r="AF10" s="342">
        <f t="shared" si="2"/>
        <v>20</v>
      </c>
      <c r="AG10" s="342">
        <f t="shared" si="3"/>
        <v>15</v>
      </c>
      <c r="AH10" s="342">
        <f t="shared" si="4"/>
        <v>10</v>
      </c>
      <c r="AI10" s="332" t="s">
        <v>161</v>
      </c>
      <c r="AJ10" s="342">
        <f t="shared" si="5"/>
        <v>15</v>
      </c>
      <c r="AK10" s="332" t="s">
        <v>751</v>
      </c>
      <c r="AL10" s="342">
        <f t="shared" si="6"/>
        <v>10</v>
      </c>
      <c r="AM10" s="332" t="s">
        <v>161</v>
      </c>
      <c r="AN10" s="342">
        <f t="shared" si="7"/>
        <v>0</v>
      </c>
      <c r="AO10" s="332" t="s">
        <v>162</v>
      </c>
      <c r="AP10" s="342">
        <f t="shared" si="8"/>
        <v>5</v>
      </c>
      <c r="AQ10" s="332" t="s">
        <v>161</v>
      </c>
      <c r="AR10" s="378"/>
      <c r="AS10" s="378"/>
      <c r="AT10" s="378">
        <v>31.2</v>
      </c>
      <c r="AU10" s="378"/>
      <c r="AV10" s="378"/>
      <c r="AW10" s="378"/>
      <c r="AX10" s="378"/>
      <c r="AY10" s="378"/>
      <c r="AZ10" s="452"/>
      <c r="BA10" s="448"/>
      <c r="BB10" s="452"/>
      <c r="BC10" s="339" t="s">
        <v>224</v>
      </c>
      <c r="BD10" s="379"/>
      <c r="BE10" s="339"/>
      <c r="BF10" s="379"/>
      <c r="BG10" s="339"/>
      <c r="BH10" s="379"/>
      <c r="BI10" s="379"/>
      <c r="BJ10" s="379"/>
      <c r="BK10" s="379"/>
      <c r="BL10" s="379"/>
      <c r="BM10" s="379"/>
      <c r="BN10" s="379"/>
      <c r="BO10" s="379"/>
      <c r="BP10" s="332">
        <f t="shared" si="9"/>
        <v>80</v>
      </c>
      <c r="BQ10" s="379"/>
      <c r="BR10" s="379"/>
      <c r="BS10" s="379"/>
      <c r="BT10" s="379"/>
      <c r="BU10" s="379"/>
      <c r="BV10" s="379"/>
      <c r="BW10" s="379"/>
      <c r="BX10" s="379"/>
      <c r="BY10" s="313"/>
      <c r="BZ10" s="285" t="s">
        <v>225</v>
      </c>
      <c r="CA10" s="313"/>
      <c r="CB10" s="285"/>
      <c r="CC10" s="313"/>
      <c r="CD10" s="285"/>
      <c r="CE10" s="313"/>
      <c r="CF10" s="285"/>
      <c r="CG10" s="313"/>
      <c r="CH10" s="287"/>
      <c r="CI10" s="287"/>
      <c r="CJ10" s="285"/>
      <c r="CK10" s="285"/>
      <c r="CL10" s="285"/>
      <c r="CM10" s="312"/>
      <c r="CN10" s="312">
        <v>33392</v>
      </c>
      <c r="CO10" s="287"/>
      <c r="CP10" s="287"/>
      <c r="CQ10" s="313"/>
      <c r="CR10" s="313"/>
      <c r="CS10" s="287"/>
      <c r="CT10" s="287"/>
      <c r="CU10" s="313"/>
      <c r="CV10" s="313"/>
      <c r="CW10" s="312"/>
      <c r="CX10" s="312"/>
      <c r="CY10" s="314">
        <v>2280</v>
      </c>
      <c r="CZ10" s="314"/>
      <c r="DA10" s="312"/>
      <c r="DB10" s="314"/>
      <c r="DC10" s="314"/>
      <c r="DD10" s="315"/>
      <c r="DE10" s="315"/>
      <c r="DF10" s="315"/>
      <c r="DG10" s="286"/>
      <c r="DH10" s="312"/>
      <c r="DI10" s="312"/>
      <c r="DJ10" s="312"/>
      <c r="DK10" s="312"/>
      <c r="DL10" s="312"/>
      <c r="DM10" s="315"/>
      <c r="DN10" s="316"/>
      <c r="DO10" s="287"/>
      <c r="DP10" s="287"/>
      <c r="DQ10" s="313"/>
      <c r="DR10" s="313"/>
      <c r="DS10" s="287"/>
      <c r="DT10" s="313"/>
      <c r="DU10" s="313"/>
      <c r="DV10" s="285"/>
      <c r="DW10" s="285"/>
      <c r="DX10" s="287"/>
      <c r="DY10" s="287"/>
      <c r="DZ10" s="313"/>
      <c r="EA10" s="287"/>
      <c r="EB10" s="313"/>
      <c r="EC10" s="286"/>
      <c r="ED10" s="286"/>
      <c r="EE10" s="286"/>
      <c r="EF10" s="286">
        <v>60100</v>
      </c>
      <c r="EG10" s="286"/>
      <c r="EH10" s="286">
        <v>6010</v>
      </c>
      <c r="EI10" s="286"/>
      <c r="EJ10" s="287" t="s">
        <v>477</v>
      </c>
    </row>
    <row r="11" spans="1:149" ht="116.45" customHeight="1" x14ac:dyDescent="0.2">
      <c r="A11" s="403" t="s">
        <v>465</v>
      </c>
      <c r="B11" s="404" t="s">
        <v>251</v>
      </c>
      <c r="C11" s="404" t="s">
        <v>214</v>
      </c>
      <c r="D11" s="238" t="s">
        <v>758</v>
      </c>
      <c r="E11" s="238" t="s">
        <v>185</v>
      </c>
      <c r="F11" s="403"/>
      <c r="G11" s="403"/>
      <c r="H11" s="403"/>
      <c r="I11" s="403"/>
      <c r="J11" s="403" t="s">
        <v>799</v>
      </c>
      <c r="K11" s="403"/>
      <c r="L11" s="405">
        <v>8205</v>
      </c>
      <c r="M11" s="168"/>
      <c r="N11" s="462"/>
      <c r="O11" s="406">
        <v>5.35</v>
      </c>
      <c r="P11" s="406">
        <v>3.15</v>
      </c>
      <c r="Q11" s="332">
        <v>5.01</v>
      </c>
      <c r="R11" s="332">
        <v>9.75</v>
      </c>
      <c r="S11" s="171" t="e">
        <f>Q11+#REF!+R11</f>
        <v>#REF!</v>
      </c>
      <c r="T11" s="462"/>
      <c r="U11" s="407">
        <f t="shared" si="0"/>
        <v>5</v>
      </c>
      <c r="V11" s="407">
        <f t="shared" ref="V11:V16" si="10">IF(W11&lt;499,15,IF(W11&lt;999,10,IF(W11&lt;1499,5,IF(W11&gt;1500,0))))</f>
        <v>15</v>
      </c>
      <c r="W11" s="400">
        <f t="shared" ref="W11:W16" si="11">(EH11/CY11)/CN11</f>
        <v>2.0337951039078898E-5</v>
      </c>
      <c r="X11" s="471">
        <v>0</v>
      </c>
      <c r="Y11" s="407">
        <f t="shared" ref="Y11:Y16" si="12">IF(Z11="Yes",20,0)</f>
        <v>20</v>
      </c>
      <c r="Z11" s="332" t="s">
        <v>161</v>
      </c>
      <c r="AA11" s="407">
        <f t="shared" ref="AA11:AA16" si="13">IF(AB11="Yes",20,0)</f>
        <v>0</v>
      </c>
      <c r="AB11" s="378" t="s">
        <v>162</v>
      </c>
      <c r="AC11" s="407">
        <f t="shared" ref="AC11:AC16" si="14">IF(AD11="Yes",20,0)</f>
        <v>20</v>
      </c>
      <c r="AD11" s="378" t="s">
        <v>161</v>
      </c>
      <c r="AE11" s="342">
        <f t="shared" si="1"/>
        <v>5</v>
      </c>
      <c r="AF11" s="342">
        <f t="shared" si="2"/>
        <v>20</v>
      </c>
      <c r="AG11" s="342">
        <f t="shared" si="3"/>
        <v>15</v>
      </c>
      <c r="AH11" s="342">
        <f t="shared" si="4"/>
        <v>10</v>
      </c>
      <c r="AI11" s="332" t="s">
        <v>161</v>
      </c>
      <c r="AJ11" s="342">
        <f t="shared" si="5"/>
        <v>15</v>
      </c>
      <c r="AK11" s="332" t="s">
        <v>751</v>
      </c>
      <c r="AL11" s="342">
        <f t="shared" si="6"/>
        <v>10</v>
      </c>
      <c r="AM11" s="332" t="s">
        <v>161</v>
      </c>
      <c r="AN11" s="342">
        <f t="shared" si="7"/>
        <v>0</v>
      </c>
      <c r="AO11" s="332" t="s">
        <v>162</v>
      </c>
      <c r="AP11" s="342">
        <f t="shared" si="8"/>
        <v>5</v>
      </c>
      <c r="AQ11" s="332" t="s">
        <v>161</v>
      </c>
      <c r="AR11" s="378"/>
      <c r="AS11" s="378"/>
      <c r="AT11" s="378">
        <v>31.2</v>
      </c>
      <c r="AU11" s="378"/>
      <c r="AV11" s="378"/>
      <c r="AW11" s="378"/>
      <c r="AX11" s="378"/>
      <c r="AY11" s="378"/>
      <c r="AZ11" s="452"/>
      <c r="BA11" s="448"/>
      <c r="BB11" s="442"/>
      <c r="BC11" s="339" t="s">
        <v>214</v>
      </c>
      <c r="BD11" s="379"/>
      <c r="BE11" s="339"/>
      <c r="BF11" s="379"/>
      <c r="BG11" s="339"/>
      <c r="BH11" s="379"/>
      <c r="BI11" s="379"/>
      <c r="BJ11" s="379"/>
      <c r="BK11" s="379"/>
      <c r="BL11" s="379"/>
      <c r="BM11" s="379"/>
      <c r="BN11" s="379"/>
      <c r="BO11" s="406">
        <f t="shared" ref="BO11:BO16" si="15">SUM(U11+V11+X11+Y11+AA11+AC11)</f>
        <v>60</v>
      </c>
      <c r="BP11" s="332">
        <f t="shared" si="9"/>
        <v>80</v>
      </c>
      <c r="BQ11" s="332"/>
      <c r="BR11" s="332"/>
      <c r="BS11" s="407">
        <v>100</v>
      </c>
      <c r="BT11" s="332"/>
      <c r="BU11" s="332"/>
      <c r="BV11" s="332"/>
      <c r="BW11" s="406">
        <f t="shared" ref="BW11:BW17" si="16">O11+BS11*0.25</f>
        <v>30.35</v>
      </c>
      <c r="BX11" s="406">
        <f>BW11+P11</f>
        <v>33.5</v>
      </c>
      <c r="BY11" s="406"/>
      <c r="BZ11" s="285" t="s">
        <v>251</v>
      </c>
      <c r="CA11" s="313"/>
      <c r="CB11" s="285"/>
      <c r="CC11" s="313"/>
      <c r="CD11" s="285"/>
      <c r="CE11" s="313"/>
      <c r="CF11" s="285"/>
      <c r="CG11" s="313"/>
      <c r="CH11" s="287"/>
      <c r="CI11" s="287"/>
      <c r="CJ11" s="285"/>
      <c r="CK11" s="285"/>
      <c r="CL11" s="285"/>
      <c r="CM11" s="312"/>
      <c r="CN11" s="312">
        <v>870586</v>
      </c>
      <c r="CO11" s="287"/>
      <c r="CP11" s="287"/>
      <c r="CQ11" s="313"/>
      <c r="CR11" s="313"/>
      <c r="CS11" s="287"/>
      <c r="CT11" s="287"/>
      <c r="CU11" s="313"/>
      <c r="CV11" s="313"/>
      <c r="CW11" s="312"/>
      <c r="CX11" s="312"/>
      <c r="CY11" s="314">
        <v>98611</v>
      </c>
      <c r="CZ11" s="314"/>
      <c r="DA11" s="312"/>
      <c r="DB11" s="314"/>
      <c r="DC11" s="314"/>
      <c r="DD11" s="315"/>
      <c r="DE11" s="315"/>
      <c r="DF11" s="315"/>
      <c r="DG11" s="286"/>
      <c r="DH11" s="312"/>
      <c r="DI11" s="312"/>
      <c r="DJ11" s="312"/>
      <c r="DK11" s="312"/>
      <c r="DL11" s="312"/>
      <c r="DM11" s="315"/>
      <c r="DN11" s="316"/>
      <c r="DO11" s="287"/>
      <c r="DP11" s="287"/>
      <c r="DQ11" s="313"/>
      <c r="DR11" s="313"/>
      <c r="DS11" s="287"/>
      <c r="DT11" s="313"/>
      <c r="DU11" s="313"/>
      <c r="DV11" s="285"/>
      <c r="DW11" s="285"/>
      <c r="DX11" s="287"/>
      <c r="DY11" s="287"/>
      <c r="DZ11" s="313"/>
      <c r="EA11" s="287"/>
      <c r="EB11" s="313"/>
      <c r="EC11" s="286"/>
      <c r="ED11" s="286"/>
      <c r="EE11" s="286"/>
      <c r="EF11" s="286">
        <v>82050</v>
      </c>
      <c r="EG11" s="286"/>
      <c r="EH11" s="292">
        <v>1746000</v>
      </c>
      <c r="EI11" s="286"/>
      <c r="EJ11" s="287" t="s">
        <v>463</v>
      </c>
      <c r="EM11" s="413"/>
      <c r="EN11" s="413"/>
      <c r="EO11" s="413"/>
      <c r="EP11" s="413"/>
      <c r="EQ11" s="413"/>
      <c r="ER11" s="413"/>
      <c r="ES11" s="413"/>
    </row>
    <row r="12" spans="1:149" ht="112.9" customHeight="1" x14ac:dyDescent="0.2">
      <c r="A12" s="403" t="s">
        <v>464</v>
      </c>
      <c r="B12" s="404" t="s">
        <v>251</v>
      </c>
      <c r="C12" s="404" t="s">
        <v>214</v>
      </c>
      <c r="D12" s="238" t="s">
        <v>758</v>
      </c>
      <c r="E12" s="238" t="s">
        <v>185</v>
      </c>
      <c r="F12" s="403"/>
      <c r="G12" s="403"/>
      <c r="H12" s="403"/>
      <c r="I12" s="403"/>
      <c r="J12" s="403" t="s">
        <v>799</v>
      </c>
      <c r="K12" s="403"/>
      <c r="L12" s="405">
        <v>8205</v>
      </c>
      <c r="M12" s="168"/>
      <c r="N12" s="462"/>
      <c r="O12" s="406">
        <v>4.8</v>
      </c>
      <c r="P12" s="406">
        <v>3.15</v>
      </c>
      <c r="Q12" s="332">
        <v>4.46</v>
      </c>
      <c r="R12" s="332">
        <v>9.75</v>
      </c>
      <c r="S12" s="171" t="e">
        <f>Q12+#REF!+R12</f>
        <v>#REF!</v>
      </c>
      <c r="T12" s="462"/>
      <c r="U12" s="407">
        <f t="shared" si="0"/>
        <v>5</v>
      </c>
      <c r="V12" s="407">
        <f t="shared" si="10"/>
        <v>15</v>
      </c>
      <c r="W12" s="400">
        <f t="shared" si="11"/>
        <v>9.5574391910448089E-8</v>
      </c>
      <c r="X12" s="471">
        <v>0</v>
      </c>
      <c r="Y12" s="407">
        <f t="shared" si="12"/>
        <v>20</v>
      </c>
      <c r="Z12" s="332" t="s">
        <v>161</v>
      </c>
      <c r="AA12" s="407">
        <f t="shared" si="13"/>
        <v>0</v>
      </c>
      <c r="AB12" s="378" t="s">
        <v>162</v>
      </c>
      <c r="AC12" s="407">
        <f t="shared" si="14"/>
        <v>20</v>
      </c>
      <c r="AD12" s="378" t="s">
        <v>161</v>
      </c>
      <c r="AE12" s="342">
        <f t="shared" si="1"/>
        <v>5</v>
      </c>
      <c r="AF12" s="342">
        <f t="shared" si="2"/>
        <v>20</v>
      </c>
      <c r="AG12" s="342">
        <f t="shared" si="3"/>
        <v>15</v>
      </c>
      <c r="AH12" s="342">
        <f t="shared" si="4"/>
        <v>10</v>
      </c>
      <c r="AI12" s="332" t="s">
        <v>161</v>
      </c>
      <c r="AJ12" s="342">
        <f t="shared" si="5"/>
        <v>15</v>
      </c>
      <c r="AK12" s="332" t="s">
        <v>751</v>
      </c>
      <c r="AL12" s="342">
        <f t="shared" si="6"/>
        <v>10</v>
      </c>
      <c r="AM12" s="332" t="s">
        <v>161</v>
      </c>
      <c r="AN12" s="342">
        <f t="shared" si="7"/>
        <v>0</v>
      </c>
      <c r="AO12" s="332" t="s">
        <v>162</v>
      </c>
      <c r="AP12" s="342">
        <f t="shared" si="8"/>
        <v>5</v>
      </c>
      <c r="AQ12" s="332" t="s">
        <v>161</v>
      </c>
      <c r="AR12" s="378"/>
      <c r="AS12" s="378"/>
      <c r="AT12" s="378">
        <v>31.2</v>
      </c>
      <c r="AU12" s="378"/>
      <c r="AV12" s="378"/>
      <c r="AW12" s="378"/>
      <c r="AX12" s="378"/>
      <c r="AY12" s="378"/>
      <c r="AZ12" s="452"/>
      <c r="BA12" s="448"/>
      <c r="BB12" s="442"/>
      <c r="BC12" s="339" t="s">
        <v>214</v>
      </c>
      <c r="BD12" s="379"/>
      <c r="BE12" s="339"/>
      <c r="BF12" s="379"/>
      <c r="BG12" s="339"/>
      <c r="BH12" s="379"/>
      <c r="BI12" s="379"/>
      <c r="BJ12" s="379"/>
      <c r="BK12" s="379"/>
      <c r="BL12" s="379"/>
      <c r="BM12" s="379"/>
      <c r="BN12" s="379"/>
      <c r="BO12" s="406">
        <f t="shared" si="15"/>
        <v>60</v>
      </c>
      <c r="BP12" s="332">
        <f t="shared" si="9"/>
        <v>80</v>
      </c>
      <c r="BQ12" s="332"/>
      <c r="BR12" s="332"/>
      <c r="BS12" s="407">
        <v>0</v>
      </c>
      <c r="BT12" s="332"/>
      <c r="BU12" s="332"/>
      <c r="BV12" s="332"/>
      <c r="BW12" s="406">
        <f t="shared" si="16"/>
        <v>4.8</v>
      </c>
      <c r="BX12" s="406">
        <f t="shared" ref="BX12:BX16" si="17">BW12+P12</f>
        <v>7.9499999999999993</v>
      </c>
      <c r="BY12" s="406"/>
      <c r="BZ12" s="285" t="s">
        <v>251</v>
      </c>
      <c r="CA12" s="313"/>
      <c r="CB12" s="285"/>
      <c r="CC12" s="313"/>
      <c r="CD12" s="285"/>
      <c r="CE12" s="313"/>
      <c r="CF12" s="285"/>
      <c r="CG12" s="313"/>
      <c r="CH12" s="287"/>
      <c r="CI12" s="287"/>
      <c r="CJ12" s="285"/>
      <c r="CK12" s="285"/>
      <c r="CL12" s="285"/>
      <c r="CM12" s="312"/>
      <c r="CN12" s="312">
        <v>870586</v>
      </c>
      <c r="CO12" s="287"/>
      <c r="CP12" s="287"/>
      <c r="CQ12" s="313"/>
      <c r="CR12" s="313"/>
      <c r="CS12" s="287"/>
      <c r="CT12" s="287"/>
      <c r="CU12" s="313"/>
      <c r="CV12" s="313"/>
      <c r="CW12" s="312"/>
      <c r="CX12" s="312"/>
      <c r="CY12" s="314">
        <v>98611</v>
      </c>
      <c r="CZ12" s="314"/>
      <c r="DA12" s="312"/>
      <c r="DB12" s="314"/>
      <c r="DC12" s="314"/>
      <c r="DD12" s="315"/>
      <c r="DE12" s="315"/>
      <c r="DF12" s="315"/>
      <c r="DG12" s="286"/>
      <c r="DH12" s="312"/>
      <c r="DI12" s="312"/>
      <c r="DJ12" s="312"/>
      <c r="DK12" s="312"/>
      <c r="DL12" s="312"/>
      <c r="DM12" s="315"/>
      <c r="DN12" s="316"/>
      <c r="DO12" s="287"/>
      <c r="DP12" s="287"/>
      <c r="DQ12" s="313"/>
      <c r="DR12" s="313"/>
      <c r="DS12" s="287"/>
      <c r="DT12" s="313"/>
      <c r="DU12" s="313"/>
      <c r="DV12" s="285"/>
      <c r="DW12" s="285"/>
      <c r="DX12" s="287"/>
      <c r="DY12" s="287"/>
      <c r="DZ12" s="313"/>
      <c r="EA12" s="287"/>
      <c r="EB12" s="313"/>
      <c r="EC12" s="286"/>
      <c r="ED12" s="286"/>
      <c r="EE12" s="286"/>
      <c r="EF12" s="286">
        <v>82050</v>
      </c>
      <c r="EG12" s="286"/>
      <c r="EH12" s="286">
        <v>8205</v>
      </c>
      <c r="EI12" s="286"/>
      <c r="EJ12" s="287" t="s">
        <v>463</v>
      </c>
      <c r="EM12" s="413"/>
      <c r="EN12" s="413"/>
      <c r="EO12" s="413"/>
      <c r="EP12" s="413"/>
      <c r="EQ12" s="413"/>
      <c r="ER12" s="413"/>
      <c r="ES12" s="413"/>
    </row>
    <row r="13" spans="1:149" ht="115.15" customHeight="1" x14ac:dyDescent="0.2">
      <c r="A13" s="403" t="s">
        <v>466</v>
      </c>
      <c r="B13" s="404" t="s">
        <v>251</v>
      </c>
      <c r="C13" s="404" t="s">
        <v>214</v>
      </c>
      <c r="D13" s="238" t="s">
        <v>758</v>
      </c>
      <c r="E13" s="238" t="s">
        <v>185</v>
      </c>
      <c r="F13" s="403"/>
      <c r="G13" s="403"/>
      <c r="H13" s="403"/>
      <c r="I13" s="403"/>
      <c r="J13" s="403" t="s">
        <v>799</v>
      </c>
      <c r="K13" s="403"/>
      <c r="L13" s="405">
        <v>8205</v>
      </c>
      <c r="M13" s="168"/>
      <c r="N13" s="462"/>
      <c r="O13" s="406">
        <v>4.8</v>
      </c>
      <c r="P13" s="406">
        <v>3.15</v>
      </c>
      <c r="Q13" s="332">
        <v>4.46</v>
      </c>
      <c r="R13" s="332">
        <v>9.75</v>
      </c>
      <c r="S13" s="171" t="e">
        <f>Q13+#REF!+R13</f>
        <v>#REF!</v>
      </c>
      <c r="T13" s="462"/>
      <c r="U13" s="407">
        <f t="shared" si="0"/>
        <v>5</v>
      </c>
      <c r="V13" s="407">
        <f t="shared" si="10"/>
        <v>15</v>
      </c>
      <c r="W13" s="400">
        <f t="shared" si="11"/>
        <v>9.5574391910448089E-8</v>
      </c>
      <c r="X13" s="471">
        <v>0</v>
      </c>
      <c r="Y13" s="407">
        <f t="shared" si="12"/>
        <v>20</v>
      </c>
      <c r="Z13" s="332" t="s">
        <v>161</v>
      </c>
      <c r="AA13" s="407">
        <f t="shared" si="13"/>
        <v>0</v>
      </c>
      <c r="AB13" s="378" t="s">
        <v>162</v>
      </c>
      <c r="AC13" s="407">
        <f t="shared" si="14"/>
        <v>20</v>
      </c>
      <c r="AD13" s="378" t="s">
        <v>161</v>
      </c>
      <c r="AE13" s="342">
        <f t="shared" si="1"/>
        <v>5</v>
      </c>
      <c r="AF13" s="342">
        <f t="shared" si="2"/>
        <v>20</v>
      </c>
      <c r="AG13" s="342">
        <f t="shared" si="3"/>
        <v>15</v>
      </c>
      <c r="AH13" s="342">
        <f t="shared" si="4"/>
        <v>10</v>
      </c>
      <c r="AI13" s="332" t="s">
        <v>161</v>
      </c>
      <c r="AJ13" s="342">
        <f t="shared" si="5"/>
        <v>15</v>
      </c>
      <c r="AK13" s="332" t="s">
        <v>751</v>
      </c>
      <c r="AL13" s="342">
        <f t="shared" si="6"/>
        <v>10</v>
      </c>
      <c r="AM13" s="332" t="s">
        <v>161</v>
      </c>
      <c r="AN13" s="342">
        <f t="shared" si="7"/>
        <v>0</v>
      </c>
      <c r="AO13" s="332" t="s">
        <v>162</v>
      </c>
      <c r="AP13" s="342">
        <f t="shared" si="8"/>
        <v>5</v>
      </c>
      <c r="AQ13" s="332" t="s">
        <v>161</v>
      </c>
      <c r="AR13" s="341"/>
      <c r="AS13" s="341"/>
      <c r="AT13" s="401">
        <v>31.2</v>
      </c>
      <c r="AU13" s="341"/>
      <c r="AV13" s="341"/>
      <c r="AW13" s="341"/>
      <c r="AX13" s="341"/>
      <c r="AY13" s="402" t="s">
        <v>463</v>
      </c>
      <c r="AZ13" s="452"/>
      <c r="BA13" s="448"/>
      <c r="BB13" s="442"/>
      <c r="BC13" s="339" t="s">
        <v>214</v>
      </c>
      <c r="BD13" s="379"/>
      <c r="BE13" s="339"/>
      <c r="BF13" s="379"/>
      <c r="BG13" s="339"/>
      <c r="BH13" s="379"/>
      <c r="BI13" s="379"/>
      <c r="BJ13" s="379"/>
      <c r="BK13" s="379"/>
      <c r="BL13" s="379"/>
      <c r="BM13" s="379"/>
      <c r="BN13" s="379"/>
      <c r="BO13" s="406">
        <f t="shared" si="15"/>
        <v>60</v>
      </c>
      <c r="BP13" s="332">
        <f t="shared" si="9"/>
        <v>80</v>
      </c>
      <c r="BQ13" s="332"/>
      <c r="BR13" s="332"/>
      <c r="BS13" s="407">
        <v>0</v>
      </c>
      <c r="BT13" s="332"/>
      <c r="BU13" s="332"/>
      <c r="BV13" s="332"/>
      <c r="BW13" s="406">
        <f t="shared" si="16"/>
        <v>4.8</v>
      </c>
      <c r="BX13" s="406">
        <f t="shared" si="17"/>
        <v>7.9499999999999993</v>
      </c>
      <c r="BY13" s="406"/>
      <c r="BZ13" s="285" t="s">
        <v>251</v>
      </c>
      <c r="CA13" s="313"/>
      <c r="CB13" s="285"/>
      <c r="CC13" s="313"/>
      <c r="CD13" s="285"/>
      <c r="CE13" s="313"/>
      <c r="CF13" s="285"/>
      <c r="CG13" s="313"/>
      <c r="CH13" s="287"/>
      <c r="CI13" s="287"/>
      <c r="CJ13" s="285"/>
      <c r="CK13" s="285"/>
      <c r="CL13" s="285"/>
      <c r="CM13" s="312"/>
      <c r="CN13" s="312">
        <v>870586</v>
      </c>
      <c r="CO13" s="287"/>
      <c r="CP13" s="287"/>
      <c r="CQ13" s="313"/>
      <c r="CR13" s="313"/>
      <c r="CS13" s="287"/>
      <c r="CT13" s="287"/>
      <c r="CU13" s="313"/>
      <c r="CV13" s="313"/>
      <c r="CW13" s="312"/>
      <c r="CX13" s="312"/>
      <c r="CY13" s="314">
        <v>98611</v>
      </c>
      <c r="CZ13" s="314"/>
      <c r="DA13" s="312"/>
      <c r="DB13" s="314"/>
      <c r="DC13" s="314"/>
      <c r="DD13" s="315"/>
      <c r="DE13" s="315"/>
      <c r="DF13" s="315"/>
      <c r="DG13" s="286"/>
      <c r="DH13" s="312"/>
      <c r="DI13" s="312"/>
      <c r="DJ13" s="312"/>
      <c r="DK13" s="312"/>
      <c r="DL13" s="312"/>
      <c r="DM13" s="315"/>
      <c r="DN13" s="316"/>
      <c r="DO13" s="287"/>
      <c r="DP13" s="287"/>
      <c r="DQ13" s="313"/>
      <c r="DR13" s="313"/>
      <c r="DS13" s="287"/>
      <c r="DT13" s="313"/>
      <c r="DU13" s="313"/>
      <c r="DV13" s="285"/>
      <c r="DW13" s="285"/>
      <c r="DX13" s="287"/>
      <c r="DY13" s="287"/>
      <c r="DZ13" s="313"/>
      <c r="EA13" s="287"/>
      <c r="EB13" s="313"/>
      <c r="EC13" s="286"/>
      <c r="ED13" s="286"/>
      <c r="EE13" s="286"/>
      <c r="EF13" s="286">
        <v>82050</v>
      </c>
      <c r="EG13" s="286"/>
      <c r="EH13" s="286">
        <v>8205</v>
      </c>
      <c r="EI13" s="286"/>
      <c r="EJ13" s="287" t="s">
        <v>463</v>
      </c>
      <c r="EM13" s="413"/>
      <c r="EN13" s="413"/>
      <c r="EO13" s="413"/>
      <c r="EP13" s="413"/>
      <c r="EQ13" s="413"/>
      <c r="ER13" s="413"/>
      <c r="ES13" s="413"/>
    </row>
    <row r="14" spans="1:149" ht="109.9" customHeight="1" x14ac:dyDescent="0.2">
      <c r="A14" s="403" t="s">
        <v>467</v>
      </c>
      <c r="B14" s="404" t="s">
        <v>251</v>
      </c>
      <c r="C14" s="404" t="s">
        <v>214</v>
      </c>
      <c r="D14" s="238" t="s">
        <v>758</v>
      </c>
      <c r="E14" s="238" t="s">
        <v>185</v>
      </c>
      <c r="F14" s="403"/>
      <c r="G14" s="403"/>
      <c r="H14" s="403"/>
      <c r="I14" s="403"/>
      <c r="J14" s="403" t="s">
        <v>799</v>
      </c>
      <c r="K14" s="403"/>
      <c r="L14" s="405">
        <v>8205</v>
      </c>
      <c r="M14" s="168"/>
      <c r="N14" s="462"/>
      <c r="O14" s="406">
        <v>4.8</v>
      </c>
      <c r="P14" s="406">
        <v>3.15</v>
      </c>
      <c r="Q14" s="332">
        <v>4.46</v>
      </c>
      <c r="R14" s="332">
        <v>9.75</v>
      </c>
      <c r="S14" s="171" t="e">
        <f>Q14+#REF!+R14</f>
        <v>#REF!</v>
      </c>
      <c r="T14" s="462"/>
      <c r="U14" s="407">
        <f t="shared" si="0"/>
        <v>5</v>
      </c>
      <c r="V14" s="407">
        <f t="shared" si="10"/>
        <v>15</v>
      </c>
      <c r="W14" s="400">
        <f t="shared" si="11"/>
        <v>9.5574391910448089E-8</v>
      </c>
      <c r="X14" s="471">
        <v>0</v>
      </c>
      <c r="Y14" s="407">
        <f t="shared" si="12"/>
        <v>20</v>
      </c>
      <c r="Z14" s="332" t="s">
        <v>161</v>
      </c>
      <c r="AA14" s="407">
        <f t="shared" si="13"/>
        <v>0</v>
      </c>
      <c r="AB14" s="378" t="s">
        <v>162</v>
      </c>
      <c r="AC14" s="407">
        <f t="shared" si="14"/>
        <v>20</v>
      </c>
      <c r="AD14" s="378" t="s">
        <v>161</v>
      </c>
      <c r="AE14" s="342">
        <f t="shared" si="1"/>
        <v>5</v>
      </c>
      <c r="AF14" s="342">
        <f t="shared" si="2"/>
        <v>20</v>
      </c>
      <c r="AG14" s="342">
        <f t="shared" si="3"/>
        <v>15</v>
      </c>
      <c r="AH14" s="342">
        <f t="shared" si="4"/>
        <v>10</v>
      </c>
      <c r="AI14" s="332" t="s">
        <v>161</v>
      </c>
      <c r="AJ14" s="342">
        <f t="shared" si="5"/>
        <v>15</v>
      </c>
      <c r="AK14" s="332" t="s">
        <v>751</v>
      </c>
      <c r="AL14" s="342">
        <f t="shared" si="6"/>
        <v>10</v>
      </c>
      <c r="AM14" s="332" t="s">
        <v>161</v>
      </c>
      <c r="AN14" s="342">
        <f t="shared" si="7"/>
        <v>0</v>
      </c>
      <c r="AO14" s="332" t="s">
        <v>162</v>
      </c>
      <c r="AP14" s="342">
        <f t="shared" si="8"/>
        <v>5</v>
      </c>
      <c r="AQ14" s="332" t="s">
        <v>161</v>
      </c>
      <c r="AR14" s="341"/>
      <c r="AS14" s="341"/>
      <c r="AT14" s="401">
        <v>31.2</v>
      </c>
      <c r="AU14" s="341"/>
      <c r="AV14" s="341"/>
      <c r="AW14" s="341"/>
      <c r="AX14" s="341"/>
      <c r="AY14" s="402" t="s">
        <v>463</v>
      </c>
      <c r="AZ14" s="452"/>
      <c r="BA14" s="448"/>
      <c r="BB14" s="442"/>
      <c r="BC14" s="339" t="s">
        <v>214</v>
      </c>
      <c r="BD14" s="379"/>
      <c r="BE14" s="339"/>
      <c r="BF14" s="379"/>
      <c r="BG14" s="339"/>
      <c r="BH14" s="379"/>
      <c r="BI14" s="379"/>
      <c r="BJ14" s="379"/>
      <c r="BK14" s="379"/>
      <c r="BL14" s="379"/>
      <c r="BM14" s="379"/>
      <c r="BN14" s="379"/>
      <c r="BO14" s="406">
        <f t="shared" si="15"/>
        <v>60</v>
      </c>
      <c r="BP14" s="332">
        <f t="shared" si="9"/>
        <v>80</v>
      </c>
      <c r="BQ14" s="332"/>
      <c r="BR14" s="332"/>
      <c r="BS14" s="407">
        <v>0</v>
      </c>
      <c r="BT14" s="332"/>
      <c r="BU14" s="332"/>
      <c r="BV14" s="332"/>
      <c r="BW14" s="406">
        <f t="shared" si="16"/>
        <v>4.8</v>
      </c>
      <c r="BX14" s="406">
        <f t="shared" si="17"/>
        <v>7.9499999999999993</v>
      </c>
      <c r="BY14" s="406"/>
      <c r="BZ14" s="285" t="s">
        <v>251</v>
      </c>
      <c r="CA14" s="313"/>
      <c r="CB14" s="285"/>
      <c r="CC14" s="313"/>
      <c r="CD14" s="285"/>
      <c r="CE14" s="313"/>
      <c r="CF14" s="285"/>
      <c r="CG14" s="313"/>
      <c r="CH14" s="287"/>
      <c r="CI14" s="287"/>
      <c r="CJ14" s="285"/>
      <c r="CK14" s="285"/>
      <c r="CL14" s="285"/>
      <c r="CM14" s="312"/>
      <c r="CN14" s="312">
        <v>870586</v>
      </c>
      <c r="CO14" s="287"/>
      <c r="CP14" s="287"/>
      <c r="CQ14" s="313"/>
      <c r="CR14" s="313"/>
      <c r="CS14" s="287"/>
      <c r="CT14" s="287"/>
      <c r="CU14" s="313"/>
      <c r="CV14" s="313"/>
      <c r="CW14" s="312"/>
      <c r="CX14" s="312"/>
      <c r="CY14" s="314">
        <v>98611</v>
      </c>
      <c r="CZ14" s="314"/>
      <c r="DA14" s="312"/>
      <c r="DB14" s="314"/>
      <c r="DC14" s="314"/>
      <c r="DD14" s="315"/>
      <c r="DE14" s="315"/>
      <c r="DF14" s="315"/>
      <c r="DG14" s="286"/>
      <c r="DH14" s="312"/>
      <c r="DI14" s="312"/>
      <c r="DJ14" s="312"/>
      <c r="DK14" s="312"/>
      <c r="DL14" s="312"/>
      <c r="DM14" s="315"/>
      <c r="DN14" s="316"/>
      <c r="DO14" s="287"/>
      <c r="DP14" s="287"/>
      <c r="DQ14" s="313"/>
      <c r="DR14" s="313"/>
      <c r="DS14" s="287"/>
      <c r="DT14" s="313"/>
      <c r="DU14" s="313"/>
      <c r="DV14" s="285"/>
      <c r="DW14" s="285"/>
      <c r="DX14" s="287"/>
      <c r="DY14" s="287"/>
      <c r="DZ14" s="313"/>
      <c r="EA14" s="287"/>
      <c r="EB14" s="313"/>
      <c r="EC14" s="286"/>
      <c r="ED14" s="286"/>
      <c r="EE14" s="286"/>
      <c r="EF14" s="286">
        <v>82050</v>
      </c>
      <c r="EG14" s="286"/>
      <c r="EH14" s="286">
        <v>8205</v>
      </c>
      <c r="EI14" s="286"/>
      <c r="EJ14" s="287" t="s">
        <v>463</v>
      </c>
      <c r="EM14" s="413"/>
      <c r="EN14" s="413"/>
      <c r="EO14" s="413"/>
      <c r="EP14" s="413"/>
      <c r="EQ14" s="413"/>
      <c r="ER14" s="413"/>
      <c r="ES14" s="413"/>
    </row>
    <row r="15" spans="1:149" ht="237.6" customHeight="1" x14ac:dyDescent="0.2">
      <c r="A15" s="403" t="s">
        <v>468</v>
      </c>
      <c r="B15" s="403" t="s">
        <v>251</v>
      </c>
      <c r="C15" s="404" t="s">
        <v>214</v>
      </c>
      <c r="D15" s="238" t="s">
        <v>758</v>
      </c>
      <c r="E15" s="238" t="s">
        <v>185</v>
      </c>
      <c r="F15" s="403"/>
      <c r="G15" s="403"/>
      <c r="H15" s="403"/>
      <c r="I15" s="403"/>
      <c r="J15" s="403" t="s">
        <v>799</v>
      </c>
      <c r="K15" s="403"/>
      <c r="L15" s="405">
        <v>8205</v>
      </c>
      <c r="M15" s="168"/>
      <c r="N15" s="462"/>
      <c r="O15" s="406">
        <v>4.8</v>
      </c>
      <c r="P15" s="406">
        <v>3.15</v>
      </c>
      <c r="Q15" s="332">
        <v>4.46</v>
      </c>
      <c r="R15" s="332">
        <v>9.75</v>
      </c>
      <c r="S15" s="171" t="e">
        <f>Q15+#REF!+R15</f>
        <v>#REF!</v>
      </c>
      <c r="T15" s="462"/>
      <c r="U15" s="407">
        <f t="shared" si="0"/>
        <v>5</v>
      </c>
      <c r="V15" s="407">
        <f t="shared" si="10"/>
        <v>15</v>
      </c>
      <c r="W15" s="400">
        <f t="shared" si="11"/>
        <v>9.5574391910448089E-8</v>
      </c>
      <c r="X15" s="471">
        <v>0</v>
      </c>
      <c r="Y15" s="407">
        <f t="shared" si="12"/>
        <v>20</v>
      </c>
      <c r="Z15" s="332" t="s">
        <v>161</v>
      </c>
      <c r="AA15" s="407">
        <f t="shared" si="13"/>
        <v>0</v>
      </c>
      <c r="AB15" s="378" t="s">
        <v>162</v>
      </c>
      <c r="AC15" s="407">
        <f t="shared" si="14"/>
        <v>20</v>
      </c>
      <c r="AD15" s="378" t="s">
        <v>161</v>
      </c>
      <c r="AE15" s="342">
        <f t="shared" si="1"/>
        <v>5</v>
      </c>
      <c r="AF15" s="342">
        <f t="shared" si="2"/>
        <v>20</v>
      </c>
      <c r="AG15" s="342">
        <f t="shared" si="3"/>
        <v>15</v>
      </c>
      <c r="AH15" s="342">
        <f t="shared" si="4"/>
        <v>10</v>
      </c>
      <c r="AI15" s="332" t="s">
        <v>161</v>
      </c>
      <c r="AJ15" s="342">
        <f t="shared" si="5"/>
        <v>15</v>
      </c>
      <c r="AK15" s="332" t="s">
        <v>751</v>
      </c>
      <c r="AL15" s="342">
        <f t="shared" si="6"/>
        <v>10</v>
      </c>
      <c r="AM15" s="332" t="s">
        <v>161</v>
      </c>
      <c r="AN15" s="342">
        <f t="shared" si="7"/>
        <v>0</v>
      </c>
      <c r="AO15" s="332" t="s">
        <v>162</v>
      </c>
      <c r="AP15" s="342">
        <f t="shared" si="8"/>
        <v>5</v>
      </c>
      <c r="AQ15" s="332" t="s">
        <v>161</v>
      </c>
      <c r="AR15" s="341"/>
      <c r="AS15" s="341"/>
      <c r="AT15" s="401">
        <v>31.2</v>
      </c>
      <c r="AU15" s="341"/>
      <c r="AV15" s="341"/>
      <c r="AW15" s="341"/>
      <c r="AX15" s="341"/>
      <c r="AY15" s="402" t="s">
        <v>463</v>
      </c>
      <c r="AZ15" s="452"/>
      <c r="BA15" s="448"/>
      <c r="BB15" s="442"/>
      <c r="BC15" s="340" t="s">
        <v>214</v>
      </c>
      <c r="BD15" s="379"/>
      <c r="BE15" s="339"/>
      <c r="BF15" s="379"/>
      <c r="BG15" s="339"/>
      <c r="BH15" s="379"/>
      <c r="BI15" s="379"/>
      <c r="BJ15" s="379"/>
      <c r="BK15" s="379"/>
      <c r="BL15" s="379"/>
      <c r="BM15" s="379"/>
      <c r="BN15" s="379"/>
      <c r="BO15" s="406">
        <f t="shared" si="15"/>
        <v>60</v>
      </c>
      <c r="BP15" s="332">
        <f t="shared" si="9"/>
        <v>80</v>
      </c>
      <c r="BQ15" s="332"/>
      <c r="BR15" s="332"/>
      <c r="BS15" s="407">
        <v>0</v>
      </c>
      <c r="BT15" s="332"/>
      <c r="BU15" s="332"/>
      <c r="BV15" s="332"/>
      <c r="BW15" s="406">
        <f t="shared" si="16"/>
        <v>4.8</v>
      </c>
      <c r="BX15" s="406">
        <f t="shared" si="17"/>
        <v>7.9499999999999993</v>
      </c>
      <c r="BY15" s="406"/>
      <c r="BZ15" s="285" t="s">
        <v>251</v>
      </c>
      <c r="CA15" s="313"/>
      <c r="CB15" s="285"/>
      <c r="CC15" s="313"/>
      <c r="CD15" s="285"/>
      <c r="CE15" s="313"/>
      <c r="CF15" s="285"/>
      <c r="CG15" s="313"/>
      <c r="CH15" s="287"/>
      <c r="CI15" s="287"/>
      <c r="CJ15" s="285"/>
      <c r="CK15" s="285"/>
      <c r="CL15" s="285"/>
      <c r="CM15" s="312"/>
      <c r="CN15" s="312">
        <v>870586</v>
      </c>
      <c r="CO15" s="287"/>
      <c r="CP15" s="287"/>
      <c r="CQ15" s="313"/>
      <c r="CR15" s="313"/>
      <c r="CS15" s="287"/>
      <c r="CT15" s="287"/>
      <c r="CU15" s="313"/>
      <c r="CV15" s="313"/>
      <c r="CW15" s="312"/>
      <c r="CX15" s="312"/>
      <c r="CY15" s="314">
        <v>98611</v>
      </c>
      <c r="CZ15" s="314"/>
      <c r="DA15" s="312"/>
      <c r="DB15" s="314"/>
      <c r="DC15" s="314"/>
      <c r="DD15" s="315"/>
      <c r="DE15" s="315"/>
      <c r="DF15" s="315"/>
      <c r="DG15" s="286"/>
      <c r="DH15" s="312"/>
      <c r="DI15" s="312"/>
      <c r="DJ15" s="312"/>
      <c r="DK15" s="312"/>
      <c r="DL15" s="312"/>
      <c r="DM15" s="315"/>
      <c r="DN15" s="316"/>
      <c r="DO15" s="287"/>
      <c r="DP15" s="287"/>
      <c r="DQ15" s="313"/>
      <c r="DR15" s="313"/>
      <c r="DS15" s="287"/>
      <c r="DT15" s="313"/>
      <c r="DU15" s="313"/>
      <c r="DV15" s="285"/>
      <c r="DW15" s="285"/>
      <c r="DX15" s="287"/>
      <c r="DY15" s="287"/>
      <c r="DZ15" s="313"/>
      <c r="EA15" s="287"/>
      <c r="EB15" s="313"/>
      <c r="EC15" s="286"/>
      <c r="ED15" s="286"/>
      <c r="EE15" s="286"/>
      <c r="EF15" s="286">
        <v>82050</v>
      </c>
      <c r="EG15" s="286"/>
      <c r="EH15" s="286">
        <v>8205</v>
      </c>
      <c r="EI15" s="286"/>
      <c r="EJ15" s="287" t="s">
        <v>463</v>
      </c>
      <c r="EM15" s="413"/>
      <c r="EN15" s="413"/>
      <c r="EO15" s="413"/>
      <c r="EP15" s="413"/>
      <c r="EQ15" s="413"/>
      <c r="ER15" s="413"/>
      <c r="ES15" s="413"/>
    </row>
    <row r="16" spans="1:149" ht="255" customHeight="1" x14ac:dyDescent="0.2">
      <c r="A16" s="403" t="s">
        <v>469</v>
      </c>
      <c r="B16" s="404" t="s">
        <v>196</v>
      </c>
      <c r="C16" s="404" t="s">
        <v>194</v>
      </c>
      <c r="D16" s="238" t="s">
        <v>758</v>
      </c>
      <c r="E16" s="238" t="s">
        <v>185</v>
      </c>
      <c r="F16" s="403"/>
      <c r="G16" s="403"/>
      <c r="H16" s="403"/>
      <c r="I16" s="403"/>
      <c r="J16" s="403" t="s">
        <v>800</v>
      </c>
      <c r="K16" s="403"/>
      <c r="L16" s="405">
        <v>6783</v>
      </c>
      <c r="M16" s="168"/>
      <c r="N16" s="462"/>
      <c r="O16" s="406">
        <v>2.97</v>
      </c>
      <c r="P16" s="406">
        <v>0</v>
      </c>
      <c r="Q16" s="332">
        <v>2.85</v>
      </c>
      <c r="R16" s="332"/>
      <c r="S16" s="171" t="e">
        <f>Q16+#REF!+R16</f>
        <v>#REF!</v>
      </c>
      <c r="T16" s="462"/>
      <c r="U16" s="407">
        <f t="shared" si="0"/>
        <v>5</v>
      </c>
      <c r="V16" s="407">
        <f t="shared" si="10"/>
        <v>15</v>
      </c>
      <c r="W16" s="400">
        <f t="shared" si="11"/>
        <v>1.1956010382247026E-7</v>
      </c>
      <c r="X16" s="471">
        <v>0</v>
      </c>
      <c r="Y16" s="407">
        <f t="shared" si="12"/>
        <v>20</v>
      </c>
      <c r="Z16" s="332" t="s">
        <v>161</v>
      </c>
      <c r="AA16" s="407">
        <f t="shared" si="13"/>
        <v>0</v>
      </c>
      <c r="AB16" s="378" t="s">
        <v>162</v>
      </c>
      <c r="AC16" s="407">
        <f t="shared" si="14"/>
        <v>20</v>
      </c>
      <c r="AD16" s="378" t="s">
        <v>161</v>
      </c>
      <c r="AE16" s="342">
        <f t="shared" si="1"/>
        <v>5</v>
      </c>
      <c r="AF16" s="342">
        <f t="shared" si="2"/>
        <v>20</v>
      </c>
      <c r="AG16" s="342">
        <f t="shared" si="3"/>
        <v>15</v>
      </c>
      <c r="AH16" s="342">
        <f t="shared" si="4"/>
        <v>10</v>
      </c>
      <c r="AI16" s="332" t="s">
        <v>161</v>
      </c>
      <c r="AJ16" s="342">
        <f t="shared" si="5"/>
        <v>15</v>
      </c>
      <c r="AK16" s="332" t="s">
        <v>751</v>
      </c>
      <c r="AL16" s="342">
        <f t="shared" si="6"/>
        <v>10</v>
      </c>
      <c r="AM16" s="332" t="s">
        <v>161</v>
      </c>
      <c r="AN16" s="342">
        <f t="shared" si="7"/>
        <v>0</v>
      </c>
      <c r="AO16" s="332" t="s">
        <v>162</v>
      </c>
      <c r="AP16" s="342">
        <f t="shared" si="8"/>
        <v>5</v>
      </c>
      <c r="AQ16" s="332" t="s">
        <v>161</v>
      </c>
      <c r="AR16" s="378"/>
      <c r="AS16" s="378"/>
      <c r="AT16" s="378">
        <v>31.2</v>
      </c>
      <c r="AU16" s="378"/>
      <c r="AV16" s="378"/>
      <c r="AW16" s="378"/>
      <c r="AX16" s="378"/>
      <c r="AY16" s="378"/>
      <c r="AZ16" s="452"/>
      <c r="BA16" s="448"/>
      <c r="BB16" s="442"/>
      <c r="BC16" s="339" t="s">
        <v>194</v>
      </c>
      <c r="BD16" s="379"/>
      <c r="BE16" s="339"/>
      <c r="BF16" s="379"/>
      <c r="BG16" s="339"/>
      <c r="BH16" s="379"/>
      <c r="BI16" s="379"/>
      <c r="BJ16" s="379"/>
      <c r="BK16" s="379"/>
      <c r="BL16" s="379"/>
      <c r="BM16" s="379"/>
      <c r="BN16" s="379"/>
      <c r="BO16" s="406">
        <f t="shared" si="15"/>
        <v>60</v>
      </c>
      <c r="BP16" s="332">
        <f t="shared" si="9"/>
        <v>80</v>
      </c>
      <c r="BQ16" s="332"/>
      <c r="BR16" s="332"/>
      <c r="BS16" s="407">
        <v>0</v>
      </c>
      <c r="BT16" s="332"/>
      <c r="BU16" s="332"/>
      <c r="BV16" s="332"/>
      <c r="BW16" s="406">
        <f t="shared" si="16"/>
        <v>2.97</v>
      </c>
      <c r="BX16" s="406">
        <f t="shared" si="17"/>
        <v>2.97</v>
      </c>
      <c r="BY16" s="406"/>
      <c r="BZ16" s="285" t="s">
        <v>196</v>
      </c>
      <c r="CA16" s="313"/>
      <c r="CB16" s="285"/>
      <c r="CC16" s="313"/>
      <c r="CD16" s="285"/>
      <c r="CE16" s="313"/>
      <c r="CF16" s="285"/>
      <c r="CG16" s="313"/>
      <c r="CH16" s="287"/>
      <c r="CI16" s="287"/>
      <c r="CJ16" s="285"/>
      <c r="CK16" s="285"/>
      <c r="CL16" s="285"/>
      <c r="CM16" s="312"/>
      <c r="CN16" s="312">
        <v>1238603</v>
      </c>
      <c r="CO16" s="287"/>
      <c r="CP16" s="287"/>
      <c r="CQ16" s="313"/>
      <c r="CR16" s="313"/>
      <c r="CS16" s="287"/>
      <c r="CT16" s="287"/>
      <c r="CU16" s="313"/>
      <c r="CV16" s="313"/>
      <c r="CW16" s="312"/>
      <c r="CX16" s="312"/>
      <c r="CY16" s="314">
        <v>45804</v>
      </c>
      <c r="CZ16" s="314"/>
      <c r="DA16" s="312"/>
      <c r="DB16" s="314"/>
      <c r="DC16" s="314"/>
      <c r="DD16" s="315"/>
      <c r="DE16" s="315"/>
      <c r="DF16" s="315"/>
      <c r="DG16" s="286"/>
      <c r="DH16" s="312"/>
      <c r="DI16" s="312"/>
      <c r="DJ16" s="312"/>
      <c r="DK16" s="312"/>
      <c r="DL16" s="312"/>
      <c r="DM16" s="315"/>
      <c r="DN16" s="316"/>
      <c r="DO16" s="287"/>
      <c r="DP16" s="287"/>
      <c r="DQ16" s="313"/>
      <c r="DR16" s="313"/>
      <c r="DS16" s="287"/>
      <c r="DT16" s="313"/>
      <c r="DU16" s="313"/>
      <c r="DV16" s="285"/>
      <c r="DW16" s="285"/>
      <c r="DX16" s="287"/>
      <c r="DY16" s="287"/>
      <c r="DZ16" s="313"/>
      <c r="EA16" s="287"/>
      <c r="EB16" s="313"/>
      <c r="EC16" s="286"/>
      <c r="ED16" s="286"/>
      <c r="EE16" s="286"/>
      <c r="EF16" s="286">
        <v>67830</v>
      </c>
      <c r="EG16" s="286"/>
      <c r="EH16" s="286">
        <v>6783</v>
      </c>
      <c r="EI16" s="286"/>
      <c r="EJ16" s="287" t="s">
        <v>470</v>
      </c>
      <c r="EM16" s="413"/>
      <c r="EN16" s="413"/>
      <c r="EO16" s="413"/>
      <c r="EP16" s="413"/>
      <c r="EQ16" s="413"/>
      <c r="ER16" s="413"/>
      <c r="ES16" s="413"/>
    </row>
    <row r="17" spans="1:151" ht="93.6" hidden="1" customHeight="1" x14ac:dyDescent="0.2">
      <c r="A17" s="403" t="s">
        <v>108</v>
      </c>
      <c r="B17" s="404" t="s">
        <v>233</v>
      </c>
      <c r="C17" s="404" t="s">
        <v>214</v>
      </c>
      <c r="D17" s="238" t="s">
        <v>757</v>
      </c>
      <c r="E17" s="238" t="s">
        <v>153</v>
      </c>
      <c r="F17" s="403" t="s">
        <v>283</v>
      </c>
      <c r="G17" s="403" t="s">
        <v>239</v>
      </c>
      <c r="H17" s="403" t="s">
        <v>284</v>
      </c>
      <c r="I17" s="403" t="s">
        <v>285</v>
      </c>
      <c r="J17" s="403" t="s">
        <v>178</v>
      </c>
      <c r="K17" s="403" t="s">
        <v>167</v>
      </c>
      <c r="L17" s="405">
        <v>85428000</v>
      </c>
      <c r="M17" s="126">
        <v>33.826595565109983</v>
      </c>
      <c r="N17" s="462"/>
      <c r="O17" s="414">
        <v>22.42</v>
      </c>
      <c r="P17" s="331">
        <v>6.3</v>
      </c>
      <c r="Q17" s="406">
        <v>15.67</v>
      </c>
      <c r="R17" s="331">
        <v>6.75</v>
      </c>
      <c r="S17" s="189" t="e">
        <f>Q17+#REF!+R17</f>
        <v>#REF!</v>
      </c>
      <c r="T17" s="462"/>
      <c r="U17" s="411">
        <f>IF(AT17&lt;30,0,IF(AT17&lt;50,5,IF(AT17&lt;65,10,IF(AT17&gt;66,15))))</f>
        <v>15</v>
      </c>
      <c r="V17" s="407">
        <f>IF(W17&lt;499,15,IF(W17&lt;999,10,IF(W17&lt;1499,5,IF(W17&gt;1500,0))))</f>
        <v>15</v>
      </c>
      <c r="W17" s="384">
        <f t="shared" ref="W17:W48" si="18">(EH17/CY17)/CN17</f>
        <v>183.5913006327666</v>
      </c>
      <c r="X17" s="407">
        <f>IF(DC17&lt;500,0,IF(DC17&lt;1000,5,IF(DC17&gt;1000,10)))</f>
        <v>10</v>
      </c>
      <c r="Y17" s="407">
        <f>IF(Z17="Yes",20,0)</f>
        <v>20</v>
      </c>
      <c r="Z17" s="406" t="s">
        <v>161</v>
      </c>
      <c r="AA17" s="407">
        <f>IF(AB17="Yes",20,0)</f>
        <v>20</v>
      </c>
      <c r="AB17" s="409" t="s">
        <v>161</v>
      </c>
      <c r="AC17" s="407">
        <f>IF(AD17="Yes",20,0)</f>
        <v>20</v>
      </c>
      <c r="AD17" s="409" t="s">
        <v>161</v>
      </c>
      <c r="AE17" s="407">
        <f t="shared" ref="AE17:AE48" si="19">IF(AT17&lt;30,0,IF(AT17&lt;50,5,IF(AT17&lt;65,10,IF(AT17&lt;79,15,IF(AT17&gt;80,20)))))</f>
        <v>15</v>
      </c>
      <c r="AF17" s="407">
        <f>IF(BL15&lt;999,20,IF(BL15&lt;1499,15,IF(BL15&lt;1999,10,IF(BL15&lt;3999,5,IF(BL15&gt;4000,0)))))</f>
        <v>20</v>
      </c>
      <c r="AG17" s="407">
        <f t="shared" ref="AG17:AG48" si="20">IF(Z17="Yes",15,0)</f>
        <v>15</v>
      </c>
      <c r="AH17" s="407">
        <v>10</v>
      </c>
      <c r="AI17" s="406" t="s">
        <v>162</v>
      </c>
      <c r="AJ17" s="407">
        <f>IF(AK17="Minimal",15,0)</f>
        <v>15</v>
      </c>
      <c r="AK17" s="406" t="s">
        <v>751</v>
      </c>
      <c r="AL17" s="407">
        <f t="shared" ref="AL17:AL48" si="21">IF(AM17="Yes",10,0)</f>
        <v>10</v>
      </c>
      <c r="AM17" s="406" t="s">
        <v>161</v>
      </c>
      <c r="AN17" s="407">
        <f>IF(AO17="Yes",10,0)</f>
        <v>0</v>
      </c>
      <c r="AO17" s="406" t="s">
        <v>162</v>
      </c>
      <c r="AP17" s="407">
        <f>IF(AQ17="Yes",10,0)</f>
        <v>0</v>
      </c>
      <c r="AQ17" s="406" t="s">
        <v>162</v>
      </c>
      <c r="AR17" s="385">
        <v>61.663206108983005</v>
      </c>
      <c r="AS17" s="385">
        <v>3.1984238540057124</v>
      </c>
      <c r="AT17" s="385">
        <v>66.848834021375993</v>
      </c>
      <c r="AU17" s="385">
        <v>12.296076997726795</v>
      </c>
      <c r="AV17" s="385">
        <v>52.240077745304099</v>
      </c>
      <c r="AW17" s="385">
        <v>17.929986580000001</v>
      </c>
      <c r="AX17" s="385">
        <v>0</v>
      </c>
      <c r="AY17" s="385">
        <v>25</v>
      </c>
      <c r="AZ17" s="456"/>
      <c r="BA17" s="448"/>
      <c r="BB17" s="442"/>
      <c r="BC17" s="337" t="s">
        <v>214</v>
      </c>
      <c r="BD17" s="386">
        <v>100</v>
      </c>
      <c r="BE17" s="337" t="s">
        <v>156</v>
      </c>
      <c r="BF17" s="386" t="s">
        <v>156</v>
      </c>
      <c r="BG17" s="337" t="s">
        <v>156</v>
      </c>
      <c r="BH17" s="386" t="s">
        <v>156</v>
      </c>
      <c r="BI17" s="386" t="s">
        <v>195</v>
      </c>
      <c r="BJ17" s="386">
        <v>100</v>
      </c>
      <c r="BK17" s="386" t="s">
        <v>156</v>
      </c>
      <c r="BL17" s="386" t="s">
        <v>156</v>
      </c>
      <c r="BM17" s="386" t="s">
        <v>156</v>
      </c>
      <c r="BN17" s="386" t="s">
        <v>156</v>
      </c>
      <c r="BO17" s="406">
        <f>SUM(U17+V17+X17+Y17+AA17+AC17)</f>
        <v>100</v>
      </c>
      <c r="BP17" s="406">
        <f>SUM(AE17+AF17+AG17+AH17+AJ17+AL17+AN17+AP17)</f>
        <v>85</v>
      </c>
      <c r="BQ17" s="331"/>
      <c r="BR17" s="406"/>
      <c r="BS17" s="407">
        <v>100</v>
      </c>
      <c r="BT17" s="407"/>
      <c r="BU17" s="406">
        <f>Q17+BT17*0.25</f>
        <v>15.67</v>
      </c>
      <c r="BV17" s="410" t="s">
        <v>809</v>
      </c>
      <c r="BW17" s="406">
        <f t="shared" si="16"/>
        <v>47.42</v>
      </c>
      <c r="BX17" s="406"/>
      <c r="BY17" s="406"/>
      <c r="BZ17" s="282" t="s">
        <v>233</v>
      </c>
      <c r="CA17" s="308">
        <v>100</v>
      </c>
      <c r="CB17" s="282" t="s">
        <v>156</v>
      </c>
      <c r="CC17" s="308" t="s">
        <v>156</v>
      </c>
      <c r="CD17" s="282" t="s">
        <v>156</v>
      </c>
      <c r="CE17" s="308" t="s">
        <v>156</v>
      </c>
      <c r="CF17" s="282" t="s">
        <v>156</v>
      </c>
      <c r="CG17" s="308" t="s">
        <v>156</v>
      </c>
      <c r="CH17" s="284">
        <v>1</v>
      </c>
      <c r="CI17" s="284" t="s">
        <v>184</v>
      </c>
      <c r="CJ17" s="282" t="s">
        <v>198</v>
      </c>
      <c r="CK17" s="282" t="s">
        <v>216</v>
      </c>
      <c r="CL17" s="282" t="s">
        <v>234</v>
      </c>
      <c r="CM17" s="307">
        <v>17.3012275</v>
      </c>
      <c r="CN17" s="307">
        <v>17.3012275</v>
      </c>
      <c r="CO17" s="284" t="s">
        <v>157</v>
      </c>
      <c r="CP17" s="284" t="s">
        <v>157</v>
      </c>
      <c r="CQ17" s="308">
        <v>2</v>
      </c>
      <c r="CR17" s="308">
        <v>3</v>
      </c>
      <c r="CS17" s="284" t="s">
        <v>205</v>
      </c>
      <c r="CT17" s="284" t="s">
        <v>160</v>
      </c>
      <c r="CU17" s="308">
        <v>50</v>
      </c>
      <c r="CV17" s="308">
        <v>45</v>
      </c>
      <c r="CW17" s="307">
        <v>9.1437711105651012</v>
      </c>
      <c r="CX17" s="307">
        <v>90.856228889434902</v>
      </c>
      <c r="CY17" s="309">
        <v>26894.979869999999</v>
      </c>
      <c r="CZ17" s="309">
        <v>31700.06882</v>
      </c>
      <c r="DA17" s="307">
        <v>0.8484202360163835</v>
      </c>
      <c r="DB17" s="309">
        <v>24435.76447045464</v>
      </c>
      <c r="DC17" s="309">
        <v>2459.2153995453591</v>
      </c>
      <c r="DD17" s="310">
        <v>10869853.540386515</v>
      </c>
      <c r="DE17" s="310">
        <v>1093942.0884352552</v>
      </c>
      <c r="DF17" s="310">
        <v>11963795.62882177</v>
      </c>
      <c r="DG17" s="283">
        <v>273234953</v>
      </c>
      <c r="DH17" s="307">
        <v>66.845883279999995</v>
      </c>
      <c r="DI17" s="307">
        <v>76.036630419999995</v>
      </c>
      <c r="DJ17" s="307">
        <v>57.684045019999999</v>
      </c>
      <c r="DK17" s="307" t="s">
        <v>156</v>
      </c>
      <c r="DL17" s="307" t="s">
        <v>156</v>
      </c>
      <c r="DM17" s="310">
        <v>200</v>
      </c>
      <c r="DN17" s="311">
        <v>8.4480155490608197E-4</v>
      </c>
      <c r="DO17" s="284" t="s">
        <v>162</v>
      </c>
      <c r="DP17" s="284" t="s">
        <v>162</v>
      </c>
      <c r="DQ17" s="308">
        <v>12</v>
      </c>
      <c r="DR17" s="308">
        <v>12</v>
      </c>
      <c r="DS17" s="284" t="s">
        <v>162</v>
      </c>
      <c r="DT17" s="308">
        <v>3</v>
      </c>
      <c r="DU17" s="308">
        <v>4</v>
      </c>
      <c r="DV17" s="282" t="s">
        <v>186</v>
      </c>
      <c r="DW17" s="282" t="s">
        <v>286</v>
      </c>
      <c r="DX17" s="284" t="s">
        <v>165</v>
      </c>
      <c r="DY17" s="284" t="s">
        <v>176</v>
      </c>
      <c r="DZ17" s="308">
        <v>2</v>
      </c>
      <c r="EA17" s="284" t="s">
        <v>162</v>
      </c>
      <c r="EB17" s="308">
        <v>18</v>
      </c>
      <c r="EC17" s="283">
        <v>56202000</v>
      </c>
      <c r="ED17" s="283">
        <v>26095000</v>
      </c>
      <c r="EE17" s="283">
        <v>3131000</v>
      </c>
      <c r="EF17" s="283">
        <v>85428000</v>
      </c>
      <c r="EG17" s="283" t="s">
        <v>156</v>
      </c>
      <c r="EH17" s="283">
        <v>85428000</v>
      </c>
      <c r="EI17" s="283">
        <v>85428000</v>
      </c>
      <c r="EJ17" s="284" t="s">
        <v>156</v>
      </c>
      <c r="EM17" s="413"/>
      <c r="EN17" s="413"/>
      <c r="EO17" s="413"/>
      <c r="EP17" s="413"/>
      <c r="EQ17" s="413"/>
      <c r="ER17" s="413"/>
      <c r="ES17" s="413"/>
      <c r="ET17" s="413"/>
      <c r="EU17" s="413"/>
    </row>
    <row r="18" spans="1:15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406">
        <v>23.32</v>
      </c>
      <c r="R18" s="331">
        <v>9</v>
      </c>
      <c r="S18" s="189" t="e">
        <f>Q18+#REF!+R18</f>
        <v>#REF!</v>
      </c>
      <c r="T18" s="462"/>
      <c r="U18" s="104" t="s">
        <v>155</v>
      </c>
      <c r="V18" s="338"/>
      <c r="W18" s="384">
        <f t="shared" si="18"/>
        <v>57.991491345712276</v>
      </c>
      <c r="X18" s="331"/>
      <c r="Y18" s="331"/>
      <c r="Z18" s="331" t="s">
        <v>161</v>
      </c>
      <c r="AA18" s="331"/>
      <c r="AB18" s="331"/>
      <c r="AC18" s="331"/>
      <c r="AD18" s="331"/>
      <c r="AE18" s="407">
        <f t="shared" si="19"/>
        <v>15</v>
      </c>
      <c r="AF18" s="407">
        <f>IF(BL16&lt;999,20,IF(BL16&lt;1499,15,IF(BL16&lt;1999,10,IF(BL16&lt;3999,5,IF(BL16&gt;4000,0)))))</f>
        <v>20</v>
      </c>
      <c r="AG18" s="407">
        <f t="shared" si="20"/>
        <v>15</v>
      </c>
      <c r="AH18" s="407">
        <v>10</v>
      </c>
      <c r="AI18" s="406" t="s">
        <v>162</v>
      </c>
      <c r="AJ18" s="407">
        <f>IF(AK18="Minimal",15,0)</f>
        <v>15</v>
      </c>
      <c r="AK18" s="406" t="s">
        <v>751</v>
      </c>
      <c r="AL18" s="407">
        <f t="shared" si="21"/>
        <v>10</v>
      </c>
      <c r="AM18" s="406" t="s">
        <v>161</v>
      </c>
      <c r="AN18" s="407">
        <f>IF(AO18="Yes",10,0)</f>
        <v>0</v>
      </c>
      <c r="AO18" s="406" t="s">
        <v>162</v>
      </c>
      <c r="AP18" s="407">
        <f>IF(AQ18="Yes",10,0)</f>
        <v>0</v>
      </c>
      <c r="AQ18" s="406" t="s">
        <v>162</v>
      </c>
      <c r="AR18" s="385">
        <v>41.974683544303801</v>
      </c>
      <c r="AS18" s="385">
        <v>0</v>
      </c>
      <c r="AT18" s="385">
        <v>66.21829770798</v>
      </c>
      <c r="AU18" s="385">
        <v>0</v>
      </c>
      <c r="AV18" s="385" t="s">
        <v>155</v>
      </c>
      <c r="AW18" s="385" t="s">
        <v>155</v>
      </c>
      <c r="AX18" s="385">
        <v>25</v>
      </c>
      <c r="AY18" s="385">
        <v>100</v>
      </c>
      <c r="AZ18" s="455"/>
      <c r="BA18" s="448"/>
      <c r="BB18" s="455"/>
      <c r="BC18" s="337" t="s">
        <v>214</v>
      </c>
      <c r="BD18" s="386">
        <v>100</v>
      </c>
      <c r="BE18" s="337" t="s">
        <v>156</v>
      </c>
      <c r="BF18" s="386" t="s">
        <v>156</v>
      </c>
      <c r="BG18" s="337" t="s">
        <v>156</v>
      </c>
      <c r="BH18" s="386" t="s">
        <v>156</v>
      </c>
      <c r="BI18" s="386" t="s">
        <v>195</v>
      </c>
      <c r="BJ18" s="386">
        <v>100</v>
      </c>
      <c r="BK18" s="386" t="s">
        <v>156</v>
      </c>
      <c r="BL18" s="386" t="s">
        <v>156</v>
      </c>
      <c r="BM18" s="386" t="s">
        <v>156</v>
      </c>
      <c r="BN18" s="386" t="s">
        <v>156</v>
      </c>
      <c r="BO18" s="386"/>
      <c r="BP18" s="406">
        <f>SUM(AE18+AF18+AG18+AH18+AJ18+AL18+AN18+AP18)</f>
        <v>85</v>
      </c>
      <c r="BQ18" s="386"/>
      <c r="BR18" s="408"/>
      <c r="BS18" s="386"/>
      <c r="BT18" s="407">
        <v>100</v>
      </c>
      <c r="BU18" s="406">
        <f>Q18+BT18*0.25</f>
        <v>48.32</v>
      </c>
      <c r="BV18" s="408"/>
      <c r="BW18" s="386"/>
      <c r="BX18" s="386"/>
      <c r="BY18" s="308"/>
      <c r="BZ18" s="282" t="s">
        <v>233</v>
      </c>
      <c r="CA18" s="308">
        <v>100</v>
      </c>
      <c r="CB18" s="282" t="s">
        <v>156</v>
      </c>
      <c r="CC18" s="308" t="s">
        <v>156</v>
      </c>
      <c r="CD18" s="282" t="s">
        <v>156</v>
      </c>
      <c r="CE18" s="308" t="s">
        <v>156</v>
      </c>
      <c r="CF18" s="282" t="s">
        <v>156</v>
      </c>
      <c r="CG18" s="308" t="s">
        <v>156</v>
      </c>
      <c r="CH18" s="284">
        <v>1</v>
      </c>
      <c r="CI18" s="284" t="s">
        <v>184</v>
      </c>
      <c r="CJ18" s="282" t="s">
        <v>198</v>
      </c>
      <c r="CK18" s="282" t="s">
        <v>216</v>
      </c>
      <c r="CL18" s="282" t="s">
        <v>234</v>
      </c>
      <c r="CM18" s="307">
        <v>4.3454650700000004</v>
      </c>
      <c r="CN18" s="307">
        <v>4.3454650700000004</v>
      </c>
      <c r="CO18" s="284" t="s">
        <v>157</v>
      </c>
      <c r="CP18" s="284" t="s">
        <v>157</v>
      </c>
      <c r="CQ18" s="308">
        <v>1</v>
      </c>
      <c r="CR18" s="308">
        <v>1</v>
      </c>
      <c r="CS18" s="284" t="s">
        <v>159</v>
      </c>
      <c r="CT18" s="284" t="s">
        <v>159</v>
      </c>
      <c r="CU18" s="308">
        <v>33</v>
      </c>
      <c r="CV18" s="308">
        <v>33</v>
      </c>
      <c r="CW18" s="307">
        <v>0</v>
      </c>
      <c r="CX18" s="307">
        <v>100</v>
      </c>
      <c r="CY18" s="309">
        <v>10000</v>
      </c>
      <c r="CZ18" s="309">
        <v>15800</v>
      </c>
      <c r="DA18" s="307">
        <v>0.63291139240506333</v>
      </c>
      <c r="DB18" s="309">
        <v>10000</v>
      </c>
      <c r="DC18" s="309">
        <v>0</v>
      </c>
      <c r="DD18" s="310">
        <v>0</v>
      </c>
      <c r="DE18" s="310">
        <v>0</v>
      </c>
      <c r="DF18" s="310">
        <v>0</v>
      </c>
      <c r="DG18" s="283">
        <v>0</v>
      </c>
      <c r="DH18" s="307">
        <v>95.975087430000002</v>
      </c>
      <c r="DI18" s="307">
        <v>64.447475030000007</v>
      </c>
      <c r="DJ18" s="307">
        <v>38.252198139999997</v>
      </c>
      <c r="DK18" s="307" t="s">
        <v>156</v>
      </c>
      <c r="DL18" s="307" t="s">
        <v>156</v>
      </c>
      <c r="DM18" s="310" t="s">
        <v>156</v>
      </c>
      <c r="DN18" s="311" t="s">
        <v>156</v>
      </c>
      <c r="DO18" s="284" t="s">
        <v>162</v>
      </c>
      <c r="DP18" s="284" t="s">
        <v>162</v>
      </c>
      <c r="DQ18" s="308">
        <v>11</v>
      </c>
      <c r="DR18" s="308">
        <v>12</v>
      </c>
      <c r="DS18" s="284" t="s">
        <v>162</v>
      </c>
      <c r="DT18" s="308">
        <v>0</v>
      </c>
      <c r="DU18" s="308">
        <v>4</v>
      </c>
      <c r="DV18" s="282" t="s">
        <v>175</v>
      </c>
      <c r="DW18" s="282" t="s">
        <v>156</v>
      </c>
      <c r="DX18" s="284" t="s">
        <v>165</v>
      </c>
      <c r="DY18" s="284" t="s">
        <v>165</v>
      </c>
      <c r="DZ18" s="308">
        <v>2</v>
      </c>
      <c r="EA18" s="284" t="s">
        <v>162</v>
      </c>
      <c r="EB18" s="308">
        <v>25</v>
      </c>
      <c r="EC18" s="283">
        <v>4350000</v>
      </c>
      <c r="ED18" s="283">
        <v>500000</v>
      </c>
      <c r="EE18" s="283">
        <v>0</v>
      </c>
      <c r="EF18" s="283">
        <v>4850000</v>
      </c>
      <c r="EG18" s="283" t="s">
        <v>156</v>
      </c>
      <c r="EH18" s="292">
        <v>2520000</v>
      </c>
      <c r="EI18" s="283">
        <v>4850000</v>
      </c>
      <c r="EJ18" s="284" t="s">
        <v>156</v>
      </c>
    </row>
    <row r="19" spans="1:15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406">
        <v>14.9</v>
      </c>
      <c r="R19" s="215">
        <v>5.25</v>
      </c>
      <c r="S19" s="189" t="e">
        <f>Q19+#REF!+R19</f>
        <v>#REF!</v>
      </c>
      <c r="T19" s="462"/>
      <c r="U19" s="104" t="s">
        <v>155</v>
      </c>
      <c r="V19" s="338"/>
      <c r="W19" s="384">
        <f t="shared" si="18"/>
        <v>469.54674256434129</v>
      </c>
      <c r="X19" s="331"/>
      <c r="Y19" s="331"/>
      <c r="Z19" s="331" t="s">
        <v>161</v>
      </c>
      <c r="AA19" s="331"/>
      <c r="AB19" s="331"/>
      <c r="AC19" s="331"/>
      <c r="AD19" s="331"/>
      <c r="AE19" s="407">
        <f t="shared" si="19"/>
        <v>15</v>
      </c>
      <c r="AF19" s="407">
        <f t="shared" ref="AF19:AF24" si="22">IF(W19&lt;999,20,IF(W19&lt;1499,15,IF(W19&lt;1999,10,IF(W19&lt;3999,5,IF(W19&gt;4000,0)))))</f>
        <v>20</v>
      </c>
      <c r="AG19" s="407">
        <f t="shared" si="20"/>
        <v>15</v>
      </c>
      <c r="AH19" s="407">
        <v>10</v>
      </c>
      <c r="AI19" s="406" t="s">
        <v>162</v>
      </c>
      <c r="AJ19" s="407">
        <f>IF(AK19="Minimal",15,0)</f>
        <v>15</v>
      </c>
      <c r="AK19" s="406" t="s">
        <v>751</v>
      </c>
      <c r="AL19" s="407">
        <f t="shared" si="21"/>
        <v>10</v>
      </c>
      <c r="AM19" s="406" t="s">
        <v>161</v>
      </c>
      <c r="AN19" s="407">
        <f>IF(AO19="Yes",10,0)</f>
        <v>0</v>
      </c>
      <c r="AO19" s="406" t="s">
        <v>162</v>
      </c>
      <c r="AP19" s="407">
        <f>IF(AQ19="Yes",10,0)</f>
        <v>0</v>
      </c>
      <c r="AQ19" s="406" t="s">
        <v>162</v>
      </c>
      <c r="AR19" s="385">
        <v>4.6980645161290324</v>
      </c>
      <c r="AS19" s="385">
        <v>0</v>
      </c>
      <c r="AT19" s="385">
        <v>69.325207669245003</v>
      </c>
      <c r="AU19" s="385">
        <v>0</v>
      </c>
      <c r="AV19" s="385" t="s">
        <v>155</v>
      </c>
      <c r="AW19" s="385" t="s">
        <v>155</v>
      </c>
      <c r="AX19" s="385">
        <v>75</v>
      </c>
      <c r="AY19" s="385">
        <v>0</v>
      </c>
      <c r="AZ19" s="455"/>
      <c r="BA19" s="448"/>
      <c r="BB19" s="455"/>
      <c r="BC19" s="337" t="s">
        <v>214</v>
      </c>
      <c r="BD19" s="386">
        <v>100</v>
      </c>
      <c r="BE19" s="337" t="s">
        <v>156</v>
      </c>
      <c r="BF19" s="386" t="s">
        <v>156</v>
      </c>
      <c r="BG19" s="337" t="s">
        <v>156</v>
      </c>
      <c r="BH19" s="386" t="s">
        <v>156</v>
      </c>
      <c r="BI19" s="386" t="s">
        <v>195</v>
      </c>
      <c r="BJ19" s="386">
        <v>100</v>
      </c>
      <c r="BK19" s="386" t="s">
        <v>156</v>
      </c>
      <c r="BL19" s="386" t="s">
        <v>156</v>
      </c>
      <c r="BM19" s="386" t="s">
        <v>156</v>
      </c>
      <c r="BN19" s="386" t="s">
        <v>156</v>
      </c>
      <c r="BO19" s="386"/>
      <c r="BP19" s="406">
        <f>SUM(AE19+AF19+AG19+AH19+AJ19+AL19+AN19+AP19)</f>
        <v>85</v>
      </c>
      <c r="BQ19" s="386"/>
      <c r="BR19" s="408"/>
      <c r="BS19" s="386"/>
      <c r="BT19" s="407">
        <v>100</v>
      </c>
      <c r="BU19" s="406">
        <f>Q19+BT19*0.25</f>
        <v>39.9</v>
      </c>
      <c r="BV19" s="408"/>
      <c r="BW19" s="386"/>
      <c r="BX19" s="386"/>
      <c r="BY19" s="308"/>
      <c r="BZ19" s="282" t="s">
        <v>295</v>
      </c>
      <c r="CA19" s="308">
        <v>100</v>
      </c>
      <c r="CB19" s="282" t="s">
        <v>156</v>
      </c>
      <c r="CC19" s="308" t="s">
        <v>156</v>
      </c>
      <c r="CD19" s="282" t="s">
        <v>156</v>
      </c>
      <c r="CE19" s="308" t="s">
        <v>156</v>
      </c>
      <c r="CF19" s="282" t="s">
        <v>156</v>
      </c>
      <c r="CG19" s="308" t="s">
        <v>156</v>
      </c>
      <c r="CH19" s="284">
        <v>1</v>
      </c>
      <c r="CI19" s="284" t="s">
        <v>184</v>
      </c>
      <c r="CJ19" s="282" t="s">
        <v>198</v>
      </c>
      <c r="CK19" s="282" t="s">
        <v>216</v>
      </c>
      <c r="CL19" s="282" t="s">
        <v>296</v>
      </c>
      <c r="CM19" s="307">
        <v>1.3068696</v>
      </c>
      <c r="CN19" s="307">
        <v>1.3068696</v>
      </c>
      <c r="CO19" s="284" t="s">
        <v>174</v>
      </c>
      <c r="CP19" s="284" t="s">
        <v>174</v>
      </c>
      <c r="CQ19" s="308">
        <v>1</v>
      </c>
      <c r="CR19" s="308">
        <v>1</v>
      </c>
      <c r="CS19" s="284" t="s">
        <v>159</v>
      </c>
      <c r="CT19" s="284" t="s">
        <v>159</v>
      </c>
      <c r="CU19" s="308">
        <v>55</v>
      </c>
      <c r="CV19" s="308">
        <v>55</v>
      </c>
      <c r="CW19" s="307">
        <v>0</v>
      </c>
      <c r="CX19" s="307">
        <v>100</v>
      </c>
      <c r="CY19" s="309">
        <v>1100</v>
      </c>
      <c r="CZ19" s="309">
        <v>15500</v>
      </c>
      <c r="DA19" s="307">
        <v>7.0967741935483872E-2</v>
      </c>
      <c r="DB19" s="309">
        <v>1100</v>
      </c>
      <c r="DC19" s="309">
        <v>0</v>
      </c>
      <c r="DD19" s="310">
        <v>0</v>
      </c>
      <c r="DE19" s="310">
        <v>0</v>
      </c>
      <c r="DF19" s="310">
        <v>0</v>
      </c>
      <c r="DG19" s="283">
        <v>0</v>
      </c>
      <c r="DH19" s="307">
        <v>75.594077170000006</v>
      </c>
      <c r="DI19" s="307">
        <v>94.347974910000005</v>
      </c>
      <c r="DJ19" s="307">
        <v>38.054370570000003</v>
      </c>
      <c r="DK19" s="307" t="s">
        <v>156</v>
      </c>
      <c r="DL19" s="307" t="s">
        <v>156</v>
      </c>
      <c r="DM19" s="310" t="s">
        <v>156</v>
      </c>
      <c r="DN19" s="311" t="s">
        <v>156</v>
      </c>
      <c r="DO19" s="284" t="s">
        <v>162</v>
      </c>
      <c r="DP19" s="284" t="s">
        <v>162</v>
      </c>
      <c r="DQ19" s="308">
        <v>9</v>
      </c>
      <c r="DR19" s="308">
        <v>12</v>
      </c>
      <c r="DS19" s="284" t="s">
        <v>162</v>
      </c>
      <c r="DT19" s="308">
        <v>0</v>
      </c>
      <c r="DU19" s="308">
        <v>0</v>
      </c>
      <c r="DV19" s="282" t="s">
        <v>175</v>
      </c>
      <c r="DW19" s="282" t="s">
        <v>305</v>
      </c>
      <c r="DX19" s="284" t="s">
        <v>165</v>
      </c>
      <c r="DY19" s="284" t="s">
        <v>165</v>
      </c>
      <c r="DZ19" s="308">
        <v>2</v>
      </c>
      <c r="EA19" s="284" t="s">
        <v>162</v>
      </c>
      <c r="EB19" s="308">
        <v>30</v>
      </c>
      <c r="EC19" s="283">
        <v>1114000</v>
      </c>
      <c r="ED19" s="283">
        <v>0</v>
      </c>
      <c r="EE19" s="283">
        <v>0</v>
      </c>
      <c r="EF19" s="283">
        <v>1114000</v>
      </c>
      <c r="EG19" s="283" t="s">
        <v>156</v>
      </c>
      <c r="EH19" s="292">
        <v>675000</v>
      </c>
      <c r="EI19" s="283">
        <v>1114000</v>
      </c>
      <c r="EJ19" s="284" t="s">
        <v>156</v>
      </c>
    </row>
    <row r="20" spans="1:15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406">
        <v>10.09</v>
      </c>
      <c r="R20" s="331"/>
      <c r="S20" s="189" t="e">
        <f>Q20+#REF!+R20</f>
        <v>#REF!</v>
      </c>
      <c r="T20" s="462"/>
      <c r="U20" s="104" t="s">
        <v>155</v>
      </c>
      <c r="V20" s="338"/>
      <c r="W20" s="384">
        <f t="shared" si="18"/>
        <v>298.96243736795947</v>
      </c>
      <c r="X20" s="331"/>
      <c r="Y20" s="331"/>
      <c r="Z20" s="331" t="s">
        <v>161</v>
      </c>
      <c r="AA20" s="331"/>
      <c r="AB20" s="331"/>
      <c r="AC20" s="331"/>
      <c r="AD20" s="331"/>
      <c r="AE20" s="407">
        <f t="shared" si="19"/>
        <v>10</v>
      </c>
      <c r="AF20" s="407">
        <f t="shared" si="22"/>
        <v>20</v>
      </c>
      <c r="AG20" s="407">
        <f t="shared" si="20"/>
        <v>15</v>
      </c>
      <c r="AH20" s="407">
        <f t="shared" ref="AH20:AH33" si="23">IF(AI20="Yes",10,0)</f>
        <v>10</v>
      </c>
      <c r="AI20" s="406" t="s">
        <v>161</v>
      </c>
      <c r="AJ20" s="407">
        <v>15</v>
      </c>
      <c r="AK20" s="406" t="s">
        <v>751</v>
      </c>
      <c r="AL20" s="407">
        <f t="shared" si="21"/>
        <v>10</v>
      </c>
      <c r="AM20" s="406" t="s">
        <v>161</v>
      </c>
      <c r="AN20" s="407">
        <f>IF(AO20="Yes",10,0)</f>
        <v>0</v>
      </c>
      <c r="AO20" s="406" t="s">
        <v>162</v>
      </c>
      <c r="AP20" s="407">
        <f>IF(AQ20="Yes",10,0)</f>
        <v>0</v>
      </c>
      <c r="AQ20" s="406" t="s">
        <v>162</v>
      </c>
      <c r="AR20" s="385">
        <v>16.672666819006448</v>
      </c>
      <c r="AS20" s="385">
        <v>0</v>
      </c>
      <c r="AT20" s="385">
        <v>59.268861974388003</v>
      </c>
      <c r="AU20" s="385">
        <v>0.78073851317326326</v>
      </c>
      <c r="AV20" s="385" t="s">
        <v>155</v>
      </c>
      <c r="AW20" s="385" t="s">
        <v>155</v>
      </c>
      <c r="AX20" s="385">
        <v>25</v>
      </c>
      <c r="AY20" s="385">
        <v>0</v>
      </c>
      <c r="AZ20" s="456"/>
      <c r="BA20" s="448"/>
      <c r="BB20" s="456"/>
      <c r="BC20" s="337" t="s">
        <v>224</v>
      </c>
      <c r="BD20" s="386">
        <v>100</v>
      </c>
      <c r="BE20" s="337" t="s">
        <v>156</v>
      </c>
      <c r="BF20" s="386" t="s">
        <v>156</v>
      </c>
      <c r="BG20" s="337" t="s">
        <v>156</v>
      </c>
      <c r="BH20" s="386" t="s">
        <v>156</v>
      </c>
      <c r="BI20" s="386" t="s">
        <v>195</v>
      </c>
      <c r="BJ20" s="386">
        <v>100</v>
      </c>
      <c r="BK20" s="386" t="s">
        <v>156</v>
      </c>
      <c r="BL20" s="386" t="s">
        <v>156</v>
      </c>
      <c r="BM20" s="386" t="s">
        <v>156</v>
      </c>
      <c r="BN20" s="386" t="s">
        <v>156</v>
      </c>
      <c r="BO20" s="386"/>
      <c r="BP20" s="406">
        <f>SUM(AE20+AF20+AG20+AH20+AJ20+AL20+AN20+AP20)</f>
        <v>80</v>
      </c>
      <c r="BQ20" s="386"/>
      <c r="BR20" s="408"/>
      <c r="BS20" s="386"/>
      <c r="BT20" s="407">
        <v>100</v>
      </c>
      <c r="BU20" s="406">
        <f>Q20+BT20*0.25</f>
        <v>35.090000000000003</v>
      </c>
      <c r="BV20" s="408"/>
      <c r="BW20" s="386"/>
      <c r="BX20" s="386"/>
      <c r="BY20" s="308"/>
      <c r="BZ20" s="282" t="s">
        <v>225</v>
      </c>
      <c r="CA20" s="308">
        <v>100</v>
      </c>
      <c r="CB20" s="282" t="s">
        <v>156</v>
      </c>
      <c r="CC20" s="308" t="s">
        <v>156</v>
      </c>
      <c r="CD20" s="282" t="s">
        <v>156</v>
      </c>
      <c r="CE20" s="308" t="s">
        <v>156</v>
      </c>
      <c r="CF20" s="282" t="s">
        <v>156</v>
      </c>
      <c r="CG20" s="308" t="s">
        <v>156</v>
      </c>
      <c r="CH20" s="284">
        <v>1</v>
      </c>
      <c r="CI20" s="284" t="s">
        <v>184</v>
      </c>
      <c r="CJ20" s="282" t="s">
        <v>198</v>
      </c>
      <c r="CK20" s="282" t="s">
        <v>228</v>
      </c>
      <c r="CL20" s="282" t="s">
        <v>304</v>
      </c>
      <c r="CM20" s="307">
        <v>9.5967154299999997</v>
      </c>
      <c r="CN20" s="307">
        <v>9.5967154299999997</v>
      </c>
      <c r="CO20" s="284" t="s">
        <v>174</v>
      </c>
      <c r="CP20" s="284" t="s">
        <v>174</v>
      </c>
      <c r="CQ20" s="308">
        <v>1</v>
      </c>
      <c r="CR20" s="308">
        <v>1</v>
      </c>
      <c r="CS20" s="284" t="s">
        <v>159</v>
      </c>
      <c r="CT20" s="284" t="s">
        <v>159</v>
      </c>
      <c r="CU20" s="308">
        <v>55</v>
      </c>
      <c r="CV20" s="308">
        <v>55</v>
      </c>
      <c r="CW20" s="307">
        <v>3.9999707795377004</v>
      </c>
      <c r="CX20" s="307">
        <v>96.000029220462295</v>
      </c>
      <c r="CY20" s="309">
        <v>3903.7210829999999</v>
      </c>
      <c r="CZ20" s="309">
        <v>15500</v>
      </c>
      <c r="DA20" s="307">
        <v>0.25185297309677418</v>
      </c>
      <c r="DB20" s="309">
        <v>3747.5733803653475</v>
      </c>
      <c r="DC20" s="309">
        <v>156.14770263465266</v>
      </c>
      <c r="DD20" s="310">
        <v>0</v>
      </c>
      <c r="DE20" s="310">
        <v>0</v>
      </c>
      <c r="DF20" s="310">
        <v>0</v>
      </c>
      <c r="DG20" s="283">
        <v>0</v>
      </c>
      <c r="DH20" s="307">
        <v>87.040487170000006</v>
      </c>
      <c r="DI20" s="307">
        <v>47.05679026</v>
      </c>
      <c r="DJ20" s="307">
        <v>43.727090930000003</v>
      </c>
      <c r="DK20" s="307" t="s">
        <v>156</v>
      </c>
      <c r="DL20" s="307" t="s">
        <v>156</v>
      </c>
      <c r="DM20" s="310" t="s">
        <v>156</v>
      </c>
      <c r="DN20" s="311" t="s">
        <v>156</v>
      </c>
      <c r="DO20" s="284" t="s">
        <v>162</v>
      </c>
      <c r="DP20" s="284" t="s">
        <v>162</v>
      </c>
      <c r="DQ20" s="308">
        <v>11</v>
      </c>
      <c r="DR20" s="308">
        <v>12</v>
      </c>
      <c r="DS20" s="284" t="s">
        <v>162</v>
      </c>
      <c r="DT20" s="308">
        <v>0</v>
      </c>
      <c r="DU20" s="308">
        <v>0</v>
      </c>
      <c r="DV20" s="282" t="s">
        <v>175</v>
      </c>
      <c r="DW20" s="282" t="s">
        <v>156</v>
      </c>
      <c r="DX20" s="284" t="s">
        <v>165</v>
      </c>
      <c r="DY20" s="284" t="s">
        <v>165</v>
      </c>
      <c r="DZ20" s="308">
        <v>1</v>
      </c>
      <c r="EA20" s="284" t="s">
        <v>162</v>
      </c>
      <c r="EB20" s="308">
        <v>21</v>
      </c>
      <c r="EC20" s="283">
        <v>7200000</v>
      </c>
      <c r="ED20" s="283">
        <v>4000000</v>
      </c>
      <c r="EE20" s="283">
        <v>0</v>
      </c>
      <c r="EF20" s="283">
        <v>11200000</v>
      </c>
      <c r="EG20" s="283" t="s">
        <v>156</v>
      </c>
      <c r="EH20" s="283">
        <v>11200000</v>
      </c>
      <c r="EI20" s="283">
        <v>11200000</v>
      </c>
      <c r="EJ20" s="284" t="s">
        <v>156</v>
      </c>
    </row>
    <row r="21" spans="1:15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4">
        <v>36.700000000000003</v>
      </c>
      <c r="R21" s="141">
        <v>6.75</v>
      </c>
      <c r="S21" s="142" t="e">
        <f>Q21+#REF!+R21</f>
        <v>#REF!</v>
      </c>
      <c r="T21" s="439"/>
      <c r="U21" s="143"/>
      <c r="V21" s="355"/>
      <c r="W21" s="356">
        <f t="shared" si="18"/>
        <v>89.223959053811043</v>
      </c>
      <c r="X21" s="357"/>
      <c r="Y21" s="357"/>
      <c r="Z21" s="357" t="s">
        <v>161</v>
      </c>
      <c r="AA21" s="357"/>
      <c r="AB21" s="357"/>
      <c r="AC21" s="357"/>
      <c r="AD21" s="357"/>
      <c r="AE21" s="358">
        <f t="shared" si="19"/>
        <v>5</v>
      </c>
      <c r="AF21" s="358">
        <f t="shared" si="22"/>
        <v>20</v>
      </c>
      <c r="AG21" s="358">
        <f t="shared" si="20"/>
        <v>15</v>
      </c>
      <c r="AH21" s="358">
        <f t="shared" si="23"/>
        <v>10</v>
      </c>
      <c r="AI21" s="354" t="s">
        <v>161</v>
      </c>
      <c r="AJ21" s="358">
        <f t="shared" ref="AJ21:AJ32" si="24">IF(AK21="Minimal",15,0)</f>
        <v>15</v>
      </c>
      <c r="AK21" s="354" t="s">
        <v>751</v>
      </c>
      <c r="AL21" s="358">
        <f t="shared" si="21"/>
        <v>10</v>
      </c>
      <c r="AM21" s="354" t="s">
        <v>161</v>
      </c>
      <c r="AN21" s="358">
        <f t="shared" ref="AN21:AN26" si="25">IF(AO21="Yes",5,0)</f>
        <v>0</v>
      </c>
      <c r="AO21" s="354" t="s">
        <v>162</v>
      </c>
      <c r="AP21" s="358">
        <f>IF(AQ21="Yes",5,0)</f>
        <v>0</v>
      </c>
      <c r="AQ21" s="354" t="s">
        <v>162</v>
      </c>
      <c r="AR21" s="359"/>
      <c r="AS21" s="359"/>
      <c r="AT21" s="359">
        <v>47</v>
      </c>
      <c r="AU21" s="359"/>
      <c r="AV21" s="359"/>
      <c r="AW21" s="359"/>
      <c r="AX21" s="359"/>
      <c r="AY21" s="359"/>
      <c r="AZ21" s="450"/>
      <c r="BA21" s="448"/>
      <c r="BB21" s="450"/>
      <c r="BC21" s="346" t="s">
        <v>214</v>
      </c>
      <c r="BD21" s="360"/>
      <c r="BE21" s="346"/>
      <c r="BF21" s="360"/>
      <c r="BG21" s="346"/>
      <c r="BH21" s="360"/>
      <c r="BI21" s="360"/>
      <c r="BJ21" s="360"/>
      <c r="BK21" s="360"/>
      <c r="BL21" s="360"/>
      <c r="BM21" s="360"/>
      <c r="BN21" s="360"/>
      <c r="BO21" s="360"/>
      <c r="BP21" s="354">
        <f>SUM(AE21+AF21+AG21+AH21++AJ21+AL21+AN21+AP21)</f>
        <v>75</v>
      </c>
      <c r="BQ21" s="360"/>
      <c r="BR21" s="360"/>
      <c r="BS21" s="360"/>
      <c r="BT21" s="358">
        <v>100</v>
      </c>
      <c r="BU21" s="406">
        <f>Q21+BT21*0.25</f>
        <v>61.7</v>
      </c>
      <c r="BV21" s="360"/>
      <c r="BW21" s="360"/>
      <c r="BX21" s="360"/>
      <c r="BY21" s="318"/>
      <c r="BZ21" s="288" t="s">
        <v>233</v>
      </c>
      <c r="CA21" s="318"/>
      <c r="CB21" s="288"/>
      <c r="CC21" s="318"/>
      <c r="CD21" s="288"/>
      <c r="CE21" s="318"/>
      <c r="CF21" s="288"/>
      <c r="CG21" s="318"/>
      <c r="CH21" s="290"/>
      <c r="CI21" s="290"/>
      <c r="CJ21" s="288"/>
      <c r="CK21" s="288"/>
      <c r="CL21" s="288"/>
      <c r="CM21" s="317"/>
      <c r="CN21" s="317">
        <f>5*2</f>
        <v>10</v>
      </c>
      <c r="CO21" s="290"/>
      <c r="CP21" s="290"/>
      <c r="CQ21" s="318"/>
      <c r="CR21" s="318"/>
      <c r="CS21" s="290"/>
      <c r="CT21" s="290"/>
      <c r="CU21" s="318"/>
      <c r="CV21" s="318"/>
      <c r="CW21" s="317"/>
      <c r="CX21" s="317"/>
      <c r="CY21" s="330">
        <v>21687</v>
      </c>
      <c r="CZ21" s="319"/>
      <c r="DA21" s="317"/>
      <c r="DB21" s="319"/>
      <c r="DC21" s="319"/>
      <c r="DD21" s="320"/>
      <c r="DE21" s="320"/>
      <c r="DF21" s="320"/>
      <c r="DG21" s="289"/>
      <c r="DH21" s="317"/>
      <c r="DI21" s="317"/>
      <c r="DJ21" s="317"/>
      <c r="DK21" s="317"/>
      <c r="DL21" s="317"/>
      <c r="DM21" s="320"/>
      <c r="DN21" s="321"/>
      <c r="DO21" s="290"/>
      <c r="DP21" s="290"/>
      <c r="DQ21" s="318"/>
      <c r="DR21" s="318"/>
      <c r="DS21" s="290"/>
      <c r="DT21" s="318"/>
      <c r="DU21" s="318"/>
      <c r="DV21" s="288"/>
      <c r="DW21" s="288"/>
      <c r="DX21" s="290"/>
      <c r="DY21" s="290"/>
      <c r="DZ21" s="318"/>
      <c r="EA21" s="290"/>
      <c r="EB21" s="318"/>
      <c r="EC21" s="289"/>
      <c r="ED21" s="289"/>
      <c r="EE21" s="289"/>
      <c r="EF21" s="289">
        <v>12000000</v>
      </c>
      <c r="EG21" s="289"/>
      <c r="EH21" s="292">
        <v>19350000</v>
      </c>
      <c r="EI21" s="289"/>
      <c r="EJ21" s="290"/>
    </row>
    <row r="22" spans="1:15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32">
        <v>31.19</v>
      </c>
      <c r="R22" s="332">
        <v>12</v>
      </c>
      <c r="S22" s="171" t="e">
        <f>Q22+#REF!+R22</f>
        <v>#REF!</v>
      </c>
      <c r="T22" s="439"/>
      <c r="U22" s="172">
        <v>0</v>
      </c>
      <c r="V22" s="373">
        <v>0</v>
      </c>
      <c r="W22" s="374">
        <f t="shared" si="18"/>
        <v>2.8524159963489075E-7</v>
      </c>
      <c r="X22" s="375">
        <v>0</v>
      </c>
      <c r="Y22" s="375" t="s">
        <v>749</v>
      </c>
      <c r="Z22" s="372" t="s">
        <v>161</v>
      </c>
      <c r="AA22" s="375">
        <f>IF(AB22="Yes",10,0)</f>
        <v>0</v>
      </c>
      <c r="AB22" s="376" t="s">
        <v>162</v>
      </c>
      <c r="AC22" s="377">
        <f>IF(AD22="Yes",10,0)</f>
        <v>0</v>
      </c>
      <c r="AD22" s="376" t="s">
        <v>162</v>
      </c>
      <c r="AE22" s="342">
        <f t="shared" si="19"/>
        <v>0</v>
      </c>
      <c r="AF22" s="342">
        <f t="shared" si="22"/>
        <v>20</v>
      </c>
      <c r="AG22" s="342">
        <f t="shared" si="20"/>
        <v>15</v>
      </c>
      <c r="AH22" s="342">
        <f t="shared" si="23"/>
        <v>10</v>
      </c>
      <c r="AI22" s="332" t="s">
        <v>161</v>
      </c>
      <c r="AJ22" s="342">
        <f t="shared" si="24"/>
        <v>15</v>
      </c>
      <c r="AK22" s="332" t="s">
        <v>751</v>
      </c>
      <c r="AL22" s="342">
        <f t="shared" si="21"/>
        <v>10</v>
      </c>
      <c r="AM22" s="332" t="s">
        <v>161</v>
      </c>
      <c r="AN22" s="342">
        <f t="shared" si="25"/>
        <v>0</v>
      </c>
      <c r="AO22" s="332" t="s">
        <v>162</v>
      </c>
      <c r="AP22" s="342">
        <f>IF(AQ22="Yes",5,0)</f>
        <v>5</v>
      </c>
      <c r="AQ22" s="332" t="s">
        <v>161</v>
      </c>
      <c r="AR22" s="378"/>
      <c r="AS22" s="378"/>
      <c r="AT22" s="378">
        <v>0</v>
      </c>
      <c r="AU22" s="378"/>
      <c r="AV22" s="378"/>
      <c r="AW22" s="378"/>
      <c r="AX22" s="378"/>
      <c r="AY22" s="378"/>
      <c r="AZ22" s="452"/>
      <c r="BA22" s="448"/>
      <c r="BB22" s="452"/>
      <c r="BC22" s="339" t="s">
        <v>214</v>
      </c>
      <c r="BD22" s="379"/>
      <c r="BE22" s="339"/>
      <c r="BF22" s="379"/>
      <c r="BG22" s="339"/>
      <c r="BH22" s="379"/>
      <c r="BI22" s="379"/>
      <c r="BJ22" s="379"/>
      <c r="BK22" s="379"/>
      <c r="BL22" s="379"/>
      <c r="BM22" s="379"/>
      <c r="BN22" s="379"/>
      <c r="BO22" s="379"/>
      <c r="BP22" s="332">
        <f>SUM(AE22+AF22+AG22+AH22+AJ22+AL22+AN22+AP22)</f>
        <v>75</v>
      </c>
      <c r="BQ22" s="379"/>
      <c r="BR22" s="379"/>
      <c r="BS22" s="379"/>
      <c r="BT22" s="379"/>
      <c r="BU22" s="379"/>
      <c r="BV22" s="379"/>
      <c r="BW22" s="379"/>
      <c r="BX22" s="379"/>
      <c r="BY22" s="313"/>
      <c r="BZ22" s="285" t="s">
        <v>472</v>
      </c>
      <c r="CA22" s="313"/>
      <c r="CB22" s="285"/>
      <c r="CC22" s="313"/>
      <c r="CD22" s="285"/>
      <c r="CE22" s="313"/>
      <c r="CF22" s="285"/>
      <c r="CG22" s="313"/>
      <c r="CH22" s="287"/>
      <c r="CI22" s="287"/>
      <c r="CJ22" s="285"/>
      <c r="CK22" s="285"/>
      <c r="CL22" s="285"/>
      <c r="CM22" s="312"/>
      <c r="CN22" s="312">
        <v>175290</v>
      </c>
      <c r="CO22" s="287"/>
      <c r="CP22" s="287"/>
      <c r="CQ22" s="313"/>
      <c r="CR22" s="313"/>
      <c r="CS22" s="287"/>
      <c r="CT22" s="287"/>
      <c r="CU22" s="313"/>
      <c r="CV22" s="313"/>
      <c r="CW22" s="312"/>
      <c r="CX22" s="312"/>
      <c r="CY22" s="314">
        <v>152000</v>
      </c>
      <c r="CZ22" s="314"/>
      <c r="DA22" s="312"/>
      <c r="DB22" s="314"/>
      <c r="DC22" s="314"/>
      <c r="DD22" s="315"/>
      <c r="DE22" s="315"/>
      <c r="DF22" s="315"/>
      <c r="DG22" s="286"/>
      <c r="DH22" s="312"/>
      <c r="DI22" s="312"/>
      <c r="DJ22" s="312"/>
      <c r="DK22" s="312"/>
      <c r="DL22" s="312"/>
      <c r="DM22" s="315"/>
      <c r="DN22" s="316"/>
      <c r="DO22" s="287"/>
      <c r="DP22" s="287"/>
      <c r="DQ22" s="313"/>
      <c r="DR22" s="313"/>
      <c r="DS22" s="287"/>
      <c r="DT22" s="313"/>
      <c r="DU22" s="313"/>
      <c r="DV22" s="285"/>
      <c r="DW22" s="285"/>
      <c r="DX22" s="287"/>
      <c r="DY22" s="287"/>
      <c r="DZ22" s="313"/>
      <c r="EA22" s="287"/>
      <c r="EB22" s="313"/>
      <c r="EC22" s="286"/>
      <c r="ED22" s="286"/>
      <c r="EE22" s="286"/>
      <c r="EF22" s="286">
        <v>76000</v>
      </c>
      <c r="EG22" s="286"/>
      <c r="EH22" s="286">
        <v>7600</v>
      </c>
      <c r="EI22" s="286"/>
      <c r="EJ22" s="287" t="s">
        <v>473</v>
      </c>
    </row>
    <row r="23" spans="1:15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54">
        <v>29.6</v>
      </c>
      <c r="R23" s="354">
        <v>7.5</v>
      </c>
      <c r="S23" s="142" t="e">
        <f>Q23+#REF!+R23</f>
        <v>#REF!</v>
      </c>
      <c r="T23" s="439"/>
      <c r="U23" s="143"/>
      <c r="V23" s="355"/>
      <c r="W23" s="356">
        <f t="shared" si="18"/>
        <v>4.6686955318854615</v>
      </c>
      <c r="X23" s="357"/>
      <c r="Y23" s="357"/>
      <c r="Z23" s="357" t="s">
        <v>161</v>
      </c>
      <c r="AA23" s="357"/>
      <c r="AB23" s="357"/>
      <c r="AC23" s="357"/>
      <c r="AD23" s="357"/>
      <c r="AE23" s="358">
        <f t="shared" si="19"/>
        <v>5</v>
      </c>
      <c r="AF23" s="358">
        <f t="shared" si="22"/>
        <v>20</v>
      </c>
      <c r="AG23" s="358">
        <f t="shared" si="20"/>
        <v>15</v>
      </c>
      <c r="AH23" s="358">
        <f t="shared" si="23"/>
        <v>10</v>
      </c>
      <c r="AI23" s="354" t="s">
        <v>161</v>
      </c>
      <c r="AJ23" s="358">
        <f t="shared" si="24"/>
        <v>15</v>
      </c>
      <c r="AK23" s="354" t="s">
        <v>751</v>
      </c>
      <c r="AL23" s="358">
        <f t="shared" si="21"/>
        <v>10</v>
      </c>
      <c r="AM23" s="354" t="s">
        <v>161</v>
      </c>
      <c r="AN23" s="358">
        <f t="shared" si="25"/>
        <v>0</v>
      </c>
      <c r="AO23" s="354" t="s">
        <v>162</v>
      </c>
      <c r="AP23" s="358">
        <f>IF(AQ23="Yes",5,0)</f>
        <v>0</v>
      </c>
      <c r="AQ23" s="354" t="s">
        <v>162</v>
      </c>
      <c r="AR23" s="359"/>
      <c r="AS23" s="359"/>
      <c r="AT23" s="359">
        <v>47</v>
      </c>
      <c r="AU23" s="359"/>
      <c r="AV23" s="359"/>
      <c r="AW23" s="359"/>
      <c r="AX23" s="359"/>
      <c r="AY23" s="359"/>
      <c r="AZ23" s="450"/>
      <c r="BA23" s="448"/>
      <c r="BB23" s="450"/>
      <c r="BC23" s="346" t="s">
        <v>214</v>
      </c>
      <c r="BD23" s="360"/>
      <c r="BE23" s="346"/>
      <c r="BF23" s="360"/>
      <c r="BG23" s="346"/>
      <c r="BH23" s="360"/>
      <c r="BI23" s="360"/>
      <c r="BJ23" s="360"/>
      <c r="BK23" s="360"/>
      <c r="BL23" s="360"/>
      <c r="BM23" s="360"/>
      <c r="BN23" s="360"/>
      <c r="BO23" s="360"/>
      <c r="BP23" s="354">
        <f>SUM(AE23+AF23+AG23+AH23++AJ23+AL23+AN23+AP23)</f>
        <v>75</v>
      </c>
      <c r="BQ23" s="360"/>
      <c r="BR23" s="360"/>
      <c r="BS23" s="360"/>
      <c r="BT23" s="360"/>
      <c r="BU23" s="360"/>
      <c r="BV23" s="360"/>
      <c r="BW23" s="360"/>
      <c r="BX23" s="360"/>
      <c r="BY23" s="318"/>
      <c r="BZ23" s="288"/>
      <c r="CA23" s="318"/>
      <c r="CB23" s="288"/>
      <c r="CC23" s="318"/>
      <c r="CD23" s="288"/>
      <c r="CE23" s="318"/>
      <c r="CF23" s="288"/>
      <c r="CG23" s="318"/>
      <c r="CH23" s="290"/>
      <c r="CI23" s="290"/>
      <c r="CJ23" s="288"/>
      <c r="CK23" s="288"/>
      <c r="CL23" s="288"/>
      <c r="CM23" s="317"/>
      <c r="CN23" s="317">
        <f>5*2</f>
        <v>10</v>
      </c>
      <c r="CO23" s="290"/>
      <c r="CP23" s="290"/>
      <c r="CQ23" s="318"/>
      <c r="CR23" s="318"/>
      <c r="CS23" s="290"/>
      <c r="CT23" s="290"/>
      <c r="CU23" s="318"/>
      <c r="CV23" s="318"/>
      <c r="CW23" s="317"/>
      <c r="CX23" s="317"/>
      <c r="CY23" s="330">
        <v>21687</v>
      </c>
      <c r="CZ23" s="319"/>
      <c r="DA23" s="317"/>
      <c r="DB23" s="319"/>
      <c r="DC23" s="319"/>
      <c r="DD23" s="320"/>
      <c r="DE23" s="320"/>
      <c r="DF23" s="320"/>
      <c r="DG23" s="289"/>
      <c r="DH23" s="317"/>
      <c r="DI23" s="317"/>
      <c r="DJ23" s="317"/>
      <c r="DK23" s="317"/>
      <c r="DL23" s="317"/>
      <c r="DM23" s="320"/>
      <c r="DN23" s="321"/>
      <c r="DO23" s="290"/>
      <c r="DP23" s="290"/>
      <c r="DQ23" s="318"/>
      <c r="DR23" s="318"/>
      <c r="DS23" s="290"/>
      <c r="DT23" s="318"/>
      <c r="DU23" s="318"/>
      <c r="DV23" s="288"/>
      <c r="DW23" s="288"/>
      <c r="DX23" s="290"/>
      <c r="DY23" s="290"/>
      <c r="DZ23" s="318"/>
      <c r="EA23" s="290"/>
      <c r="EB23" s="318"/>
      <c r="EC23" s="289"/>
      <c r="ED23" s="289"/>
      <c r="EE23" s="289"/>
      <c r="EF23" s="289">
        <v>12000000</v>
      </c>
      <c r="EG23" s="289"/>
      <c r="EH23" s="292">
        <v>1012500</v>
      </c>
      <c r="EI23" s="289"/>
      <c r="EJ23" s="290"/>
    </row>
    <row r="24" spans="1:15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54">
        <v>28.3</v>
      </c>
      <c r="R24" s="354">
        <v>7.5</v>
      </c>
      <c r="S24" s="142" t="e">
        <f>Q24+#REF!+R24</f>
        <v>#REF!</v>
      </c>
      <c r="T24" s="439"/>
      <c r="U24" s="143"/>
      <c r="V24" s="355"/>
      <c r="W24" s="356">
        <f t="shared" si="18"/>
        <v>1.8674782127541847</v>
      </c>
      <c r="X24" s="357"/>
      <c r="Y24" s="357"/>
      <c r="Z24" s="357" t="s">
        <v>161</v>
      </c>
      <c r="AA24" s="357"/>
      <c r="AB24" s="357"/>
      <c r="AC24" s="357"/>
      <c r="AD24" s="357"/>
      <c r="AE24" s="358">
        <f t="shared" si="19"/>
        <v>5</v>
      </c>
      <c r="AF24" s="358">
        <f t="shared" si="22"/>
        <v>20</v>
      </c>
      <c r="AG24" s="358">
        <f t="shared" si="20"/>
        <v>15</v>
      </c>
      <c r="AH24" s="358">
        <f t="shared" si="23"/>
        <v>10</v>
      </c>
      <c r="AI24" s="354" t="s">
        <v>161</v>
      </c>
      <c r="AJ24" s="358">
        <f t="shared" si="24"/>
        <v>15</v>
      </c>
      <c r="AK24" s="354" t="s">
        <v>751</v>
      </c>
      <c r="AL24" s="358">
        <f t="shared" si="21"/>
        <v>10</v>
      </c>
      <c r="AM24" s="354" t="s">
        <v>161</v>
      </c>
      <c r="AN24" s="358">
        <f t="shared" si="25"/>
        <v>0</v>
      </c>
      <c r="AO24" s="354" t="s">
        <v>162</v>
      </c>
      <c r="AP24" s="358">
        <f>IF(AQ24="Yes",5,0)</f>
        <v>0</v>
      </c>
      <c r="AQ24" s="354" t="s">
        <v>162</v>
      </c>
      <c r="AR24" s="359"/>
      <c r="AS24" s="359"/>
      <c r="AT24" s="359">
        <v>47</v>
      </c>
      <c r="AU24" s="359"/>
      <c r="AV24" s="359"/>
      <c r="AW24" s="359"/>
      <c r="AX24" s="359"/>
      <c r="AY24" s="359"/>
      <c r="AZ24" s="453"/>
      <c r="BA24" s="454"/>
      <c r="BB24" s="453"/>
      <c r="BC24" s="381" t="s">
        <v>214</v>
      </c>
      <c r="BD24" s="382"/>
      <c r="BE24" s="381"/>
      <c r="BF24" s="382"/>
      <c r="BG24" s="381"/>
      <c r="BH24" s="382"/>
      <c r="BI24" s="382"/>
      <c r="BJ24" s="382"/>
      <c r="BK24" s="382"/>
      <c r="BL24" s="382"/>
      <c r="BM24" s="382"/>
      <c r="BN24" s="382"/>
      <c r="BO24" s="382"/>
      <c r="BP24" s="354">
        <f>SUM(AE24+AF24+AG24+AH24++AJ24+AL24+AN24+AP24)</f>
        <v>75</v>
      </c>
      <c r="BQ24" s="382"/>
      <c r="BR24" s="382"/>
      <c r="BS24" s="382"/>
      <c r="BT24" s="382"/>
      <c r="BU24" s="382"/>
      <c r="BV24" s="382"/>
      <c r="BW24" s="382"/>
      <c r="BX24" s="382"/>
      <c r="BY24" s="326"/>
      <c r="BZ24" s="322"/>
      <c r="CA24" s="326"/>
      <c r="CB24" s="322"/>
      <c r="CC24" s="326"/>
      <c r="CD24" s="322"/>
      <c r="CE24" s="326"/>
      <c r="CF24" s="322"/>
      <c r="CG24" s="326"/>
      <c r="CH24" s="324"/>
      <c r="CI24" s="324"/>
      <c r="CJ24" s="322"/>
      <c r="CK24" s="322"/>
      <c r="CL24" s="322"/>
      <c r="CM24" s="325"/>
      <c r="CN24" s="317">
        <f>5*2</f>
        <v>10</v>
      </c>
      <c r="CO24" s="324"/>
      <c r="CP24" s="324"/>
      <c r="CQ24" s="326"/>
      <c r="CR24" s="326"/>
      <c r="CS24" s="324"/>
      <c r="CT24" s="324"/>
      <c r="CU24" s="326"/>
      <c r="CV24" s="326"/>
      <c r="CW24" s="325"/>
      <c r="CX24" s="325"/>
      <c r="CY24" s="330">
        <v>21687</v>
      </c>
      <c r="CZ24" s="327"/>
      <c r="DA24" s="325"/>
      <c r="DB24" s="327"/>
      <c r="DC24" s="327"/>
      <c r="DD24" s="328"/>
      <c r="DE24" s="328"/>
      <c r="DF24" s="328"/>
      <c r="DG24" s="323"/>
      <c r="DH24" s="325"/>
      <c r="DI24" s="325"/>
      <c r="DJ24" s="325"/>
      <c r="DK24" s="325"/>
      <c r="DL24" s="325"/>
      <c r="DM24" s="328"/>
      <c r="DN24" s="329"/>
      <c r="DO24" s="324"/>
      <c r="DP24" s="324"/>
      <c r="DQ24" s="326"/>
      <c r="DR24" s="326"/>
      <c r="DS24" s="324"/>
      <c r="DT24" s="326"/>
      <c r="DU24" s="326"/>
      <c r="DV24" s="322"/>
      <c r="DW24" s="322"/>
      <c r="DX24" s="324"/>
      <c r="DY24" s="324"/>
      <c r="DZ24" s="326"/>
      <c r="EA24" s="324"/>
      <c r="EB24" s="326"/>
      <c r="EC24" s="323"/>
      <c r="ED24" s="323"/>
      <c r="EE24" s="323"/>
      <c r="EF24" s="323">
        <v>12000000</v>
      </c>
      <c r="EG24" s="323"/>
      <c r="EH24" s="292">
        <v>405000</v>
      </c>
      <c r="EI24" s="323"/>
      <c r="EJ24" s="324"/>
    </row>
    <row r="25" spans="1:151" ht="78" hidden="1" customHeight="1" x14ac:dyDescent="0.2">
      <c r="A25" s="345" t="s">
        <v>518</v>
      </c>
      <c r="B25" s="361" t="s">
        <v>197</v>
      </c>
      <c r="C25" s="361" t="s">
        <v>194</v>
      </c>
      <c r="D25" s="152" t="s">
        <v>759</v>
      </c>
      <c r="E25" s="152" t="s">
        <v>179</v>
      </c>
      <c r="F25" s="345"/>
      <c r="G25" s="345" t="s">
        <v>505</v>
      </c>
      <c r="H25" s="345"/>
      <c r="I25" s="345"/>
      <c r="J25" s="345" t="s">
        <v>507</v>
      </c>
      <c r="K25" s="345"/>
      <c r="L25" s="362">
        <v>1602288</v>
      </c>
      <c r="M25" s="154"/>
      <c r="N25" s="439"/>
      <c r="O25" s="155"/>
      <c r="P25" s="367"/>
      <c r="Q25" s="364">
        <v>25.95</v>
      </c>
      <c r="R25" s="195"/>
      <c r="S25" s="158" t="e">
        <f>Q25+#REF!+R25</f>
        <v>#REF!</v>
      </c>
      <c r="T25" s="439"/>
      <c r="U25" s="159" t="s">
        <v>155</v>
      </c>
      <c r="V25" s="365"/>
      <c r="W25" s="366">
        <f t="shared" si="18"/>
        <v>52522.839394883056</v>
      </c>
      <c r="X25" s="367"/>
      <c r="Y25" s="367"/>
      <c r="Z25" s="367" t="s">
        <v>161</v>
      </c>
      <c r="AA25" s="365">
        <f>IF(AB25="Yes",10,0)</f>
        <v>0</v>
      </c>
      <c r="AB25" s="367"/>
      <c r="AC25" s="368">
        <f>IF(AD25="Yes",10,0)</f>
        <v>0</v>
      </c>
      <c r="AD25" s="367"/>
      <c r="AE25" s="369">
        <f t="shared" si="19"/>
        <v>0</v>
      </c>
      <c r="AF25" s="369">
        <f>IF(BL23&lt;999,20,IF(BL23&lt;1499,15,IF(BL23&lt;1999,10,IF(BL23&lt;3999,5,IF(BL23&gt;4000,0)))))</f>
        <v>20</v>
      </c>
      <c r="AG25" s="369">
        <f t="shared" si="20"/>
        <v>15</v>
      </c>
      <c r="AH25" s="369">
        <f t="shared" si="23"/>
        <v>10</v>
      </c>
      <c r="AI25" s="364" t="s">
        <v>161</v>
      </c>
      <c r="AJ25" s="369">
        <f t="shared" si="24"/>
        <v>15</v>
      </c>
      <c r="AK25" s="364" t="s">
        <v>751</v>
      </c>
      <c r="AL25" s="369">
        <f t="shared" si="21"/>
        <v>10</v>
      </c>
      <c r="AM25" s="364" t="s">
        <v>161</v>
      </c>
      <c r="AN25" s="369">
        <f t="shared" si="25"/>
        <v>5</v>
      </c>
      <c r="AO25" s="364" t="s">
        <v>161</v>
      </c>
      <c r="AP25" s="369">
        <f>IF(AQ25="Yes",10,0)</f>
        <v>0</v>
      </c>
      <c r="AQ25" s="364" t="s">
        <v>162</v>
      </c>
      <c r="AR25" s="370"/>
      <c r="AS25" s="370"/>
      <c r="AT25" s="370"/>
      <c r="AU25" s="370"/>
      <c r="AV25" s="370"/>
      <c r="AW25" s="370"/>
      <c r="AX25" s="370"/>
      <c r="AY25" s="370"/>
      <c r="AZ25" s="451"/>
      <c r="BA25" s="448"/>
      <c r="BB25" s="451"/>
      <c r="BC25" s="345" t="s">
        <v>194</v>
      </c>
      <c r="BD25" s="371"/>
      <c r="BE25" s="345"/>
      <c r="BF25" s="371"/>
      <c r="BG25" s="345"/>
      <c r="BH25" s="371"/>
      <c r="BI25" s="371"/>
      <c r="BJ25" s="371"/>
      <c r="BK25" s="371"/>
      <c r="BL25" s="371"/>
      <c r="BM25" s="371"/>
      <c r="BN25" s="371"/>
      <c r="BO25" s="371"/>
      <c r="BP25" s="364">
        <f>SUM(AE25+AF25+AG25+AH25+AJ25+AL25+AN25+AP25)</f>
        <v>75</v>
      </c>
      <c r="BQ25" s="371"/>
      <c r="BR25" s="371"/>
      <c r="BS25" s="371"/>
      <c r="BT25" s="371"/>
      <c r="BU25" s="371"/>
      <c r="BV25" s="371"/>
      <c r="BW25" s="371"/>
      <c r="BX25" s="371"/>
      <c r="BY25" s="293"/>
      <c r="BZ25" s="291" t="s">
        <v>197</v>
      </c>
      <c r="CA25" s="293"/>
      <c r="CB25" s="291"/>
      <c r="CC25" s="293"/>
      <c r="CD25" s="291"/>
      <c r="CE25" s="293"/>
      <c r="CF25" s="291"/>
      <c r="CG25" s="293"/>
      <c r="CH25" s="294"/>
      <c r="CI25" s="294"/>
      <c r="CJ25" s="291"/>
      <c r="CK25" s="291"/>
      <c r="CL25" s="291"/>
      <c r="CM25" s="305"/>
      <c r="CN25" s="305">
        <v>0.85</v>
      </c>
      <c r="CO25" s="294"/>
      <c r="CP25" s="294"/>
      <c r="CQ25" s="293"/>
      <c r="CR25" s="293"/>
      <c r="CS25" s="294"/>
      <c r="CT25" s="294"/>
      <c r="CU25" s="293"/>
      <c r="CV25" s="293"/>
      <c r="CW25" s="305"/>
      <c r="CX25" s="305"/>
      <c r="CY25" s="295">
        <v>35.89</v>
      </c>
      <c r="CZ25" s="295"/>
      <c r="DA25" s="305"/>
      <c r="DB25" s="295"/>
      <c r="DC25" s="295"/>
      <c r="DD25" s="306"/>
      <c r="DE25" s="306"/>
      <c r="DF25" s="306"/>
      <c r="DG25" s="292"/>
      <c r="DH25" s="305"/>
      <c r="DI25" s="305"/>
      <c r="DJ25" s="305"/>
      <c r="DK25" s="305"/>
      <c r="DL25" s="305"/>
      <c r="DM25" s="306"/>
      <c r="DN25" s="296"/>
      <c r="DO25" s="294"/>
      <c r="DP25" s="294"/>
      <c r="DQ25" s="293"/>
      <c r="DR25" s="293"/>
      <c r="DS25" s="294"/>
      <c r="DT25" s="293"/>
      <c r="DU25" s="293"/>
      <c r="DV25" s="291"/>
      <c r="DW25" s="291"/>
      <c r="DX25" s="294"/>
      <c r="DY25" s="294"/>
      <c r="DZ25" s="293"/>
      <c r="EA25" s="294"/>
      <c r="EB25" s="293"/>
      <c r="EC25" s="292"/>
      <c r="ED25" s="292"/>
      <c r="EE25" s="292"/>
      <c r="EF25" s="292">
        <v>1780320</v>
      </c>
      <c r="EG25" s="292"/>
      <c r="EH25" s="292">
        <v>1602288</v>
      </c>
      <c r="EI25" s="292"/>
      <c r="EJ25" s="294"/>
    </row>
    <row r="26" spans="1:15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4">
        <v>14.4</v>
      </c>
      <c r="R26" s="354">
        <v>7.5</v>
      </c>
      <c r="S26" s="142" t="e">
        <f>Q26+#REF!+R26</f>
        <v>#REF!</v>
      </c>
      <c r="T26" s="439"/>
      <c r="U26" s="143"/>
      <c r="V26" s="355"/>
      <c r="W26" s="356">
        <f t="shared" si="18"/>
        <v>185.57179308745071</v>
      </c>
      <c r="X26" s="357"/>
      <c r="Y26" s="357"/>
      <c r="Z26" s="357" t="s">
        <v>161</v>
      </c>
      <c r="AA26" s="357"/>
      <c r="AB26" s="357"/>
      <c r="AC26" s="357"/>
      <c r="AD26" s="357"/>
      <c r="AE26" s="358">
        <f t="shared" si="19"/>
        <v>5</v>
      </c>
      <c r="AF26" s="358">
        <f t="shared" ref="AF26:AF31" si="26">IF(W26&lt;999,20,IF(W26&lt;1499,15,IF(W26&lt;1999,10,IF(W26&lt;3999,5,IF(W26&gt;4000,0)))))</f>
        <v>20</v>
      </c>
      <c r="AG26" s="358">
        <f t="shared" si="20"/>
        <v>15</v>
      </c>
      <c r="AH26" s="397">
        <f t="shared" si="23"/>
        <v>10</v>
      </c>
      <c r="AI26" s="398" t="s">
        <v>161</v>
      </c>
      <c r="AJ26" s="358">
        <f t="shared" si="24"/>
        <v>15</v>
      </c>
      <c r="AK26" s="354" t="s">
        <v>751</v>
      </c>
      <c r="AL26" s="358">
        <f t="shared" si="21"/>
        <v>10</v>
      </c>
      <c r="AM26" s="354" t="s">
        <v>161</v>
      </c>
      <c r="AN26" s="358">
        <f t="shared" si="25"/>
        <v>0</v>
      </c>
      <c r="AO26" s="354" t="s">
        <v>162</v>
      </c>
      <c r="AP26" s="358">
        <f>IF(AQ26="Yes",5,0)</f>
        <v>0</v>
      </c>
      <c r="AQ26" s="354" t="s">
        <v>162</v>
      </c>
      <c r="AR26" s="359"/>
      <c r="AS26" s="359"/>
      <c r="AT26" s="359">
        <v>34</v>
      </c>
      <c r="AU26" s="359"/>
      <c r="AV26" s="359"/>
      <c r="AW26" s="359"/>
      <c r="AX26" s="359"/>
      <c r="AY26" s="359"/>
      <c r="AZ26" s="450"/>
      <c r="BA26" s="448"/>
      <c r="BB26" s="450"/>
      <c r="BC26" s="346" t="s">
        <v>214</v>
      </c>
      <c r="BD26" s="360"/>
      <c r="BE26" s="346"/>
      <c r="BF26" s="360"/>
      <c r="BG26" s="346"/>
      <c r="BH26" s="360"/>
      <c r="BI26" s="360"/>
      <c r="BJ26" s="360"/>
      <c r="BK26" s="360"/>
      <c r="BL26" s="360"/>
      <c r="BM26" s="360"/>
      <c r="BN26" s="360"/>
      <c r="BO26" s="360"/>
      <c r="BP26" s="354">
        <f>SUM(AE26+AF26+AG26+AH26++AJ26+AL26+AN26+AP26)</f>
        <v>75</v>
      </c>
      <c r="BQ26" s="360"/>
      <c r="BR26" s="360"/>
      <c r="BS26" s="360"/>
      <c r="BT26" s="360"/>
      <c r="BU26" s="360"/>
      <c r="BV26" s="360"/>
      <c r="BW26" s="360"/>
      <c r="BX26" s="360"/>
      <c r="BY26" s="318"/>
      <c r="BZ26" s="288" t="s">
        <v>472</v>
      </c>
      <c r="CA26" s="318"/>
      <c r="CB26" s="288"/>
      <c r="CC26" s="318"/>
      <c r="CD26" s="288"/>
      <c r="CE26" s="318"/>
      <c r="CF26" s="288"/>
      <c r="CG26" s="318"/>
      <c r="CH26" s="290"/>
      <c r="CI26" s="290"/>
      <c r="CJ26" s="288"/>
      <c r="CK26" s="288"/>
      <c r="CL26" s="288"/>
      <c r="CM26" s="317"/>
      <c r="CN26" s="317">
        <f>30*2</f>
        <v>60</v>
      </c>
      <c r="CO26" s="290"/>
      <c r="CP26" s="290"/>
      <c r="CQ26" s="318"/>
      <c r="CR26" s="318"/>
      <c r="CS26" s="290"/>
      <c r="CT26" s="290"/>
      <c r="CU26" s="318"/>
      <c r="CV26" s="318"/>
      <c r="CW26" s="317"/>
      <c r="CX26" s="317"/>
      <c r="CY26" s="330">
        <v>1437</v>
      </c>
      <c r="CZ26" s="319"/>
      <c r="DA26" s="317"/>
      <c r="DB26" s="319"/>
      <c r="DC26" s="319"/>
      <c r="DD26" s="320"/>
      <c r="DE26" s="320"/>
      <c r="DF26" s="320"/>
      <c r="DG26" s="289"/>
      <c r="DH26" s="317"/>
      <c r="DI26" s="317"/>
      <c r="DJ26" s="317"/>
      <c r="DK26" s="317"/>
      <c r="DL26" s="317"/>
      <c r="DM26" s="320"/>
      <c r="DN26" s="321"/>
      <c r="DO26" s="290"/>
      <c r="DP26" s="290"/>
      <c r="DQ26" s="318"/>
      <c r="DR26" s="318"/>
      <c r="DS26" s="290"/>
      <c r="DT26" s="318"/>
      <c r="DU26" s="318"/>
      <c r="DV26" s="288"/>
      <c r="DW26" s="288"/>
      <c r="DX26" s="290"/>
      <c r="DY26" s="290"/>
      <c r="DZ26" s="318"/>
      <c r="EA26" s="290"/>
      <c r="EB26" s="318"/>
      <c r="EC26" s="289"/>
      <c r="ED26" s="289"/>
      <c r="EE26" s="289"/>
      <c r="EF26" s="289">
        <v>16000000</v>
      </c>
      <c r="EG26" s="289"/>
      <c r="EH26" s="289">
        <v>16000000</v>
      </c>
      <c r="EI26" s="289"/>
      <c r="EJ26" s="290"/>
    </row>
    <row r="27" spans="1:15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90">
        <v>13.463021372661501</v>
      </c>
      <c r="R27" s="391">
        <v>9.75</v>
      </c>
      <c r="S27" s="204" t="e">
        <f>Q27+#REF!+R27</f>
        <v>#REF!</v>
      </c>
      <c r="T27" s="439"/>
      <c r="U27" s="205" t="s">
        <v>155</v>
      </c>
      <c r="V27" s="392"/>
      <c r="W27" s="393">
        <f t="shared" si="18"/>
        <v>1441.3118527042577</v>
      </c>
      <c r="X27" s="394"/>
      <c r="Y27" s="394"/>
      <c r="Z27" s="394" t="s">
        <v>161</v>
      </c>
      <c r="AA27" s="394"/>
      <c r="AB27" s="394"/>
      <c r="AC27" s="394"/>
      <c r="AD27" s="394"/>
      <c r="AE27" s="395">
        <f t="shared" si="19"/>
        <v>10</v>
      </c>
      <c r="AF27" s="395">
        <f t="shared" si="26"/>
        <v>15</v>
      </c>
      <c r="AG27" s="395">
        <f t="shared" si="20"/>
        <v>15</v>
      </c>
      <c r="AH27" s="395">
        <f t="shared" si="23"/>
        <v>10</v>
      </c>
      <c r="AI27" s="391" t="s">
        <v>161</v>
      </c>
      <c r="AJ27" s="395">
        <f t="shared" si="24"/>
        <v>15</v>
      </c>
      <c r="AK27" s="391" t="s">
        <v>751</v>
      </c>
      <c r="AL27" s="395">
        <f t="shared" si="21"/>
        <v>10</v>
      </c>
      <c r="AM27" s="391" t="s">
        <v>161</v>
      </c>
      <c r="AN27" s="395">
        <f>IF(AO27="Yes",10,0)</f>
        <v>0</v>
      </c>
      <c r="AO27" s="391" t="s">
        <v>162</v>
      </c>
      <c r="AP27" s="395">
        <f>IF(AQ27="Yes",10,0)</f>
        <v>0</v>
      </c>
      <c r="AQ27" s="391" t="s">
        <v>162</v>
      </c>
      <c r="AR27" s="390"/>
      <c r="AS27" s="390"/>
      <c r="AT27" s="390">
        <v>50</v>
      </c>
      <c r="AU27" s="390"/>
      <c r="AV27" s="390"/>
      <c r="AW27" s="390"/>
      <c r="AX27" s="390"/>
      <c r="AY27" s="390"/>
      <c r="AZ27" s="457"/>
      <c r="BA27" s="448"/>
      <c r="BB27" s="457"/>
      <c r="BC27" s="344" t="s">
        <v>214</v>
      </c>
      <c r="BD27" s="396"/>
      <c r="BE27" s="344"/>
      <c r="BF27" s="396"/>
      <c r="BG27" s="344"/>
      <c r="BH27" s="396"/>
      <c r="BI27" s="396"/>
      <c r="BJ27" s="396"/>
      <c r="BK27" s="396"/>
      <c r="BL27" s="396"/>
      <c r="BM27" s="396"/>
      <c r="BN27" s="396"/>
      <c r="BO27" s="396"/>
      <c r="BP27" s="391">
        <f>SUM(AE27+AF27+AG27+AH27+AJ27+AL27+AN27)</f>
        <v>75</v>
      </c>
      <c r="BQ27" s="396"/>
      <c r="BR27" s="396"/>
      <c r="BS27" s="396"/>
      <c r="BT27" s="396"/>
      <c r="BU27" s="396"/>
      <c r="BV27" s="396"/>
      <c r="BW27" s="396"/>
      <c r="BX27" s="396"/>
      <c r="BY27" s="300"/>
      <c r="BZ27" s="38" t="s">
        <v>737</v>
      </c>
      <c r="CA27" s="300"/>
      <c r="CB27" s="304"/>
      <c r="CC27" s="300"/>
      <c r="CD27" s="304"/>
      <c r="CE27" s="300"/>
      <c r="CF27" s="304"/>
      <c r="CG27" s="300"/>
      <c r="CH27" s="301"/>
      <c r="CI27" s="301"/>
      <c r="CJ27" s="304"/>
      <c r="CK27" s="304"/>
      <c r="CL27" s="304"/>
      <c r="CM27" s="302"/>
      <c r="CN27" s="302">
        <v>0.66</v>
      </c>
      <c r="CO27" s="301"/>
      <c r="CP27" s="301"/>
      <c r="CQ27" s="300"/>
      <c r="CR27" s="300"/>
      <c r="CS27" s="301"/>
      <c r="CT27" s="301"/>
      <c r="CU27" s="300"/>
      <c r="CV27" s="300"/>
      <c r="CW27" s="302"/>
      <c r="CX27" s="302"/>
      <c r="CY27" s="299">
        <v>158</v>
      </c>
      <c r="CZ27" s="299"/>
      <c r="DA27" s="302"/>
      <c r="DB27" s="299"/>
      <c r="DC27" s="299"/>
      <c r="DD27" s="298"/>
      <c r="DE27" s="298"/>
      <c r="DF27" s="298"/>
      <c r="DG27" s="303"/>
      <c r="DH27" s="302"/>
      <c r="DI27" s="302"/>
      <c r="DJ27" s="302"/>
      <c r="DK27" s="302"/>
      <c r="DL27" s="302"/>
      <c r="DM27" s="298"/>
      <c r="DN27" s="297"/>
      <c r="DO27" s="301"/>
      <c r="DP27" s="301"/>
      <c r="DQ27" s="300"/>
      <c r="DR27" s="300"/>
      <c r="DS27" s="301"/>
      <c r="DT27" s="300"/>
      <c r="DU27" s="300"/>
      <c r="DV27" s="304"/>
      <c r="DW27" s="304"/>
      <c r="DX27" s="301"/>
      <c r="DY27" s="301"/>
      <c r="DZ27" s="300"/>
      <c r="EA27" s="301"/>
      <c r="EB27" s="300"/>
      <c r="EC27" s="52">
        <v>380000</v>
      </c>
      <c r="ED27" s="52">
        <v>0</v>
      </c>
      <c r="EE27" s="303"/>
      <c r="EF27" s="52">
        <v>400000</v>
      </c>
      <c r="EG27" s="51">
        <v>0</v>
      </c>
      <c r="EH27" s="292">
        <v>150300</v>
      </c>
      <c r="EI27" s="303"/>
      <c r="EJ27" s="301"/>
    </row>
    <row r="28" spans="1:15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4">
        <v>12.3</v>
      </c>
      <c r="R28" s="354">
        <v>7.5</v>
      </c>
      <c r="S28" s="142" t="e">
        <f>Q28+#REF!+R28</f>
        <v>#REF!</v>
      </c>
      <c r="T28" s="439"/>
      <c r="U28" s="143"/>
      <c r="V28" s="355"/>
      <c r="W28" s="356">
        <f t="shared" si="18"/>
        <v>660.42927903137047</v>
      </c>
      <c r="X28" s="357"/>
      <c r="Y28" s="357"/>
      <c r="Z28" s="357" t="s">
        <v>161</v>
      </c>
      <c r="AA28" s="357"/>
      <c r="AB28" s="357"/>
      <c r="AC28" s="357"/>
      <c r="AD28" s="357"/>
      <c r="AE28" s="358">
        <f t="shared" si="19"/>
        <v>5</v>
      </c>
      <c r="AF28" s="358">
        <f t="shared" si="26"/>
        <v>20</v>
      </c>
      <c r="AG28" s="358">
        <f t="shared" si="20"/>
        <v>15</v>
      </c>
      <c r="AH28" s="397">
        <f t="shared" si="23"/>
        <v>10</v>
      </c>
      <c r="AI28" s="398" t="s">
        <v>161</v>
      </c>
      <c r="AJ28" s="358">
        <f t="shared" si="24"/>
        <v>15</v>
      </c>
      <c r="AK28" s="354" t="s">
        <v>751</v>
      </c>
      <c r="AL28" s="358">
        <f t="shared" si="21"/>
        <v>10</v>
      </c>
      <c r="AM28" s="354" t="s">
        <v>161</v>
      </c>
      <c r="AN28" s="358">
        <f>IF(AO28="Yes",5,0)</f>
        <v>0</v>
      </c>
      <c r="AO28" s="354" t="s">
        <v>162</v>
      </c>
      <c r="AP28" s="358">
        <f>IF(AQ28="Yes",5,0)</f>
        <v>0</v>
      </c>
      <c r="AQ28" s="354" t="s">
        <v>162</v>
      </c>
      <c r="AR28" s="359"/>
      <c r="AS28" s="359"/>
      <c r="AT28" s="359">
        <v>46</v>
      </c>
      <c r="AU28" s="359"/>
      <c r="AV28" s="359"/>
      <c r="AW28" s="359"/>
      <c r="AX28" s="359"/>
      <c r="AY28" s="359"/>
      <c r="AZ28" s="450"/>
      <c r="BA28" s="448"/>
      <c r="BB28" s="450"/>
      <c r="BC28" s="346" t="s">
        <v>214</v>
      </c>
      <c r="BD28" s="360"/>
      <c r="BE28" s="346"/>
      <c r="BF28" s="360"/>
      <c r="BG28" s="346"/>
      <c r="BH28" s="360"/>
      <c r="BI28" s="360"/>
      <c r="BJ28" s="360"/>
      <c r="BK28" s="360"/>
      <c r="BL28" s="360"/>
      <c r="BM28" s="360"/>
      <c r="BN28" s="360"/>
      <c r="BO28" s="360"/>
      <c r="BP28" s="354">
        <f>SUM(AE28+AF28+AG28+AH28++AJ28+AL28+AN28+AP28)</f>
        <v>75</v>
      </c>
      <c r="BQ28" s="360"/>
      <c r="BR28" s="360"/>
      <c r="BS28" s="360"/>
      <c r="BT28" s="360"/>
      <c r="BU28" s="360"/>
      <c r="BV28" s="360"/>
      <c r="BW28" s="360"/>
      <c r="BX28" s="360"/>
      <c r="BY28" s="318"/>
      <c r="BZ28" s="288"/>
      <c r="CA28" s="318"/>
      <c r="CB28" s="288"/>
      <c r="CC28" s="318"/>
      <c r="CD28" s="288"/>
      <c r="CE28" s="318"/>
      <c r="CF28" s="288"/>
      <c r="CG28" s="318"/>
      <c r="CH28" s="290"/>
      <c r="CI28" s="290"/>
      <c r="CJ28" s="288"/>
      <c r="CK28" s="288"/>
      <c r="CL28" s="288"/>
      <c r="CM28" s="317"/>
      <c r="CN28" s="317">
        <f>5*2</f>
        <v>10</v>
      </c>
      <c r="CO28" s="290"/>
      <c r="CP28" s="290"/>
      <c r="CQ28" s="318"/>
      <c r="CR28" s="318"/>
      <c r="CS28" s="290"/>
      <c r="CT28" s="290"/>
      <c r="CU28" s="318"/>
      <c r="CV28" s="318"/>
      <c r="CW28" s="317"/>
      <c r="CX28" s="317"/>
      <c r="CY28" s="330">
        <v>1817</v>
      </c>
      <c r="CZ28" s="319"/>
      <c r="DA28" s="317"/>
      <c r="DB28" s="319"/>
      <c r="DC28" s="319"/>
      <c r="DD28" s="320"/>
      <c r="DE28" s="320"/>
      <c r="DF28" s="320"/>
      <c r="DG28" s="289"/>
      <c r="DH28" s="317"/>
      <c r="DI28" s="317"/>
      <c r="DJ28" s="317"/>
      <c r="DK28" s="317"/>
      <c r="DL28" s="317"/>
      <c r="DM28" s="320"/>
      <c r="DN28" s="321"/>
      <c r="DO28" s="290"/>
      <c r="DP28" s="290"/>
      <c r="DQ28" s="318"/>
      <c r="DR28" s="318"/>
      <c r="DS28" s="290"/>
      <c r="DT28" s="318"/>
      <c r="DU28" s="318"/>
      <c r="DV28" s="288"/>
      <c r="DW28" s="288"/>
      <c r="DX28" s="290"/>
      <c r="DY28" s="290"/>
      <c r="DZ28" s="318"/>
      <c r="EA28" s="290"/>
      <c r="EB28" s="318"/>
      <c r="EC28" s="289"/>
      <c r="ED28" s="289"/>
      <c r="EE28" s="289"/>
      <c r="EF28" s="289">
        <v>12000000</v>
      </c>
      <c r="EG28" s="289"/>
      <c r="EH28" s="289">
        <v>12000000</v>
      </c>
      <c r="EI28" s="289"/>
      <c r="EJ28" s="290"/>
    </row>
    <row r="29" spans="1:15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32">
        <v>11.36</v>
      </c>
      <c r="R29" s="332">
        <v>12</v>
      </c>
      <c r="S29" s="171" t="e">
        <f>Q29+#REF!+R29</f>
        <v>#REF!</v>
      </c>
      <c r="T29" s="439"/>
      <c r="U29" s="172">
        <f>IF(AT29&lt;30,0,IF(AT29&lt;50,5,IF(AT29&lt;65,10,IF(AT29&gt;66,15))))</f>
        <v>0</v>
      </c>
      <c r="V29" s="373">
        <v>0</v>
      </c>
      <c r="W29" s="374">
        <f t="shared" si="18"/>
        <v>3.2089679958925209E-6</v>
      </c>
      <c r="X29" s="375">
        <v>0</v>
      </c>
      <c r="Y29" s="375" t="s">
        <v>749</v>
      </c>
      <c r="Z29" s="372" t="s">
        <v>161</v>
      </c>
      <c r="AA29" s="375">
        <f>IF(AB29="Yes",10,0)</f>
        <v>0</v>
      </c>
      <c r="AB29" s="376" t="s">
        <v>162</v>
      </c>
      <c r="AC29" s="377">
        <f>IF(AD29="Yes",10,0)</f>
        <v>0</v>
      </c>
      <c r="AD29" s="376" t="s">
        <v>162</v>
      </c>
      <c r="AE29" s="342">
        <f t="shared" si="19"/>
        <v>0</v>
      </c>
      <c r="AF29" s="342">
        <f t="shared" si="26"/>
        <v>20</v>
      </c>
      <c r="AG29" s="342">
        <f t="shared" si="20"/>
        <v>15</v>
      </c>
      <c r="AH29" s="342">
        <f t="shared" si="23"/>
        <v>10</v>
      </c>
      <c r="AI29" s="332" t="s">
        <v>161</v>
      </c>
      <c r="AJ29" s="342">
        <f t="shared" si="24"/>
        <v>15</v>
      </c>
      <c r="AK29" s="332" t="s">
        <v>751</v>
      </c>
      <c r="AL29" s="342">
        <f t="shared" si="21"/>
        <v>10</v>
      </c>
      <c r="AM29" s="332" t="s">
        <v>161</v>
      </c>
      <c r="AN29" s="342">
        <f>IF(AO29="Yes",5,0)</f>
        <v>0</v>
      </c>
      <c r="AO29" s="332" t="s">
        <v>162</v>
      </c>
      <c r="AP29" s="342">
        <f>IF(AQ29="Yes",5,0)</f>
        <v>5</v>
      </c>
      <c r="AQ29" s="332" t="s">
        <v>161</v>
      </c>
      <c r="AR29" s="378"/>
      <c r="AS29" s="378"/>
      <c r="AT29" s="378">
        <v>20.6</v>
      </c>
      <c r="AU29" s="378"/>
      <c r="AV29" s="378"/>
      <c r="AW29" s="378"/>
      <c r="AX29" s="378"/>
      <c r="AY29" s="378"/>
      <c r="AZ29" s="452"/>
      <c r="BA29" s="448"/>
      <c r="BB29" s="452"/>
      <c r="BC29" s="339" t="s">
        <v>214</v>
      </c>
      <c r="BD29" s="379"/>
      <c r="BE29" s="339"/>
      <c r="BF29" s="379"/>
      <c r="BG29" s="339"/>
      <c r="BH29" s="379"/>
      <c r="BI29" s="379"/>
      <c r="BJ29" s="379"/>
      <c r="BK29" s="379"/>
      <c r="BL29" s="379"/>
      <c r="BM29" s="379"/>
      <c r="BN29" s="379"/>
      <c r="BO29" s="379"/>
      <c r="BP29" s="332">
        <f>SUM(AE29+AF29+AG29+AH29+AJ29+AL29+AN29+AP29)</f>
        <v>75</v>
      </c>
      <c r="BQ29" s="379"/>
      <c r="BR29" s="379"/>
      <c r="BS29" s="379"/>
      <c r="BT29" s="379"/>
      <c r="BU29" s="379"/>
      <c r="BV29" s="379"/>
      <c r="BW29" s="379"/>
      <c r="BX29" s="379"/>
      <c r="BY29" s="313"/>
      <c r="BZ29" s="285" t="s">
        <v>472</v>
      </c>
      <c r="CA29" s="313"/>
      <c r="CB29" s="285"/>
      <c r="CC29" s="313"/>
      <c r="CD29" s="285"/>
      <c r="CE29" s="313"/>
      <c r="CF29" s="285"/>
      <c r="CG29" s="313"/>
      <c r="CH29" s="287"/>
      <c r="CI29" s="287"/>
      <c r="CJ29" s="285"/>
      <c r="CK29" s="285"/>
      <c r="CL29" s="285"/>
      <c r="CM29" s="312"/>
      <c r="CN29" s="312">
        <v>175290</v>
      </c>
      <c r="CO29" s="287"/>
      <c r="CP29" s="287"/>
      <c r="CQ29" s="313"/>
      <c r="CR29" s="313"/>
      <c r="CS29" s="287"/>
      <c r="CT29" s="287"/>
      <c r="CU29" s="313"/>
      <c r="CV29" s="313"/>
      <c r="CW29" s="312"/>
      <c r="CX29" s="312"/>
      <c r="CY29" s="314">
        <v>152000</v>
      </c>
      <c r="CZ29" s="314"/>
      <c r="DA29" s="312"/>
      <c r="DB29" s="314"/>
      <c r="DC29" s="314"/>
      <c r="DD29" s="315"/>
      <c r="DE29" s="315"/>
      <c r="DF29" s="315"/>
      <c r="DG29" s="286"/>
      <c r="DH29" s="312"/>
      <c r="DI29" s="312"/>
      <c r="DJ29" s="312"/>
      <c r="DK29" s="312"/>
      <c r="DL29" s="312"/>
      <c r="DM29" s="315"/>
      <c r="DN29" s="316"/>
      <c r="DO29" s="287"/>
      <c r="DP29" s="287"/>
      <c r="DQ29" s="313"/>
      <c r="DR29" s="313"/>
      <c r="DS29" s="287"/>
      <c r="DT29" s="313"/>
      <c r="DU29" s="313"/>
      <c r="DV29" s="285"/>
      <c r="DW29" s="285"/>
      <c r="DX29" s="287"/>
      <c r="DY29" s="287"/>
      <c r="DZ29" s="313"/>
      <c r="EA29" s="287"/>
      <c r="EB29" s="313"/>
      <c r="EC29" s="286"/>
      <c r="ED29" s="286"/>
      <c r="EE29" s="286"/>
      <c r="EF29" s="286">
        <v>855000</v>
      </c>
      <c r="EG29" s="286"/>
      <c r="EH29" s="286">
        <v>85500</v>
      </c>
      <c r="EI29" s="286"/>
      <c r="EJ29" s="287" t="s">
        <v>475</v>
      </c>
    </row>
    <row r="30" spans="1:15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4">
        <v>16.3</v>
      </c>
      <c r="R30" s="354">
        <v>7.5</v>
      </c>
      <c r="S30" s="142" t="e">
        <f>Q30+#REF!+R30</f>
        <v>#REF!</v>
      </c>
      <c r="T30" s="439"/>
      <c r="U30" s="143"/>
      <c r="V30" s="355"/>
      <c r="W30" s="356">
        <f t="shared" si="18"/>
        <v>263.20984404816738</v>
      </c>
      <c r="X30" s="357"/>
      <c r="Y30" s="357"/>
      <c r="Z30" s="357" t="s">
        <v>161</v>
      </c>
      <c r="AA30" s="357"/>
      <c r="AB30" s="357"/>
      <c r="AC30" s="357"/>
      <c r="AD30" s="357"/>
      <c r="AE30" s="358">
        <f t="shared" si="19"/>
        <v>5</v>
      </c>
      <c r="AF30" s="358">
        <f t="shared" si="26"/>
        <v>20</v>
      </c>
      <c r="AG30" s="358">
        <f t="shared" si="20"/>
        <v>15</v>
      </c>
      <c r="AH30" s="397">
        <f t="shared" si="23"/>
        <v>10</v>
      </c>
      <c r="AI30" s="398" t="s">
        <v>161</v>
      </c>
      <c r="AJ30" s="358">
        <f t="shared" si="24"/>
        <v>15</v>
      </c>
      <c r="AK30" s="354" t="s">
        <v>751</v>
      </c>
      <c r="AL30" s="358">
        <f t="shared" si="21"/>
        <v>10</v>
      </c>
      <c r="AM30" s="354" t="s">
        <v>161</v>
      </c>
      <c r="AN30" s="358">
        <f>IF(AO30="Yes",5,0)</f>
        <v>0</v>
      </c>
      <c r="AO30" s="354" t="s">
        <v>162</v>
      </c>
      <c r="AP30" s="358">
        <f>IF(AQ30="Yes",5,0)</f>
        <v>0</v>
      </c>
      <c r="AQ30" s="354" t="s">
        <v>162</v>
      </c>
      <c r="AR30" s="359"/>
      <c r="AS30" s="359"/>
      <c r="AT30" s="359">
        <v>38.5</v>
      </c>
      <c r="AU30" s="359"/>
      <c r="AV30" s="359"/>
      <c r="AW30" s="359"/>
      <c r="AX30" s="359"/>
      <c r="AY30" s="359"/>
      <c r="AZ30" s="461"/>
      <c r="BA30" s="448"/>
      <c r="BB30" s="461"/>
      <c r="BC30" s="346" t="s">
        <v>214</v>
      </c>
      <c r="BD30" s="360"/>
      <c r="BE30" s="346"/>
      <c r="BF30" s="360"/>
      <c r="BG30" s="346"/>
      <c r="BH30" s="360"/>
      <c r="BI30" s="360"/>
      <c r="BJ30" s="360"/>
      <c r="BK30" s="360"/>
      <c r="BL30" s="360"/>
      <c r="BM30" s="360"/>
      <c r="BN30" s="360"/>
      <c r="BO30" s="360"/>
      <c r="BP30" s="354">
        <f>SUM(AE30+AF30+AG30+AH30++AJ30+AL30+AN30+AP30)</f>
        <v>75</v>
      </c>
      <c r="BQ30" s="360"/>
      <c r="BR30" s="360"/>
      <c r="BS30" s="360"/>
      <c r="BT30" s="360"/>
      <c r="BU30" s="360"/>
      <c r="BV30" s="360"/>
      <c r="BW30" s="360"/>
      <c r="BX30" s="360"/>
      <c r="BY30" s="318"/>
      <c r="BZ30" s="288"/>
      <c r="CA30" s="318"/>
      <c r="CB30" s="288"/>
      <c r="CC30" s="318"/>
      <c r="CD30" s="288"/>
      <c r="CE30" s="318"/>
      <c r="CF30" s="288"/>
      <c r="CG30" s="318"/>
      <c r="CH30" s="290"/>
      <c r="CI30" s="290"/>
      <c r="CJ30" s="288"/>
      <c r="CK30" s="288"/>
      <c r="CL30" s="288"/>
      <c r="CM30" s="317"/>
      <c r="CN30" s="317">
        <f>13*2</f>
        <v>26</v>
      </c>
      <c r="CO30" s="290"/>
      <c r="CP30" s="290"/>
      <c r="CQ30" s="318"/>
      <c r="CR30" s="318"/>
      <c r="CS30" s="290"/>
      <c r="CT30" s="290"/>
      <c r="CU30" s="318"/>
      <c r="CV30" s="318"/>
      <c r="CW30" s="317"/>
      <c r="CX30" s="317"/>
      <c r="CY30" s="330">
        <v>2338</v>
      </c>
      <c r="CZ30" s="319"/>
      <c r="DA30" s="317"/>
      <c r="DB30" s="319"/>
      <c r="DC30" s="319"/>
      <c r="DD30" s="320"/>
      <c r="DE30" s="320"/>
      <c r="DF30" s="320"/>
      <c r="DG30" s="289"/>
      <c r="DH30" s="317"/>
      <c r="DI30" s="317"/>
      <c r="DJ30" s="317"/>
      <c r="DK30" s="317"/>
      <c r="DL30" s="317"/>
      <c r="DM30" s="320"/>
      <c r="DN30" s="321"/>
      <c r="DO30" s="290"/>
      <c r="DP30" s="290"/>
      <c r="DQ30" s="318"/>
      <c r="DR30" s="318"/>
      <c r="DS30" s="290"/>
      <c r="DT30" s="318"/>
      <c r="DU30" s="318"/>
      <c r="DV30" s="288"/>
      <c r="DW30" s="288"/>
      <c r="DX30" s="290"/>
      <c r="DY30" s="290"/>
      <c r="DZ30" s="318"/>
      <c r="EA30" s="290"/>
      <c r="EB30" s="318"/>
      <c r="EC30" s="289"/>
      <c r="ED30" s="289"/>
      <c r="EE30" s="289"/>
      <c r="EF30" s="289">
        <v>16000000</v>
      </c>
      <c r="EG30" s="289"/>
      <c r="EH30" s="289">
        <v>16000000</v>
      </c>
      <c r="EI30" s="289"/>
      <c r="EJ30" s="290"/>
    </row>
    <row r="31" spans="1:15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4">
        <v>15.3</v>
      </c>
      <c r="R31" s="354">
        <v>7.5</v>
      </c>
      <c r="S31" s="142" t="e">
        <f>Q31+#REF!+R31</f>
        <v>#REF!</v>
      </c>
      <c r="T31" s="439"/>
      <c r="U31" s="143"/>
      <c r="V31" s="355"/>
      <c r="W31" s="356">
        <f t="shared" si="18"/>
        <v>263.20984404816738</v>
      </c>
      <c r="X31" s="357"/>
      <c r="Y31" s="357"/>
      <c r="Z31" s="357" t="s">
        <v>161</v>
      </c>
      <c r="AA31" s="357"/>
      <c r="AB31" s="357"/>
      <c r="AC31" s="357"/>
      <c r="AD31" s="357"/>
      <c r="AE31" s="358">
        <f t="shared" si="19"/>
        <v>5</v>
      </c>
      <c r="AF31" s="358">
        <f t="shared" si="26"/>
        <v>20</v>
      </c>
      <c r="AG31" s="358">
        <f t="shared" si="20"/>
        <v>15</v>
      </c>
      <c r="AH31" s="397">
        <f t="shared" si="23"/>
        <v>10</v>
      </c>
      <c r="AI31" s="398" t="s">
        <v>161</v>
      </c>
      <c r="AJ31" s="358">
        <f t="shared" si="24"/>
        <v>15</v>
      </c>
      <c r="AK31" s="354" t="s">
        <v>751</v>
      </c>
      <c r="AL31" s="358">
        <f t="shared" si="21"/>
        <v>10</v>
      </c>
      <c r="AM31" s="354" t="s">
        <v>161</v>
      </c>
      <c r="AN31" s="358">
        <f>IF(AO31="Yes",5,0)</f>
        <v>0</v>
      </c>
      <c r="AO31" s="354" t="s">
        <v>162</v>
      </c>
      <c r="AP31" s="358">
        <f>IF(AQ31="Yes",5,0)</f>
        <v>0</v>
      </c>
      <c r="AQ31" s="354" t="s">
        <v>162</v>
      </c>
      <c r="AR31" s="359"/>
      <c r="AS31" s="359"/>
      <c r="AT31" s="359">
        <v>38.5</v>
      </c>
      <c r="AU31" s="359"/>
      <c r="AV31" s="359"/>
      <c r="AW31" s="359"/>
      <c r="AX31" s="359"/>
      <c r="AY31" s="359"/>
      <c r="AZ31" s="461"/>
      <c r="BA31" s="448"/>
      <c r="BB31" s="461"/>
      <c r="BC31" s="346" t="s">
        <v>214</v>
      </c>
      <c r="BD31" s="360"/>
      <c r="BE31" s="346"/>
      <c r="BF31" s="360"/>
      <c r="BG31" s="346"/>
      <c r="BH31" s="360"/>
      <c r="BI31" s="360"/>
      <c r="BJ31" s="360"/>
      <c r="BK31" s="360"/>
      <c r="BL31" s="360"/>
      <c r="BM31" s="360"/>
      <c r="BN31" s="360"/>
      <c r="BO31" s="360"/>
      <c r="BP31" s="354">
        <f>SUM(AE31+AF31+AG31+AH31++AJ31+AL31+AN31+AP31)</f>
        <v>75</v>
      </c>
      <c r="BQ31" s="360"/>
      <c r="BR31" s="360"/>
      <c r="BS31" s="360"/>
      <c r="BT31" s="360"/>
      <c r="BU31" s="360"/>
      <c r="BV31" s="360"/>
      <c r="BW31" s="360"/>
      <c r="BX31" s="360"/>
      <c r="BY31" s="318"/>
      <c r="BZ31" s="288" t="s">
        <v>242</v>
      </c>
      <c r="CA31" s="318"/>
      <c r="CB31" s="288"/>
      <c r="CC31" s="318"/>
      <c r="CD31" s="288"/>
      <c r="CE31" s="318"/>
      <c r="CF31" s="288"/>
      <c r="CG31" s="318"/>
      <c r="CH31" s="290"/>
      <c r="CI31" s="290"/>
      <c r="CJ31" s="288"/>
      <c r="CK31" s="288"/>
      <c r="CL31" s="288"/>
      <c r="CM31" s="317"/>
      <c r="CN31" s="317">
        <f>13*2</f>
        <v>26</v>
      </c>
      <c r="CO31" s="290"/>
      <c r="CP31" s="290"/>
      <c r="CQ31" s="318"/>
      <c r="CR31" s="318"/>
      <c r="CS31" s="290"/>
      <c r="CT31" s="290"/>
      <c r="CU31" s="318"/>
      <c r="CV31" s="318"/>
      <c r="CW31" s="317"/>
      <c r="CX31" s="317"/>
      <c r="CY31" s="330">
        <v>2338</v>
      </c>
      <c r="CZ31" s="319"/>
      <c r="DA31" s="317"/>
      <c r="DB31" s="319"/>
      <c r="DC31" s="319"/>
      <c r="DD31" s="320"/>
      <c r="DE31" s="320"/>
      <c r="DF31" s="320"/>
      <c r="DG31" s="289"/>
      <c r="DH31" s="317"/>
      <c r="DI31" s="317"/>
      <c r="DJ31" s="317"/>
      <c r="DK31" s="317"/>
      <c r="DL31" s="317"/>
      <c r="DM31" s="320"/>
      <c r="DN31" s="321"/>
      <c r="DO31" s="290"/>
      <c r="DP31" s="290"/>
      <c r="DQ31" s="318"/>
      <c r="DR31" s="318"/>
      <c r="DS31" s="290"/>
      <c r="DT31" s="318"/>
      <c r="DU31" s="318"/>
      <c r="DV31" s="288"/>
      <c r="DW31" s="288"/>
      <c r="DX31" s="290"/>
      <c r="DY31" s="290"/>
      <c r="DZ31" s="318"/>
      <c r="EA31" s="290"/>
      <c r="EB31" s="318"/>
      <c r="EC31" s="289"/>
      <c r="ED31" s="289"/>
      <c r="EE31" s="289"/>
      <c r="EF31" s="289">
        <v>16000000</v>
      </c>
      <c r="EG31" s="289"/>
      <c r="EH31" s="289">
        <v>16000000</v>
      </c>
      <c r="EI31" s="289"/>
      <c r="EJ31" s="290"/>
    </row>
    <row r="32" spans="1:151" ht="13.9" hidden="1" customHeight="1" x14ac:dyDescent="0.2">
      <c r="A32" s="345" t="s">
        <v>556</v>
      </c>
      <c r="B32" s="361" t="s">
        <v>197</v>
      </c>
      <c r="C32" s="361" t="s">
        <v>194</v>
      </c>
      <c r="D32" s="152" t="s">
        <v>759</v>
      </c>
      <c r="E32" s="152" t="s">
        <v>179</v>
      </c>
      <c r="F32" s="345"/>
      <c r="G32" s="345" t="s">
        <v>505</v>
      </c>
      <c r="H32" s="345"/>
      <c r="I32" s="345"/>
      <c r="J32" s="345" t="s">
        <v>557</v>
      </c>
      <c r="K32" s="345"/>
      <c r="L32" s="362">
        <v>230400</v>
      </c>
      <c r="M32" s="154"/>
      <c r="N32" s="439"/>
      <c r="O32" s="155"/>
      <c r="P32" s="367"/>
      <c r="Q32" s="364">
        <v>7.47</v>
      </c>
      <c r="R32" s="364"/>
      <c r="S32" s="158" t="e">
        <f>Q32+#REF!+R32</f>
        <v>#REF!</v>
      </c>
      <c r="T32" s="439"/>
      <c r="U32" s="159" t="s">
        <v>155</v>
      </c>
      <c r="V32" s="365"/>
      <c r="W32" s="366">
        <f t="shared" si="18"/>
        <v>7552.4888138593415</v>
      </c>
      <c r="X32" s="367"/>
      <c r="Y32" s="367"/>
      <c r="Z32" s="367" t="s">
        <v>161</v>
      </c>
      <c r="AA32" s="365">
        <f>IF(AB32="Yes",10,0)</f>
        <v>0</v>
      </c>
      <c r="AB32" s="367"/>
      <c r="AC32" s="368">
        <f>IF(AD32="Yes",10,0)</f>
        <v>0</v>
      </c>
      <c r="AD32" s="367"/>
      <c r="AE32" s="369">
        <f t="shared" si="19"/>
        <v>0</v>
      </c>
      <c r="AF32" s="369">
        <f>IF(BL30&lt;999,20,IF(BL30&lt;1499,15,IF(BL30&lt;1999,10,IF(BL30&lt;3999,5,IF(BL30&gt;4000,0)))))</f>
        <v>20</v>
      </c>
      <c r="AG32" s="369">
        <f t="shared" si="20"/>
        <v>15</v>
      </c>
      <c r="AH32" s="369">
        <f t="shared" si="23"/>
        <v>10</v>
      </c>
      <c r="AI32" s="364" t="s">
        <v>161</v>
      </c>
      <c r="AJ32" s="369">
        <f t="shared" si="24"/>
        <v>15</v>
      </c>
      <c r="AK32" s="364" t="s">
        <v>751</v>
      </c>
      <c r="AL32" s="369">
        <f t="shared" si="21"/>
        <v>10</v>
      </c>
      <c r="AM32" s="364" t="s">
        <v>161</v>
      </c>
      <c r="AN32" s="369">
        <f>IF(AO32="Yes",5,0)</f>
        <v>5</v>
      </c>
      <c r="AO32" s="364" t="s">
        <v>161</v>
      </c>
      <c r="AP32" s="369">
        <f t="shared" ref="AP32:AP46" si="27">IF(AQ32="Yes",10,0)</f>
        <v>0</v>
      </c>
      <c r="AQ32" s="364" t="s">
        <v>162</v>
      </c>
      <c r="AR32" s="370"/>
      <c r="AS32" s="370"/>
      <c r="AT32" s="370"/>
      <c r="AU32" s="370"/>
      <c r="AV32" s="370"/>
      <c r="AW32" s="370"/>
      <c r="AX32" s="370"/>
      <c r="AY32" s="370"/>
      <c r="AZ32" s="451"/>
      <c r="BA32" s="448"/>
      <c r="BB32" s="451"/>
      <c r="BC32" s="345" t="s">
        <v>194</v>
      </c>
      <c r="BD32" s="371"/>
      <c r="BE32" s="345"/>
      <c r="BF32" s="371"/>
      <c r="BG32" s="345"/>
      <c r="BH32" s="371"/>
      <c r="BI32" s="371"/>
      <c r="BJ32" s="371"/>
      <c r="BK32" s="371"/>
      <c r="BL32" s="371"/>
      <c r="BM32" s="371"/>
      <c r="BN32" s="371"/>
      <c r="BO32" s="371"/>
      <c r="BP32" s="364">
        <f>SUM(AE32+AF32+AG32+AH32+AJ32+AL32+AN32+AP32)</f>
        <v>75</v>
      </c>
      <c r="BQ32" s="371"/>
      <c r="BR32" s="371"/>
      <c r="BS32" s="371"/>
      <c r="BT32" s="371"/>
      <c r="BU32" s="371"/>
      <c r="BV32" s="371"/>
      <c r="BW32" s="371"/>
      <c r="BX32" s="371"/>
      <c r="BY32" s="293"/>
      <c r="BZ32" s="291" t="s">
        <v>197</v>
      </c>
      <c r="CA32" s="293"/>
      <c r="CB32" s="291"/>
      <c r="CC32" s="293"/>
      <c r="CD32" s="291"/>
      <c r="CE32" s="293"/>
      <c r="CF32" s="291"/>
      <c r="CG32" s="293"/>
      <c r="CH32" s="294"/>
      <c r="CI32" s="294"/>
      <c r="CJ32" s="291"/>
      <c r="CK32" s="291"/>
      <c r="CL32" s="291"/>
      <c r="CM32" s="305"/>
      <c r="CN32" s="305">
        <v>0.85</v>
      </c>
      <c r="CO32" s="294"/>
      <c r="CP32" s="294"/>
      <c r="CQ32" s="293"/>
      <c r="CR32" s="293"/>
      <c r="CS32" s="294"/>
      <c r="CT32" s="294"/>
      <c r="CU32" s="293"/>
      <c r="CV32" s="293"/>
      <c r="CW32" s="305"/>
      <c r="CX32" s="305"/>
      <c r="CY32" s="295">
        <v>35.89</v>
      </c>
      <c r="CZ32" s="295"/>
      <c r="DA32" s="305"/>
      <c r="DB32" s="295"/>
      <c r="DC32" s="295"/>
      <c r="DD32" s="306"/>
      <c r="DE32" s="306"/>
      <c r="DF32" s="306"/>
      <c r="DG32" s="292"/>
      <c r="DH32" s="305"/>
      <c r="DI32" s="305"/>
      <c r="DJ32" s="305"/>
      <c r="DK32" s="305"/>
      <c r="DL32" s="305"/>
      <c r="DM32" s="306"/>
      <c r="DN32" s="296"/>
      <c r="DO32" s="294"/>
      <c r="DP32" s="294"/>
      <c r="DQ32" s="293"/>
      <c r="DR32" s="293"/>
      <c r="DS32" s="294"/>
      <c r="DT32" s="293"/>
      <c r="DU32" s="293"/>
      <c r="DV32" s="291"/>
      <c r="DW32" s="291"/>
      <c r="DX32" s="294"/>
      <c r="DY32" s="294"/>
      <c r="DZ32" s="293"/>
      <c r="EA32" s="294"/>
      <c r="EB32" s="293"/>
      <c r="EC32" s="292"/>
      <c r="ED32" s="292"/>
      <c r="EE32" s="292"/>
      <c r="EF32" s="292">
        <v>256000</v>
      </c>
      <c r="EG32" s="292"/>
      <c r="EH32" s="292">
        <v>230400</v>
      </c>
      <c r="EI32" s="292"/>
      <c r="EJ32" s="294"/>
    </row>
    <row r="33" spans="1:151" ht="62.45" hidden="1" customHeight="1" x14ac:dyDescent="0.2">
      <c r="A33" s="403" t="s">
        <v>135</v>
      </c>
      <c r="B33" s="404" t="s">
        <v>197</v>
      </c>
      <c r="C33" s="404" t="s">
        <v>194</v>
      </c>
      <c r="D33" s="238" t="s">
        <v>757</v>
      </c>
      <c r="E33" s="238" t="s">
        <v>153</v>
      </c>
      <c r="F33" s="403" t="s">
        <v>401</v>
      </c>
      <c r="G33" s="403" t="s">
        <v>268</v>
      </c>
      <c r="H33" s="403" t="s">
        <v>402</v>
      </c>
      <c r="I33" s="403" t="s">
        <v>156</v>
      </c>
      <c r="J33" s="403" t="s">
        <v>403</v>
      </c>
      <c r="K33" s="403" t="s">
        <v>291</v>
      </c>
      <c r="L33" s="405">
        <v>9460000</v>
      </c>
      <c r="M33" s="126">
        <v>15.194668034134692</v>
      </c>
      <c r="N33" s="462"/>
      <c r="O33" s="414">
        <v>13.574471535535771</v>
      </c>
      <c r="P33" s="331"/>
      <c r="Q33" s="406">
        <v>8.9410226938807895</v>
      </c>
      <c r="R33" s="331"/>
      <c r="S33" s="189" t="e">
        <f>Q33+#REF!+R33</f>
        <v>#REF!</v>
      </c>
      <c r="T33" s="462"/>
      <c r="U33" s="411">
        <f>IF(AT33&lt;30,0,IF(AT33&lt;50,5,IF(AT33&lt;65,10,IF(AT33&gt;66,15))))</f>
        <v>15</v>
      </c>
      <c r="V33" s="407">
        <f>IF(W33&lt;499,15,IF(W33&lt;999,10,IF(W33&lt;1499,5,IF(W33&gt;1500,0))))</f>
        <v>10</v>
      </c>
      <c r="W33" s="384">
        <f t="shared" si="18"/>
        <v>566.46164208284017</v>
      </c>
      <c r="X33" s="407">
        <f>IF(DC33&lt;500,0,IF(DC33&lt;1000,5,IF(DC33&gt;1000,10)))</f>
        <v>10</v>
      </c>
      <c r="Y33" s="407">
        <f>IF(Z33="Yes",20,0)</f>
        <v>20</v>
      </c>
      <c r="Z33" s="406" t="s">
        <v>161</v>
      </c>
      <c r="AA33" s="407">
        <f>IF(AB33="Yes",20,0)</f>
        <v>20</v>
      </c>
      <c r="AB33" s="409" t="s">
        <v>161</v>
      </c>
      <c r="AC33" s="407">
        <f>IF(AD33="Yes",20,0)</f>
        <v>20</v>
      </c>
      <c r="AD33" s="409" t="s">
        <v>161</v>
      </c>
      <c r="AE33" s="407">
        <f t="shared" si="19"/>
        <v>15</v>
      </c>
      <c r="AF33" s="407">
        <f>IF(BL31&lt;999,20,IF(BL31&lt;1499,15,IF(BL31&lt;1999,10,IF(BL31&lt;3999,5,IF(BL31&gt;4000,0)))))</f>
        <v>20</v>
      </c>
      <c r="AG33" s="407">
        <f t="shared" si="20"/>
        <v>15</v>
      </c>
      <c r="AH33" s="407">
        <f t="shared" si="23"/>
        <v>10</v>
      </c>
      <c r="AI33" s="406" t="s">
        <v>161</v>
      </c>
      <c r="AJ33" s="407">
        <v>15</v>
      </c>
      <c r="AK33" s="406" t="s">
        <v>751</v>
      </c>
      <c r="AL33" s="407">
        <f t="shared" si="21"/>
        <v>10</v>
      </c>
      <c r="AM33" s="406" t="s">
        <v>161</v>
      </c>
      <c r="AN33" s="407">
        <f>IF(AO33="Yes",10,0)</f>
        <v>0</v>
      </c>
      <c r="AO33" s="406" t="s">
        <v>162</v>
      </c>
      <c r="AP33" s="407">
        <f t="shared" si="27"/>
        <v>0</v>
      </c>
      <c r="AQ33" s="406" t="s">
        <v>162</v>
      </c>
      <c r="AR33" s="385">
        <v>19.501477044516125</v>
      </c>
      <c r="AS33" s="385">
        <v>3.2587498942917548</v>
      </c>
      <c r="AT33" s="385">
        <v>66.650000000000006</v>
      </c>
      <c r="AU33" s="385">
        <v>6.2469894638882204</v>
      </c>
      <c r="AV33" s="385">
        <v>4.5220205971468346</v>
      </c>
      <c r="AW33" s="385">
        <v>25.050239849999997</v>
      </c>
      <c r="AX33" s="385">
        <v>0</v>
      </c>
      <c r="AY33" s="385">
        <v>0</v>
      </c>
      <c r="AZ33" s="455"/>
      <c r="BA33" s="448"/>
      <c r="BB33" s="442"/>
      <c r="BC33" s="337" t="s">
        <v>194</v>
      </c>
      <c r="BD33" s="386">
        <v>100</v>
      </c>
      <c r="BE33" s="337" t="s">
        <v>156</v>
      </c>
      <c r="BF33" s="386" t="s">
        <v>156</v>
      </c>
      <c r="BG33" s="337" t="s">
        <v>156</v>
      </c>
      <c r="BH33" s="386" t="s">
        <v>156</v>
      </c>
      <c r="BI33" s="386" t="s">
        <v>195</v>
      </c>
      <c r="BJ33" s="386">
        <v>100</v>
      </c>
      <c r="BK33" s="386" t="s">
        <v>156</v>
      </c>
      <c r="BL33" s="386" t="s">
        <v>156</v>
      </c>
      <c r="BM33" s="386" t="s">
        <v>156</v>
      </c>
      <c r="BN33" s="386" t="s">
        <v>156</v>
      </c>
      <c r="BO33" s="406">
        <f>SUM(U33+V33+X33+Y33+AA33+AC33)</f>
        <v>95</v>
      </c>
      <c r="BP33" s="406">
        <f>SUM(AE33+AF33+AG33+AH33+AJ33+AL33+AN33+AP33)</f>
        <v>85</v>
      </c>
      <c r="BQ33" s="331"/>
      <c r="BR33" s="406"/>
      <c r="BS33" s="407">
        <v>100</v>
      </c>
      <c r="BT33" s="407">
        <v>100</v>
      </c>
      <c r="BU33" s="406">
        <f>Q33+BT33*0.25</f>
        <v>33.94102269388079</v>
      </c>
      <c r="BV33" s="406"/>
      <c r="BW33" s="406">
        <f>O33+BS33*0.25</f>
        <v>38.574471535535771</v>
      </c>
      <c r="BX33" s="406"/>
      <c r="BY33" s="406"/>
      <c r="BZ33" s="282" t="s">
        <v>197</v>
      </c>
      <c r="CA33" s="308">
        <v>100</v>
      </c>
      <c r="CB33" s="282" t="s">
        <v>156</v>
      </c>
      <c r="CC33" s="308" t="s">
        <v>156</v>
      </c>
      <c r="CD33" s="282" t="s">
        <v>156</v>
      </c>
      <c r="CE33" s="308" t="s">
        <v>156</v>
      </c>
      <c r="CF33" s="282" t="s">
        <v>156</v>
      </c>
      <c r="CG33" s="308" t="s">
        <v>156</v>
      </c>
      <c r="CH33" s="284">
        <v>1</v>
      </c>
      <c r="CI33" s="284" t="s">
        <v>184</v>
      </c>
      <c r="CJ33" s="282" t="s">
        <v>198</v>
      </c>
      <c r="CK33" s="282" t="s">
        <v>199</v>
      </c>
      <c r="CL33" s="282" t="s">
        <v>404</v>
      </c>
      <c r="CM33" s="307">
        <v>2</v>
      </c>
      <c r="CN33" s="307">
        <v>2</v>
      </c>
      <c r="CO33" s="284" t="s">
        <v>174</v>
      </c>
      <c r="CP33" s="284" t="s">
        <v>158</v>
      </c>
      <c r="CQ33" s="308">
        <v>1</v>
      </c>
      <c r="CR33" s="308">
        <v>1</v>
      </c>
      <c r="CS33" s="284" t="s">
        <v>159</v>
      </c>
      <c r="CT33" s="284" t="s">
        <v>160</v>
      </c>
      <c r="CU33" s="308">
        <v>49.999892227322199</v>
      </c>
      <c r="CV33" s="308">
        <v>55</v>
      </c>
      <c r="CW33" s="307">
        <v>14.962705749633502</v>
      </c>
      <c r="CX33" s="307">
        <v>85.0372942503665</v>
      </c>
      <c r="CY33" s="309">
        <v>8350.0799499999994</v>
      </c>
      <c r="CZ33" s="309">
        <v>31000</v>
      </c>
      <c r="DA33" s="307">
        <v>0.26935741774193545</v>
      </c>
      <c r="DB33" s="309">
        <v>7100.6820572223551</v>
      </c>
      <c r="DC33" s="309">
        <v>1249.3978927776441</v>
      </c>
      <c r="DD33" s="310">
        <v>1121641.911162334</v>
      </c>
      <c r="DE33" s="310">
        <v>197358.08883766588</v>
      </c>
      <c r="DF33" s="310">
        <v>1319000</v>
      </c>
      <c r="DG33" s="283">
        <v>30827774</v>
      </c>
      <c r="DH33" s="307" t="s">
        <v>156</v>
      </c>
      <c r="DI33" s="307" t="s">
        <v>156</v>
      </c>
      <c r="DJ33" s="307" t="s">
        <v>156</v>
      </c>
      <c r="DK33" s="307">
        <v>33.299999999999997</v>
      </c>
      <c r="DL33" s="307">
        <v>100</v>
      </c>
      <c r="DM33" s="310">
        <v>21</v>
      </c>
      <c r="DN33" s="311">
        <v>6.9440411942936698E-5</v>
      </c>
      <c r="DO33" s="284" t="s">
        <v>162</v>
      </c>
      <c r="DP33" s="284" t="s">
        <v>162</v>
      </c>
      <c r="DQ33" s="308">
        <v>12</v>
      </c>
      <c r="DR33" s="308">
        <v>12</v>
      </c>
      <c r="DS33" s="284" t="s">
        <v>162</v>
      </c>
      <c r="DT33" s="308">
        <v>2</v>
      </c>
      <c r="DU33" s="308">
        <v>2</v>
      </c>
      <c r="DV33" s="282" t="s">
        <v>175</v>
      </c>
      <c r="DW33" s="282" t="s">
        <v>156</v>
      </c>
      <c r="DX33" s="284" t="s">
        <v>165</v>
      </c>
      <c r="DY33" s="284" t="s">
        <v>170</v>
      </c>
      <c r="DZ33" s="308">
        <v>1</v>
      </c>
      <c r="EA33" s="284" t="s">
        <v>161</v>
      </c>
      <c r="EB33" s="308">
        <v>19.565219056081599</v>
      </c>
      <c r="EC33" s="283">
        <v>8900000</v>
      </c>
      <c r="ED33" s="283">
        <v>500000</v>
      </c>
      <c r="EE33" s="283">
        <v>60000</v>
      </c>
      <c r="EF33" s="283">
        <v>9460000</v>
      </c>
      <c r="EG33" s="283" t="s">
        <v>156</v>
      </c>
      <c r="EH33" s="283">
        <v>9460000</v>
      </c>
      <c r="EI33" s="283">
        <v>9460000</v>
      </c>
      <c r="EJ33" s="284" t="s">
        <v>156</v>
      </c>
      <c r="EM33" s="413"/>
      <c r="EN33" s="413"/>
      <c r="EO33" s="413"/>
      <c r="EP33" s="413"/>
      <c r="EQ33" s="413"/>
      <c r="ER33" s="413"/>
      <c r="ES33" s="413"/>
      <c r="ET33" s="413"/>
      <c r="EU33" s="413"/>
    </row>
    <row r="34" spans="1:15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406">
        <v>10.43</v>
      </c>
      <c r="R34" s="331">
        <v>9.75</v>
      </c>
      <c r="S34" s="189" t="e">
        <f>Q34+#REF!+R34</f>
        <v>#REF!</v>
      </c>
      <c r="T34" s="462"/>
      <c r="U34" s="104" t="s">
        <v>155</v>
      </c>
      <c r="V34" s="338"/>
      <c r="W34" s="384">
        <f t="shared" si="18"/>
        <v>7.9858468392354567</v>
      </c>
      <c r="X34" s="331"/>
      <c r="Y34" s="331"/>
      <c r="Z34" s="331" t="s">
        <v>161</v>
      </c>
      <c r="AA34" s="331"/>
      <c r="AB34" s="331"/>
      <c r="AC34" s="331"/>
      <c r="AD34" s="331"/>
      <c r="AE34" s="407">
        <f t="shared" si="19"/>
        <v>5</v>
      </c>
      <c r="AF34" s="407">
        <f t="shared" ref="AF34:AF43" si="28">IF(W34&lt;999,20,IF(W34&lt;1499,15,IF(W34&lt;1999,10,IF(W34&lt;3999,5,IF(W34&gt;4000,0)))))</f>
        <v>20</v>
      </c>
      <c r="AG34" s="407">
        <f t="shared" si="20"/>
        <v>15</v>
      </c>
      <c r="AH34" s="407">
        <v>10</v>
      </c>
      <c r="AI34" s="406" t="s">
        <v>162</v>
      </c>
      <c r="AJ34" s="407">
        <f t="shared" ref="AJ34:AJ43" si="29">IF(AK34="Minimal",15,0)</f>
        <v>15</v>
      </c>
      <c r="AK34" s="406" t="s">
        <v>751</v>
      </c>
      <c r="AL34" s="407">
        <f t="shared" si="21"/>
        <v>10</v>
      </c>
      <c r="AM34" s="406" t="s">
        <v>161</v>
      </c>
      <c r="AN34" s="407">
        <f>IF(AO34="Yes",10,0)</f>
        <v>0</v>
      </c>
      <c r="AO34" s="406" t="s">
        <v>162</v>
      </c>
      <c r="AP34" s="407">
        <f t="shared" si="27"/>
        <v>0</v>
      </c>
      <c r="AQ34" s="406" t="s">
        <v>162</v>
      </c>
      <c r="AR34" s="385">
        <v>9.3998067385422761</v>
      </c>
      <c r="AS34" s="385">
        <v>0</v>
      </c>
      <c r="AT34" s="385">
        <v>44.936317592166006</v>
      </c>
      <c r="AU34" s="385">
        <v>0</v>
      </c>
      <c r="AV34" s="385" t="s">
        <v>155</v>
      </c>
      <c r="AW34" s="385" t="s">
        <v>155</v>
      </c>
      <c r="AX34" s="385">
        <v>50</v>
      </c>
      <c r="AY34" s="385">
        <v>0</v>
      </c>
      <c r="AZ34" s="456"/>
      <c r="BA34" s="448"/>
      <c r="BB34" s="456"/>
      <c r="BC34" s="337" t="s">
        <v>214</v>
      </c>
      <c r="BD34" s="386">
        <v>100</v>
      </c>
      <c r="BE34" s="337" t="s">
        <v>156</v>
      </c>
      <c r="BF34" s="386" t="s">
        <v>156</v>
      </c>
      <c r="BG34" s="337" t="s">
        <v>156</v>
      </c>
      <c r="BH34" s="386" t="s">
        <v>156</v>
      </c>
      <c r="BI34" s="386" t="s">
        <v>195</v>
      </c>
      <c r="BJ34" s="386">
        <v>100</v>
      </c>
      <c r="BK34" s="386" t="s">
        <v>156</v>
      </c>
      <c r="BL34" s="386" t="s">
        <v>156</v>
      </c>
      <c r="BM34" s="386" t="s">
        <v>156</v>
      </c>
      <c r="BN34" s="386" t="s">
        <v>156</v>
      </c>
      <c r="BO34" s="386"/>
      <c r="BP34" s="406">
        <f>SUM(AE34+AF34+AG34+AH34+AJ34+AL34+AN34+AP34)</f>
        <v>75</v>
      </c>
      <c r="BQ34" s="386"/>
      <c r="BR34" s="408"/>
      <c r="BS34" s="386"/>
      <c r="BT34" s="407">
        <v>100</v>
      </c>
      <c r="BU34" s="406">
        <f>Q34+BT34*0.25</f>
        <v>35.43</v>
      </c>
      <c r="BV34" s="408"/>
      <c r="BW34" s="386"/>
      <c r="BX34" s="386"/>
      <c r="BY34" s="308"/>
      <c r="BZ34" s="282" t="s">
        <v>243</v>
      </c>
      <c r="CA34" s="308">
        <v>55.7</v>
      </c>
      <c r="CB34" s="282" t="s">
        <v>242</v>
      </c>
      <c r="CC34" s="308">
        <v>44.3</v>
      </c>
      <c r="CD34" s="282" t="s">
        <v>156</v>
      </c>
      <c r="CE34" s="308" t="s">
        <v>156</v>
      </c>
      <c r="CF34" s="282" t="s">
        <v>156</v>
      </c>
      <c r="CG34" s="308" t="s">
        <v>156</v>
      </c>
      <c r="CH34" s="284">
        <v>1</v>
      </c>
      <c r="CI34" s="284" t="s">
        <v>184</v>
      </c>
      <c r="CJ34" s="282" t="s">
        <v>198</v>
      </c>
      <c r="CK34" s="282" t="s">
        <v>216</v>
      </c>
      <c r="CL34" s="282" t="s">
        <v>363</v>
      </c>
      <c r="CM34" s="307">
        <v>11.004277439999999</v>
      </c>
      <c r="CN34" s="307">
        <v>11.004277439999999</v>
      </c>
      <c r="CO34" s="284" t="s">
        <v>174</v>
      </c>
      <c r="CP34" s="284" t="s">
        <v>174</v>
      </c>
      <c r="CQ34" s="308">
        <v>1</v>
      </c>
      <c r="CR34" s="308">
        <v>1</v>
      </c>
      <c r="CS34" s="284" t="s">
        <v>159</v>
      </c>
      <c r="CT34" s="284" t="s">
        <v>159</v>
      </c>
      <c r="CU34" s="308">
        <v>54</v>
      </c>
      <c r="CV34" s="308">
        <v>54</v>
      </c>
      <c r="CW34" s="307">
        <v>0</v>
      </c>
      <c r="CX34" s="307">
        <v>100</v>
      </c>
      <c r="CY34" s="309">
        <v>2201.904411</v>
      </c>
      <c r="CZ34" s="309">
        <v>15508.10743</v>
      </c>
      <c r="DA34" s="307">
        <v>0.14198408290237127</v>
      </c>
      <c r="DB34" s="309">
        <v>2201.904411</v>
      </c>
      <c r="DC34" s="309">
        <v>0</v>
      </c>
      <c r="DD34" s="310">
        <v>0</v>
      </c>
      <c r="DE34" s="310">
        <v>0</v>
      </c>
      <c r="DF34" s="310">
        <v>0</v>
      </c>
      <c r="DG34" s="283">
        <v>0</v>
      </c>
      <c r="DH34" s="307">
        <v>69.443972479999999</v>
      </c>
      <c r="DI34" s="307">
        <v>39.267785250000003</v>
      </c>
      <c r="DJ34" s="307">
        <v>26.110677290000002</v>
      </c>
      <c r="DK34" s="307" t="s">
        <v>156</v>
      </c>
      <c r="DL34" s="307" t="s">
        <v>156</v>
      </c>
      <c r="DM34" s="310" t="s">
        <v>156</v>
      </c>
      <c r="DN34" s="311" t="s">
        <v>156</v>
      </c>
      <c r="DO34" s="284" t="s">
        <v>162</v>
      </c>
      <c r="DP34" s="284" t="s">
        <v>162</v>
      </c>
      <c r="DQ34" s="308">
        <v>10</v>
      </c>
      <c r="DR34" s="308">
        <v>12</v>
      </c>
      <c r="DS34" s="284" t="s">
        <v>162</v>
      </c>
      <c r="DT34" s="308">
        <v>0</v>
      </c>
      <c r="DU34" s="308">
        <v>0</v>
      </c>
      <c r="DV34" s="282" t="s">
        <v>175</v>
      </c>
      <c r="DW34" s="282" t="s">
        <v>156</v>
      </c>
      <c r="DX34" s="284" t="s">
        <v>165</v>
      </c>
      <c r="DY34" s="284" t="s">
        <v>165</v>
      </c>
      <c r="DZ34" s="308">
        <v>1</v>
      </c>
      <c r="EA34" s="284" t="s">
        <v>162</v>
      </c>
      <c r="EB34" s="308">
        <v>34</v>
      </c>
      <c r="EC34" s="283">
        <v>12540000</v>
      </c>
      <c r="ED34" s="283">
        <v>0</v>
      </c>
      <c r="EE34" s="283">
        <v>0</v>
      </c>
      <c r="EF34" s="283">
        <v>12540000</v>
      </c>
      <c r="EG34" s="283" t="s">
        <v>156</v>
      </c>
      <c r="EH34" s="292">
        <v>193500</v>
      </c>
      <c r="EI34" s="283">
        <v>12540000</v>
      </c>
      <c r="EJ34" s="284" t="s">
        <v>156</v>
      </c>
    </row>
    <row r="35" spans="1:151" ht="45" hidden="1" customHeight="1" x14ac:dyDescent="0.2">
      <c r="A35" s="403" t="s">
        <v>122</v>
      </c>
      <c r="B35" s="404" t="s">
        <v>242</v>
      </c>
      <c r="C35" s="404" t="s">
        <v>214</v>
      </c>
      <c r="D35" s="238" t="s">
        <v>757</v>
      </c>
      <c r="E35" s="238" t="s">
        <v>153</v>
      </c>
      <c r="F35" s="403" t="s">
        <v>156</v>
      </c>
      <c r="G35" s="403" t="s">
        <v>239</v>
      </c>
      <c r="H35" s="403" t="s">
        <v>351</v>
      </c>
      <c r="I35" s="403" t="s">
        <v>352</v>
      </c>
      <c r="J35" s="403" t="s">
        <v>353</v>
      </c>
      <c r="K35" s="403" t="s">
        <v>318</v>
      </c>
      <c r="L35" s="405">
        <v>130843000</v>
      </c>
      <c r="M35" s="126">
        <v>11.16234915458393</v>
      </c>
      <c r="N35" s="462"/>
      <c r="O35" s="414">
        <v>12.45</v>
      </c>
      <c r="P35" s="331">
        <v>6.3</v>
      </c>
      <c r="Q35" s="406">
        <v>9.1300000000000008</v>
      </c>
      <c r="R35" s="331">
        <v>9</v>
      </c>
      <c r="S35" s="189" t="e">
        <f>Q35+#REF!+R35</f>
        <v>#REF!</v>
      </c>
      <c r="T35" s="462"/>
      <c r="U35" s="411">
        <f>IF(AT35&lt;30,0,IF(AT35&lt;50,5,IF(AT35&lt;65,10,IF(AT35&gt;66,15))))</f>
        <v>5</v>
      </c>
      <c r="V35" s="407">
        <f>IF(W35&lt;499,15,IF(W35&lt;999,10,IF(W35&lt;1499,5,IF(W35&gt;1500,0))))</f>
        <v>15</v>
      </c>
      <c r="W35" s="384">
        <f t="shared" si="18"/>
        <v>484.12802715559553</v>
      </c>
      <c r="X35" s="407">
        <f>IF(DC35&lt;500,0,IF(DC35&lt;1000,5,IF(DC35&gt;1000,10)))</f>
        <v>10</v>
      </c>
      <c r="Y35" s="407">
        <f>IF(Z35="Yes",20,0)</f>
        <v>20</v>
      </c>
      <c r="Z35" s="406" t="s">
        <v>161</v>
      </c>
      <c r="AA35" s="407">
        <f>IF(AB35="Yes",20,0)</f>
        <v>20</v>
      </c>
      <c r="AB35" s="409" t="s">
        <v>161</v>
      </c>
      <c r="AC35" s="407">
        <f>IF(AD35="Yes",20,0)</f>
        <v>20</v>
      </c>
      <c r="AD35" s="409" t="s">
        <v>161</v>
      </c>
      <c r="AE35" s="407">
        <f t="shared" si="19"/>
        <v>5</v>
      </c>
      <c r="AF35" s="407">
        <f t="shared" si="28"/>
        <v>20</v>
      </c>
      <c r="AG35" s="407">
        <f t="shared" si="20"/>
        <v>15</v>
      </c>
      <c r="AH35" s="407">
        <f t="shared" ref="AH35:AH43" si="30">IF(AI35="Yes",10,0)</f>
        <v>0</v>
      </c>
      <c r="AI35" s="406" t="s">
        <v>162</v>
      </c>
      <c r="AJ35" s="407">
        <f t="shared" si="29"/>
        <v>15</v>
      </c>
      <c r="AK35" s="406" t="s">
        <v>751</v>
      </c>
      <c r="AL35" s="407">
        <f t="shared" si="21"/>
        <v>10</v>
      </c>
      <c r="AM35" s="406" t="s">
        <v>161</v>
      </c>
      <c r="AN35" s="407">
        <f>IF(AO35="Yes",10,0)</f>
        <v>0</v>
      </c>
      <c r="AO35" s="406" t="s">
        <v>162</v>
      </c>
      <c r="AP35" s="407">
        <f t="shared" si="27"/>
        <v>0</v>
      </c>
      <c r="AQ35" s="406" t="s">
        <v>162</v>
      </c>
      <c r="AR35" s="385">
        <v>16.869019924360721</v>
      </c>
      <c r="AS35" s="385">
        <v>0</v>
      </c>
      <c r="AT35" s="385">
        <v>49.446054653357997</v>
      </c>
      <c r="AU35" s="385">
        <v>5.7851885596995665</v>
      </c>
      <c r="AV35" s="385">
        <v>0</v>
      </c>
      <c r="AW35" s="385">
        <v>19.311718553333336</v>
      </c>
      <c r="AX35" s="385">
        <v>0</v>
      </c>
      <c r="AY35" s="385">
        <v>25</v>
      </c>
      <c r="AZ35" s="455"/>
      <c r="BA35" s="448"/>
      <c r="BB35" s="442"/>
      <c r="BC35" s="337" t="s">
        <v>214</v>
      </c>
      <c r="BD35" s="386">
        <v>100</v>
      </c>
      <c r="BE35" s="337" t="s">
        <v>156</v>
      </c>
      <c r="BF35" s="386" t="s">
        <v>156</v>
      </c>
      <c r="BG35" s="337" t="s">
        <v>156</v>
      </c>
      <c r="BH35" s="386" t="s">
        <v>156</v>
      </c>
      <c r="BI35" s="386" t="s">
        <v>195</v>
      </c>
      <c r="BJ35" s="386">
        <v>100</v>
      </c>
      <c r="BK35" s="386" t="s">
        <v>156</v>
      </c>
      <c r="BL35" s="386" t="s">
        <v>156</v>
      </c>
      <c r="BM35" s="386" t="s">
        <v>156</v>
      </c>
      <c r="BN35" s="386" t="s">
        <v>156</v>
      </c>
      <c r="BO35" s="406">
        <f>SUM(U35+V35+X35+Y35+AA35+AC35)</f>
        <v>90</v>
      </c>
      <c r="BP35" s="406">
        <f>SUM(AE35+AF35+AG35+AH35+AJ35+AL35+AN35+AP35)</f>
        <v>65</v>
      </c>
      <c r="BQ35" s="331"/>
      <c r="BR35" s="406"/>
      <c r="BS35" s="407">
        <v>100</v>
      </c>
      <c r="BT35" s="407"/>
      <c r="BU35" s="406">
        <f>Q35+BT35*0.25</f>
        <v>9.1300000000000008</v>
      </c>
      <c r="BV35" s="410" t="s">
        <v>809</v>
      </c>
      <c r="BW35" s="406">
        <f>O35+BS35*0.25</f>
        <v>37.450000000000003</v>
      </c>
      <c r="BX35" s="406"/>
      <c r="BY35" s="406"/>
      <c r="BZ35" s="282" t="s">
        <v>242</v>
      </c>
      <c r="CA35" s="308">
        <v>100</v>
      </c>
      <c r="CB35" s="282" t="s">
        <v>156</v>
      </c>
      <c r="CC35" s="308" t="s">
        <v>156</v>
      </c>
      <c r="CD35" s="282" t="s">
        <v>156</v>
      </c>
      <c r="CE35" s="308" t="s">
        <v>156</v>
      </c>
      <c r="CF35" s="282" t="s">
        <v>156</v>
      </c>
      <c r="CG35" s="308" t="s">
        <v>156</v>
      </c>
      <c r="CH35" s="284">
        <v>1</v>
      </c>
      <c r="CI35" s="284" t="s">
        <v>184</v>
      </c>
      <c r="CJ35" s="282" t="s">
        <v>198</v>
      </c>
      <c r="CK35" s="282" t="s">
        <v>216</v>
      </c>
      <c r="CL35" s="282" t="s">
        <v>354</v>
      </c>
      <c r="CM35" s="307">
        <v>19.349474180000001</v>
      </c>
      <c r="CN35" s="307">
        <v>19.349474180000001</v>
      </c>
      <c r="CO35" s="284" t="s">
        <v>158</v>
      </c>
      <c r="CP35" s="284" t="s">
        <v>158</v>
      </c>
      <c r="CQ35" s="308">
        <v>2</v>
      </c>
      <c r="CR35" s="308">
        <v>2</v>
      </c>
      <c r="CS35" s="284" t="s">
        <v>205</v>
      </c>
      <c r="CT35" s="284" t="s">
        <v>160</v>
      </c>
      <c r="CU35" s="308">
        <v>55</v>
      </c>
      <c r="CV35" s="308">
        <v>55</v>
      </c>
      <c r="CW35" s="307">
        <v>8.2837391423356994</v>
      </c>
      <c r="CX35" s="307">
        <v>91.716260857664295</v>
      </c>
      <c r="CY35" s="309">
        <v>13967.57783</v>
      </c>
      <c r="CZ35" s="309">
        <v>74282.529899999994</v>
      </c>
      <c r="DA35" s="307">
        <v>0.18803314653934533</v>
      </c>
      <c r="DB35" s="309">
        <v>12810.540118060086</v>
      </c>
      <c r="DC35" s="309">
        <v>1157.0377119399134</v>
      </c>
      <c r="DD35" s="310">
        <v>0</v>
      </c>
      <c r="DE35" s="310">
        <v>0</v>
      </c>
      <c r="DF35" s="310">
        <v>0</v>
      </c>
      <c r="DG35" s="283">
        <v>0</v>
      </c>
      <c r="DH35" s="307">
        <v>46.775181750000002</v>
      </c>
      <c r="DI35" s="307">
        <v>60.689393699999997</v>
      </c>
      <c r="DJ35" s="307">
        <v>40.888423809999999</v>
      </c>
      <c r="DK35" s="307" t="s">
        <v>156</v>
      </c>
      <c r="DL35" s="307" t="s">
        <v>156</v>
      </c>
      <c r="DM35" s="310">
        <v>0</v>
      </c>
      <c r="DN35" s="311">
        <v>0</v>
      </c>
      <c r="DO35" s="284" t="s">
        <v>162</v>
      </c>
      <c r="DP35" s="284" t="s">
        <v>162</v>
      </c>
      <c r="DQ35" s="308">
        <v>12</v>
      </c>
      <c r="DR35" s="308">
        <v>12</v>
      </c>
      <c r="DS35" s="284" t="s">
        <v>162</v>
      </c>
      <c r="DT35" s="308">
        <v>3</v>
      </c>
      <c r="DU35" s="308">
        <v>4</v>
      </c>
      <c r="DV35" s="282" t="s">
        <v>186</v>
      </c>
      <c r="DW35" s="282" t="s">
        <v>355</v>
      </c>
      <c r="DX35" s="284" t="s">
        <v>165</v>
      </c>
      <c r="DY35" s="284" t="s">
        <v>165</v>
      </c>
      <c r="DZ35" s="308">
        <v>2</v>
      </c>
      <c r="EA35" s="284" t="s">
        <v>162</v>
      </c>
      <c r="EB35" s="308">
        <v>25</v>
      </c>
      <c r="EC35" s="283">
        <v>125286000</v>
      </c>
      <c r="ED35" s="283">
        <v>4962000</v>
      </c>
      <c r="EE35" s="283">
        <v>595000</v>
      </c>
      <c r="EF35" s="283">
        <v>130843000</v>
      </c>
      <c r="EG35" s="283" t="s">
        <v>156</v>
      </c>
      <c r="EH35" s="283">
        <v>130843000</v>
      </c>
      <c r="EI35" s="283">
        <v>130843000</v>
      </c>
      <c r="EJ35" s="284" t="s">
        <v>156</v>
      </c>
      <c r="EM35" s="413"/>
      <c r="EN35" s="413"/>
      <c r="EO35" s="413"/>
      <c r="EP35" s="413"/>
      <c r="EQ35" s="413"/>
      <c r="ER35" s="413"/>
      <c r="ES35" s="413"/>
      <c r="ET35" s="413"/>
      <c r="EU35" s="413"/>
    </row>
    <row r="36" spans="1:15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199"/>
      <c r="P36" s="389"/>
      <c r="Q36" s="390">
        <v>15.295680447883793</v>
      </c>
      <c r="R36" s="391">
        <v>9.75</v>
      </c>
      <c r="S36" s="204" t="e">
        <f>Q36+#REF!+R36</f>
        <v>#REF!</v>
      </c>
      <c r="T36" s="439"/>
      <c r="U36" s="205" t="s">
        <v>155</v>
      </c>
      <c r="V36" s="392"/>
      <c r="W36" s="393">
        <f t="shared" si="18"/>
        <v>3163.9556096077831</v>
      </c>
      <c r="X36" s="394"/>
      <c r="Y36" s="394"/>
      <c r="Z36" s="394" t="s">
        <v>161</v>
      </c>
      <c r="AA36" s="394"/>
      <c r="AB36" s="394"/>
      <c r="AC36" s="394"/>
      <c r="AD36" s="394"/>
      <c r="AE36" s="395">
        <f t="shared" si="19"/>
        <v>15</v>
      </c>
      <c r="AF36" s="395">
        <f t="shared" si="28"/>
        <v>5</v>
      </c>
      <c r="AG36" s="395">
        <f t="shared" si="20"/>
        <v>15</v>
      </c>
      <c r="AH36" s="395">
        <f t="shared" si="30"/>
        <v>10</v>
      </c>
      <c r="AI36" s="391" t="s">
        <v>161</v>
      </c>
      <c r="AJ36" s="395">
        <f t="shared" si="29"/>
        <v>15</v>
      </c>
      <c r="AK36" s="391" t="s">
        <v>751</v>
      </c>
      <c r="AL36" s="395">
        <f t="shared" si="21"/>
        <v>10</v>
      </c>
      <c r="AM36" s="391" t="s">
        <v>161</v>
      </c>
      <c r="AN36" s="395">
        <f>IF(AO36="Yes",10,0)</f>
        <v>0</v>
      </c>
      <c r="AO36" s="391" t="s">
        <v>162</v>
      </c>
      <c r="AP36" s="395">
        <f t="shared" si="27"/>
        <v>0</v>
      </c>
      <c r="AQ36" s="391" t="s">
        <v>162</v>
      </c>
      <c r="AR36" s="390"/>
      <c r="AS36" s="390"/>
      <c r="AT36" s="390">
        <v>65</v>
      </c>
      <c r="AU36" s="390"/>
      <c r="AV36" s="390"/>
      <c r="AW36" s="390"/>
      <c r="AX36" s="390"/>
      <c r="AY36" s="390"/>
      <c r="AZ36" s="457"/>
      <c r="BA36" s="448"/>
      <c r="BB36" s="457"/>
      <c r="BC36" s="344" t="s">
        <v>214</v>
      </c>
      <c r="BD36" s="396"/>
      <c r="BE36" s="344"/>
      <c r="BF36" s="396"/>
      <c r="BG36" s="344"/>
      <c r="BH36" s="396"/>
      <c r="BI36" s="396"/>
      <c r="BJ36" s="396"/>
      <c r="BK36" s="396"/>
      <c r="BL36" s="396"/>
      <c r="BM36" s="396"/>
      <c r="BN36" s="396"/>
      <c r="BO36" s="396"/>
      <c r="BP36" s="391">
        <f>SUM(AE36+AF36+AG36+AH36+AJ36+AL36+AN36)</f>
        <v>70</v>
      </c>
      <c r="BQ36" s="396"/>
      <c r="BR36" s="396"/>
      <c r="BS36" s="396"/>
      <c r="BT36" s="396"/>
      <c r="BU36" s="396"/>
      <c r="BV36" s="396"/>
      <c r="BW36" s="396"/>
      <c r="BX36" s="396"/>
      <c r="BY36" s="300"/>
      <c r="BZ36" s="38" t="s">
        <v>733</v>
      </c>
      <c r="CA36" s="300"/>
      <c r="CB36" s="304"/>
      <c r="CC36" s="300"/>
      <c r="CD36" s="304"/>
      <c r="CE36" s="300"/>
      <c r="CF36" s="304"/>
      <c r="CG36" s="300"/>
      <c r="CH36" s="301"/>
      <c r="CI36" s="301"/>
      <c r="CJ36" s="304"/>
      <c r="CK36" s="304"/>
      <c r="CL36" s="304"/>
      <c r="CM36" s="302"/>
      <c r="CN36" s="302">
        <v>1.56</v>
      </c>
      <c r="CO36" s="301"/>
      <c r="CP36" s="301"/>
      <c r="CQ36" s="300"/>
      <c r="CR36" s="300"/>
      <c r="CS36" s="301"/>
      <c r="CT36" s="301"/>
      <c r="CU36" s="300"/>
      <c r="CV36" s="300"/>
      <c r="CW36" s="302"/>
      <c r="CX36" s="302"/>
      <c r="CY36" s="299">
        <f>1012*0.1</f>
        <v>101.2</v>
      </c>
      <c r="CZ36" s="299"/>
      <c r="DA36" s="302"/>
      <c r="DB36" s="299"/>
      <c r="DC36" s="299"/>
      <c r="DD36" s="298"/>
      <c r="DE36" s="298"/>
      <c r="DF36" s="298"/>
      <c r="DG36" s="303"/>
      <c r="DH36" s="302"/>
      <c r="DI36" s="302"/>
      <c r="DJ36" s="302"/>
      <c r="DK36" s="302"/>
      <c r="DL36" s="302"/>
      <c r="DM36" s="298"/>
      <c r="DN36" s="297"/>
      <c r="DO36" s="301"/>
      <c r="DP36" s="301"/>
      <c r="DQ36" s="300"/>
      <c r="DR36" s="300"/>
      <c r="DS36" s="301"/>
      <c r="DT36" s="300"/>
      <c r="DU36" s="300"/>
      <c r="DV36" s="304"/>
      <c r="DW36" s="304"/>
      <c r="DX36" s="301"/>
      <c r="DY36" s="301"/>
      <c r="DZ36" s="300"/>
      <c r="EA36" s="301"/>
      <c r="EB36" s="300"/>
      <c r="EC36" s="52">
        <v>272000</v>
      </c>
      <c r="ED36" s="52">
        <v>0</v>
      </c>
      <c r="EE36" s="303"/>
      <c r="EF36" s="52">
        <v>282000</v>
      </c>
      <c r="EG36" s="51">
        <v>0</v>
      </c>
      <c r="EH36" s="292">
        <v>499500</v>
      </c>
      <c r="EI36" s="303"/>
      <c r="EJ36" s="301"/>
    </row>
    <row r="37" spans="1:151" ht="46.9" hidden="1" customHeight="1" x14ac:dyDescent="0.2">
      <c r="A37" s="345" t="s">
        <v>567</v>
      </c>
      <c r="B37" s="361" t="s">
        <v>251</v>
      </c>
      <c r="C37" s="361" t="s">
        <v>214</v>
      </c>
      <c r="D37" s="152" t="s">
        <v>759</v>
      </c>
      <c r="E37" s="152" t="s">
        <v>179</v>
      </c>
      <c r="F37" s="345"/>
      <c r="G37" s="345" t="s">
        <v>509</v>
      </c>
      <c r="H37" s="345"/>
      <c r="I37" s="345"/>
      <c r="J37" s="345" t="s">
        <v>561</v>
      </c>
      <c r="K37" s="345"/>
      <c r="L37" s="362">
        <v>150300</v>
      </c>
      <c r="M37" s="154"/>
      <c r="N37" s="439"/>
      <c r="O37" s="155"/>
      <c r="P37" s="367"/>
      <c r="Q37" s="364">
        <v>5.76</v>
      </c>
      <c r="R37" s="364">
        <v>13.5</v>
      </c>
      <c r="S37" s="158" t="e">
        <f>Q37+#REF!+R37</f>
        <v>#REF!</v>
      </c>
      <c r="T37" s="439"/>
      <c r="U37" s="159" t="s">
        <v>155</v>
      </c>
      <c r="V37" s="365"/>
      <c r="W37" s="366">
        <f t="shared" si="18"/>
        <v>1061.0615133292763</v>
      </c>
      <c r="X37" s="367"/>
      <c r="Y37" s="367"/>
      <c r="Z37" s="367" t="s">
        <v>161</v>
      </c>
      <c r="AA37" s="365">
        <f>IF(AB37="Yes",10,0)</f>
        <v>0</v>
      </c>
      <c r="AB37" s="367"/>
      <c r="AC37" s="368">
        <f>IF(AD37="Yes",10,0)</f>
        <v>0</v>
      </c>
      <c r="AD37" s="367"/>
      <c r="AE37" s="369">
        <f t="shared" si="19"/>
        <v>0</v>
      </c>
      <c r="AF37" s="369">
        <f t="shared" si="28"/>
        <v>15</v>
      </c>
      <c r="AG37" s="369">
        <f t="shared" si="20"/>
        <v>15</v>
      </c>
      <c r="AH37" s="369">
        <f t="shared" si="30"/>
        <v>10</v>
      </c>
      <c r="AI37" s="364" t="s">
        <v>161</v>
      </c>
      <c r="AJ37" s="369">
        <f t="shared" si="29"/>
        <v>15</v>
      </c>
      <c r="AK37" s="364" t="s">
        <v>751</v>
      </c>
      <c r="AL37" s="369">
        <f t="shared" si="21"/>
        <v>10</v>
      </c>
      <c r="AM37" s="364" t="s">
        <v>161</v>
      </c>
      <c r="AN37" s="369">
        <f>IF(AO37="Yes",5,0)</f>
        <v>5</v>
      </c>
      <c r="AO37" s="364" t="s">
        <v>161</v>
      </c>
      <c r="AP37" s="369">
        <f t="shared" si="27"/>
        <v>0</v>
      </c>
      <c r="AQ37" s="364" t="s">
        <v>162</v>
      </c>
      <c r="AR37" s="370"/>
      <c r="AS37" s="370"/>
      <c r="AT37" s="370"/>
      <c r="AU37" s="370"/>
      <c r="AV37" s="370"/>
      <c r="AW37" s="370"/>
      <c r="AX37" s="370"/>
      <c r="AY37" s="370"/>
      <c r="AZ37" s="451"/>
      <c r="BA37" s="448"/>
      <c r="BB37" s="451"/>
      <c r="BC37" s="345" t="s">
        <v>214</v>
      </c>
      <c r="BD37" s="371"/>
      <c r="BE37" s="345"/>
      <c r="BF37" s="371"/>
      <c r="BG37" s="345"/>
      <c r="BH37" s="371"/>
      <c r="BI37" s="371"/>
      <c r="BJ37" s="371"/>
      <c r="BK37" s="371"/>
      <c r="BL37" s="371"/>
      <c r="BM37" s="371"/>
      <c r="BN37" s="371"/>
      <c r="BO37" s="371"/>
      <c r="BP37" s="364">
        <f t="shared" ref="BP37:BP46" si="31">SUM(AE37+AF37+AG37+AH37+AJ37+AL37+AN37+AP37)</f>
        <v>70</v>
      </c>
      <c r="BQ37" s="371"/>
      <c r="BR37" s="371"/>
      <c r="BS37" s="371"/>
      <c r="BT37" s="371"/>
      <c r="BU37" s="371"/>
      <c r="BV37" s="371"/>
      <c r="BW37" s="371"/>
      <c r="BX37" s="371"/>
      <c r="BY37" s="293"/>
      <c r="BZ37" s="291" t="s">
        <v>251</v>
      </c>
      <c r="CA37" s="293"/>
      <c r="CB37" s="291"/>
      <c r="CC37" s="293"/>
      <c r="CD37" s="291"/>
      <c r="CE37" s="293"/>
      <c r="CF37" s="291"/>
      <c r="CG37" s="293"/>
      <c r="CH37" s="294"/>
      <c r="CI37" s="294"/>
      <c r="CJ37" s="291"/>
      <c r="CK37" s="291"/>
      <c r="CL37" s="291"/>
      <c r="CM37" s="305"/>
      <c r="CN37" s="305">
        <v>0.86</v>
      </c>
      <c r="CO37" s="294"/>
      <c r="CP37" s="294"/>
      <c r="CQ37" s="293"/>
      <c r="CR37" s="293"/>
      <c r="CS37" s="294"/>
      <c r="CT37" s="294"/>
      <c r="CU37" s="293"/>
      <c r="CV37" s="293"/>
      <c r="CW37" s="305"/>
      <c r="CX37" s="305"/>
      <c r="CY37" s="295">
        <v>164.71</v>
      </c>
      <c r="CZ37" s="295"/>
      <c r="DA37" s="305"/>
      <c r="DB37" s="295"/>
      <c r="DC37" s="295"/>
      <c r="DD37" s="306"/>
      <c r="DE37" s="306"/>
      <c r="DF37" s="306"/>
      <c r="DG37" s="292"/>
      <c r="DH37" s="305"/>
      <c r="DI37" s="305"/>
      <c r="DJ37" s="305"/>
      <c r="DK37" s="305"/>
      <c r="DL37" s="305"/>
      <c r="DM37" s="306"/>
      <c r="DN37" s="296"/>
      <c r="DO37" s="294"/>
      <c r="DP37" s="294"/>
      <c r="DQ37" s="293"/>
      <c r="DR37" s="293"/>
      <c r="DS37" s="294"/>
      <c r="DT37" s="293"/>
      <c r="DU37" s="293"/>
      <c r="DV37" s="291"/>
      <c r="DW37" s="291"/>
      <c r="DX37" s="294"/>
      <c r="DY37" s="294"/>
      <c r="DZ37" s="293"/>
      <c r="EA37" s="294"/>
      <c r="EB37" s="293"/>
      <c r="EC37" s="292"/>
      <c r="ED37" s="292"/>
      <c r="EE37" s="292"/>
      <c r="EF37" s="292">
        <v>167000</v>
      </c>
      <c r="EG37" s="292"/>
      <c r="EH37" s="292">
        <v>150300</v>
      </c>
      <c r="EI37" s="292"/>
      <c r="EJ37" s="294"/>
    </row>
    <row r="38" spans="1:151" ht="62.45" hidden="1" customHeight="1" x14ac:dyDescent="0.2">
      <c r="A38" s="403" t="s">
        <v>149</v>
      </c>
      <c r="B38" s="404" t="s">
        <v>327</v>
      </c>
      <c r="C38" s="404" t="s">
        <v>214</v>
      </c>
      <c r="D38" s="238" t="s">
        <v>757</v>
      </c>
      <c r="E38" s="238" t="s">
        <v>153</v>
      </c>
      <c r="F38" s="403" t="s">
        <v>156</v>
      </c>
      <c r="G38" s="403" t="s">
        <v>452</v>
      </c>
      <c r="H38" s="403" t="s">
        <v>443</v>
      </c>
      <c r="I38" s="403" t="s">
        <v>453</v>
      </c>
      <c r="J38" s="403" t="s">
        <v>451</v>
      </c>
      <c r="K38" s="403" t="s">
        <v>172</v>
      </c>
      <c r="L38" s="405">
        <v>39943000</v>
      </c>
      <c r="M38" s="126">
        <v>8.7484760417394707</v>
      </c>
      <c r="N38" s="462"/>
      <c r="O38" s="414">
        <v>13.199578131959568</v>
      </c>
      <c r="P38" s="331">
        <v>4.95</v>
      </c>
      <c r="Q38" s="406">
        <v>10.466385421306379</v>
      </c>
      <c r="R38" s="331">
        <v>7.5</v>
      </c>
      <c r="S38" s="189" t="e">
        <f>Q38+#REF!+R38</f>
        <v>#REF!</v>
      </c>
      <c r="T38" s="462"/>
      <c r="U38" s="411">
        <f>IF(AT38&lt;30,0,IF(AT38&lt;50,5,IF(AT38&lt;65,10,IF(AT38&gt;66,15))))</f>
        <v>5</v>
      </c>
      <c r="V38" s="407">
        <f>IF(W38&lt;499,15,IF(W38&lt;999,10,IF(W38&lt;1499,5,IF(W38&gt;1500,0))))</f>
        <v>10</v>
      </c>
      <c r="W38" s="384">
        <f t="shared" si="18"/>
        <v>527.48148407603003</v>
      </c>
      <c r="X38" s="407">
        <f>IF(DC38&lt;500,0,IF(DC38&lt;1000,5,IF(DC38&gt;1000,10)))</f>
        <v>10</v>
      </c>
      <c r="Y38" s="407">
        <f>IF(Z38="Yes",20,0)</f>
        <v>20</v>
      </c>
      <c r="Z38" s="406" t="s">
        <v>161</v>
      </c>
      <c r="AA38" s="407">
        <f>IF(AB38="Yes",20,0)</f>
        <v>20</v>
      </c>
      <c r="AB38" s="409" t="s">
        <v>161</v>
      </c>
      <c r="AC38" s="407">
        <f>IF(AD38="Yes",20,0)</f>
        <v>20</v>
      </c>
      <c r="AD38" s="409" t="s">
        <v>161</v>
      </c>
      <c r="AE38" s="407">
        <f t="shared" si="19"/>
        <v>5</v>
      </c>
      <c r="AF38" s="407">
        <f t="shared" si="28"/>
        <v>20</v>
      </c>
      <c r="AG38" s="407">
        <f t="shared" si="20"/>
        <v>15</v>
      </c>
      <c r="AH38" s="407">
        <f t="shared" si="30"/>
        <v>0</v>
      </c>
      <c r="AI38" s="406" t="s">
        <v>162</v>
      </c>
      <c r="AJ38" s="407">
        <f t="shared" si="29"/>
        <v>15</v>
      </c>
      <c r="AK38" s="406" t="s">
        <v>751</v>
      </c>
      <c r="AL38" s="407">
        <f t="shared" si="21"/>
        <v>10</v>
      </c>
      <c r="AM38" s="406" t="s">
        <v>161</v>
      </c>
      <c r="AN38" s="407">
        <f t="shared" ref="AN38:AN46" si="32">IF(AO38="Yes",10,0)</f>
        <v>0</v>
      </c>
      <c r="AO38" s="406" t="s">
        <v>162</v>
      </c>
      <c r="AP38" s="407">
        <f t="shared" si="27"/>
        <v>0</v>
      </c>
      <c r="AQ38" s="406" t="s">
        <v>162</v>
      </c>
      <c r="AR38" s="385">
        <v>10.143372066527785</v>
      </c>
      <c r="AS38" s="385">
        <v>0</v>
      </c>
      <c r="AT38" s="385">
        <v>44.520482146535997</v>
      </c>
      <c r="AU38" s="385">
        <v>5.8742929410305047</v>
      </c>
      <c r="AV38" s="385">
        <v>0.78557618921433359</v>
      </c>
      <c r="AW38" s="385">
        <v>18.241940617180788</v>
      </c>
      <c r="AX38" s="385">
        <v>25</v>
      </c>
      <c r="AY38" s="385">
        <v>25</v>
      </c>
      <c r="AZ38" s="455"/>
      <c r="BA38" s="448"/>
      <c r="BB38" s="442"/>
      <c r="BC38" s="337" t="s">
        <v>214</v>
      </c>
      <c r="BD38" s="386">
        <v>90.31</v>
      </c>
      <c r="BE38" s="337" t="s">
        <v>194</v>
      </c>
      <c r="BF38" s="386">
        <v>9.69</v>
      </c>
      <c r="BG38" s="337" t="s">
        <v>156</v>
      </c>
      <c r="BH38" s="386" t="s">
        <v>156</v>
      </c>
      <c r="BI38" s="386" t="s">
        <v>195</v>
      </c>
      <c r="BJ38" s="386">
        <v>100</v>
      </c>
      <c r="BK38" s="386" t="s">
        <v>156</v>
      </c>
      <c r="BL38" s="386" t="s">
        <v>156</v>
      </c>
      <c r="BM38" s="386" t="s">
        <v>156</v>
      </c>
      <c r="BN38" s="386" t="s">
        <v>156</v>
      </c>
      <c r="BO38" s="406">
        <f>SUM(U38+V38+X38+Y38+AA38+AC38)</f>
        <v>85</v>
      </c>
      <c r="BP38" s="406">
        <f t="shared" si="31"/>
        <v>65</v>
      </c>
      <c r="BQ38" s="331"/>
      <c r="BR38" s="406"/>
      <c r="BS38" s="407">
        <v>0</v>
      </c>
      <c r="BT38" s="407"/>
      <c r="BU38" s="406">
        <f t="shared" ref="BU38:BU46" si="33">Q38+BT38*0.25</f>
        <v>10.466385421306379</v>
      </c>
      <c r="BV38" s="410" t="s">
        <v>810</v>
      </c>
      <c r="BW38" s="406">
        <f>O38+BS38*0.25</f>
        <v>13.199578131959568</v>
      </c>
      <c r="BX38" s="406"/>
      <c r="BY38" s="470" t="s">
        <v>816</v>
      </c>
      <c r="BZ38" s="282" t="s">
        <v>327</v>
      </c>
      <c r="CA38" s="308">
        <v>90.31</v>
      </c>
      <c r="CB38" s="282" t="s">
        <v>196</v>
      </c>
      <c r="CC38" s="308">
        <v>9.69</v>
      </c>
      <c r="CD38" s="282" t="s">
        <v>156</v>
      </c>
      <c r="CE38" s="308" t="s">
        <v>156</v>
      </c>
      <c r="CF38" s="282" t="s">
        <v>156</v>
      </c>
      <c r="CG38" s="308" t="s">
        <v>156</v>
      </c>
      <c r="CH38" s="284">
        <v>1</v>
      </c>
      <c r="CI38" s="284" t="s">
        <v>184</v>
      </c>
      <c r="CJ38" s="282" t="s">
        <v>198</v>
      </c>
      <c r="CK38" s="282" t="s">
        <v>454</v>
      </c>
      <c r="CL38" s="282" t="s">
        <v>455</v>
      </c>
      <c r="CM38" s="307">
        <v>9.1876402099999996</v>
      </c>
      <c r="CN38" s="307">
        <v>9.1876402099999996</v>
      </c>
      <c r="CO38" s="284" t="s">
        <v>168</v>
      </c>
      <c r="CP38" s="284" t="s">
        <v>168</v>
      </c>
      <c r="CQ38" s="308">
        <v>2</v>
      </c>
      <c r="CR38" s="308">
        <v>2</v>
      </c>
      <c r="CS38" s="284" t="s">
        <v>160</v>
      </c>
      <c r="CT38" s="284" t="s">
        <v>160</v>
      </c>
      <c r="CU38" s="308">
        <v>58.657857951946099</v>
      </c>
      <c r="CV38" s="308">
        <v>58.657857951946099</v>
      </c>
      <c r="CW38" s="307">
        <v>14.2546354405544</v>
      </c>
      <c r="CX38" s="307">
        <v>85.745364559445605</v>
      </c>
      <c r="CY38" s="309">
        <v>8241.9406171807896</v>
      </c>
      <c r="CZ38" s="309">
        <v>72228.075098455607</v>
      </c>
      <c r="DA38" s="307">
        <v>0.11410993032759113</v>
      </c>
      <c r="DB38" s="309">
        <v>7067.0820289746889</v>
      </c>
      <c r="DC38" s="309">
        <v>1174.8585882061009</v>
      </c>
      <c r="DD38" s="310">
        <v>0</v>
      </c>
      <c r="DE38" s="310">
        <v>0</v>
      </c>
      <c r="DF38" s="310">
        <v>0</v>
      </c>
      <c r="DG38" s="283">
        <v>0</v>
      </c>
      <c r="DH38" s="307">
        <v>49.239147449999997</v>
      </c>
      <c r="DI38" s="307">
        <v>33.660043209999998</v>
      </c>
      <c r="DJ38" s="307">
        <v>50.675613259999999</v>
      </c>
      <c r="DK38" s="307" t="s">
        <v>156</v>
      </c>
      <c r="DL38" s="307" t="s">
        <v>156</v>
      </c>
      <c r="DM38" s="310">
        <v>3.5297729597742702</v>
      </c>
      <c r="DN38" s="311">
        <v>1.21817508245124E-5</v>
      </c>
      <c r="DO38" s="284" t="s">
        <v>162</v>
      </c>
      <c r="DP38" s="284" t="s">
        <v>162</v>
      </c>
      <c r="DQ38" s="308">
        <v>11</v>
      </c>
      <c r="DR38" s="308">
        <v>12</v>
      </c>
      <c r="DS38" s="284" t="s">
        <v>162</v>
      </c>
      <c r="DT38" s="308">
        <v>3</v>
      </c>
      <c r="DU38" s="308">
        <v>4</v>
      </c>
      <c r="DV38" s="282" t="s">
        <v>169</v>
      </c>
      <c r="DW38" s="282" t="s">
        <v>156</v>
      </c>
      <c r="DX38" s="284" t="s">
        <v>170</v>
      </c>
      <c r="DY38" s="284" t="s">
        <v>170</v>
      </c>
      <c r="DZ38" s="308">
        <v>1</v>
      </c>
      <c r="EA38" s="284" t="s">
        <v>162</v>
      </c>
      <c r="EB38" s="308">
        <v>25</v>
      </c>
      <c r="EC38" s="283">
        <v>39943000</v>
      </c>
      <c r="ED38" s="283">
        <v>0</v>
      </c>
      <c r="EE38" s="283">
        <v>0</v>
      </c>
      <c r="EF38" s="283">
        <v>39943000</v>
      </c>
      <c r="EG38" s="283" t="s">
        <v>156</v>
      </c>
      <c r="EH38" s="283">
        <v>39943000</v>
      </c>
      <c r="EI38" s="283">
        <v>39943000</v>
      </c>
      <c r="EJ38" s="284" t="s">
        <v>156</v>
      </c>
      <c r="EM38" s="413"/>
      <c r="EN38" s="413"/>
      <c r="EO38" s="413"/>
      <c r="EP38" s="413"/>
      <c r="EQ38" s="413"/>
      <c r="ER38" s="413"/>
      <c r="ES38" s="413"/>
      <c r="ET38" s="413"/>
      <c r="EU38" s="413"/>
    </row>
    <row r="39" spans="1:151" ht="62.45" hidden="1" customHeight="1" x14ac:dyDescent="0.2">
      <c r="A39" s="403" t="s">
        <v>152</v>
      </c>
      <c r="B39" s="404" t="s">
        <v>243</v>
      </c>
      <c r="C39" s="404" t="s">
        <v>214</v>
      </c>
      <c r="D39" s="238" t="s">
        <v>757</v>
      </c>
      <c r="E39" s="238" t="s">
        <v>153</v>
      </c>
      <c r="F39" s="403" t="s">
        <v>156</v>
      </c>
      <c r="G39" s="403" t="s">
        <v>459</v>
      </c>
      <c r="H39" s="403" t="s">
        <v>458</v>
      </c>
      <c r="I39" s="403" t="s">
        <v>449</v>
      </c>
      <c r="J39" s="403" t="s">
        <v>440</v>
      </c>
      <c r="K39" s="403" t="s">
        <v>180</v>
      </c>
      <c r="L39" s="405">
        <v>66692000</v>
      </c>
      <c r="M39" s="126">
        <v>11.444817563368547</v>
      </c>
      <c r="N39" s="462"/>
      <c r="O39" s="414">
        <v>9.1</v>
      </c>
      <c r="P39" s="331">
        <v>4.95</v>
      </c>
      <c r="Q39" s="406">
        <v>6.84</v>
      </c>
      <c r="R39" s="331">
        <v>7.5</v>
      </c>
      <c r="S39" s="189" t="e">
        <f>Q39+#REF!+R39</f>
        <v>#REF!</v>
      </c>
      <c r="T39" s="462"/>
      <c r="U39" s="411">
        <f>IF(AT39&lt;30,0,IF(AT39&lt;50,5,IF(AT39&lt;65,10,IF(AT39&gt;66,15))))</f>
        <v>0</v>
      </c>
      <c r="V39" s="407">
        <f>IF(W39&lt;499,15,IF(W39&lt;999,10,IF(W39&lt;1499,5,IF(W39&gt;1500,0))))</f>
        <v>15</v>
      </c>
      <c r="W39" s="384">
        <f t="shared" si="18"/>
        <v>380.94657353193423</v>
      </c>
      <c r="X39" s="407">
        <f>IF(DC39&lt;500,0,IF(DC39&lt;1000,5,IF(DC39&gt;1000,10)))</f>
        <v>10</v>
      </c>
      <c r="Y39" s="407">
        <f>IF(Z39="Yes",20,0)</f>
        <v>20</v>
      </c>
      <c r="Z39" s="406" t="s">
        <v>161</v>
      </c>
      <c r="AA39" s="407">
        <f>IF(AB39="Yes",20,0)</f>
        <v>20</v>
      </c>
      <c r="AB39" s="409" t="s">
        <v>161</v>
      </c>
      <c r="AC39" s="407">
        <f>IF(AD39="Yes",20,0)</f>
        <v>20</v>
      </c>
      <c r="AD39" s="409" t="s">
        <v>161</v>
      </c>
      <c r="AE39" s="407">
        <f t="shared" si="19"/>
        <v>0</v>
      </c>
      <c r="AF39" s="407">
        <f t="shared" si="28"/>
        <v>20</v>
      </c>
      <c r="AG39" s="407">
        <f t="shared" si="20"/>
        <v>15</v>
      </c>
      <c r="AH39" s="407">
        <f t="shared" si="30"/>
        <v>0</v>
      </c>
      <c r="AI39" s="406" t="s">
        <v>162</v>
      </c>
      <c r="AJ39" s="407">
        <f t="shared" si="29"/>
        <v>15</v>
      </c>
      <c r="AK39" s="406" t="s">
        <v>751</v>
      </c>
      <c r="AL39" s="407">
        <f t="shared" si="21"/>
        <v>10</v>
      </c>
      <c r="AM39" s="406" t="s">
        <v>161</v>
      </c>
      <c r="AN39" s="407">
        <f t="shared" si="32"/>
        <v>0</v>
      </c>
      <c r="AO39" s="406" t="s">
        <v>162</v>
      </c>
      <c r="AP39" s="407">
        <f t="shared" si="27"/>
        <v>0</v>
      </c>
      <c r="AQ39" s="406" t="s">
        <v>162</v>
      </c>
      <c r="AR39" s="385">
        <v>16.058654438177065</v>
      </c>
      <c r="AS39" s="385">
        <v>1.8246393120614166</v>
      </c>
      <c r="AT39" s="385">
        <v>25.536049133033998</v>
      </c>
      <c r="AU39" s="385">
        <v>6.3980551436151325</v>
      </c>
      <c r="AV39" s="385">
        <v>22.466134962705745</v>
      </c>
      <c r="AW39" s="385">
        <v>64.340570639189394</v>
      </c>
      <c r="AX39" s="385">
        <v>0</v>
      </c>
      <c r="AY39" s="385">
        <v>25</v>
      </c>
      <c r="AZ39" s="455"/>
      <c r="BA39" s="448"/>
      <c r="BB39" s="442"/>
      <c r="BC39" s="337" t="s">
        <v>214</v>
      </c>
      <c r="BD39" s="386">
        <v>100</v>
      </c>
      <c r="BE39" s="337" t="s">
        <v>156</v>
      </c>
      <c r="BF39" s="386" t="s">
        <v>156</v>
      </c>
      <c r="BG39" s="337" t="s">
        <v>156</v>
      </c>
      <c r="BH39" s="386" t="s">
        <v>156</v>
      </c>
      <c r="BI39" s="386" t="s">
        <v>195</v>
      </c>
      <c r="BJ39" s="386">
        <v>100</v>
      </c>
      <c r="BK39" s="386" t="s">
        <v>156</v>
      </c>
      <c r="BL39" s="386" t="s">
        <v>156</v>
      </c>
      <c r="BM39" s="386" t="s">
        <v>156</v>
      </c>
      <c r="BN39" s="386" t="s">
        <v>156</v>
      </c>
      <c r="BO39" s="406">
        <f>SUM(U39+V39+X39+Y39+AA39+AC39)</f>
        <v>85</v>
      </c>
      <c r="BP39" s="406">
        <f t="shared" si="31"/>
        <v>60</v>
      </c>
      <c r="BQ39" s="331"/>
      <c r="BR39" s="406"/>
      <c r="BS39" s="407">
        <v>0</v>
      </c>
      <c r="BT39" s="407"/>
      <c r="BU39" s="406">
        <f t="shared" si="33"/>
        <v>6.84</v>
      </c>
      <c r="BV39" s="410" t="s">
        <v>810</v>
      </c>
      <c r="BW39" s="406">
        <f>O39+BS39*0.25</f>
        <v>9.1</v>
      </c>
      <c r="BX39" s="406"/>
      <c r="BY39" s="470" t="s">
        <v>817</v>
      </c>
      <c r="BZ39" s="282" t="s">
        <v>243</v>
      </c>
      <c r="CA39" s="308">
        <v>73.67</v>
      </c>
      <c r="CB39" s="282" t="s">
        <v>251</v>
      </c>
      <c r="CC39" s="308">
        <v>26.33</v>
      </c>
      <c r="CD39" s="282" t="s">
        <v>156</v>
      </c>
      <c r="CE39" s="308" t="s">
        <v>156</v>
      </c>
      <c r="CF39" s="282" t="s">
        <v>156</v>
      </c>
      <c r="CG39" s="308" t="s">
        <v>156</v>
      </c>
      <c r="CH39" s="284">
        <v>1</v>
      </c>
      <c r="CI39" s="284" t="s">
        <v>184</v>
      </c>
      <c r="CJ39" s="282" t="s">
        <v>198</v>
      </c>
      <c r="CK39" s="282" t="s">
        <v>216</v>
      </c>
      <c r="CL39" s="282" t="s">
        <v>461</v>
      </c>
      <c r="CM39" s="307">
        <v>13.01933756</v>
      </c>
      <c r="CN39" s="307">
        <v>13.01933756</v>
      </c>
      <c r="CO39" s="284" t="s">
        <v>158</v>
      </c>
      <c r="CP39" s="284" t="s">
        <v>168</v>
      </c>
      <c r="CQ39" s="308">
        <v>2</v>
      </c>
      <c r="CR39" s="308">
        <v>2</v>
      </c>
      <c r="CS39" s="284" t="s">
        <v>160</v>
      </c>
      <c r="CT39" s="284" t="s">
        <v>160</v>
      </c>
      <c r="CU39" s="308">
        <v>55</v>
      </c>
      <c r="CV39" s="308">
        <v>70</v>
      </c>
      <c r="CW39" s="307">
        <v>9.5160604457086997</v>
      </c>
      <c r="CX39" s="307">
        <v>90.483939554291297</v>
      </c>
      <c r="CY39" s="309">
        <v>13446.856879729799</v>
      </c>
      <c r="CZ39" s="309">
        <v>75544.764459042606</v>
      </c>
      <c r="DA39" s="307">
        <v>0.17799852810475245</v>
      </c>
      <c r="DB39" s="309">
        <v>12167.245851006774</v>
      </c>
      <c r="DC39" s="309">
        <v>1279.6110287230265</v>
      </c>
      <c r="DD39" s="310">
        <v>4814002.4068682343</v>
      </c>
      <c r="DE39" s="310">
        <v>506281.42535790673</v>
      </c>
      <c r="DF39" s="310">
        <v>5320283.8322261414</v>
      </c>
      <c r="DG39" s="283">
        <v>121688845</v>
      </c>
      <c r="DH39" s="307">
        <v>16.545985770000001</v>
      </c>
      <c r="DI39" s="307">
        <v>37.384043830000003</v>
      </c>
      <c r="DJ39" s="307">
        <v>22.68577938</v>
      </c>
      <c r="DK39" s="307" t="s">
        <v>156</v>
      </c>
      <c r="DL39" s="307" t="s">
        <v>156</v>
      </c>
      <c r="DM39" s="310">
        <v>86.358414733329894</v>
      </c>
      <c r="DN39" s="311">
        <v>3.6296428452078499E-4</v>
      </c>
      <c r="DO39" s="284" t="s">
        <v>162</v>
      </c>
      <c r="DP39" s="284" t="s">
        <v>162</v>
      </c>
      <c r="DQ39" s="308">
        <v>12</v>
      </c>
      <c r="DR39" s="308">
        <v>12</v>
      </c>
      <c r="DS39" s="284" t="s">
        <v>162</v>
      </c>
      <c r="DT39" s="308">
        <v>3</v>
      </c>
      <c r="DU39" s="308">
        <v>4</v>
      </c>
      <c r="DV39" s="282" t="s">
        <v>181</v>
      </c>
      <c r="DW39" s="282" t="s">
        <v>164</v>
      </c>
      <c r="DX39" s="284" t="s">
        <v>166</v>
      </c>
      <c r="DY39" s="284" t="s">
        <v>166</v>
      </c>
      <c r="DZ39" s="308">
        <v>1</v>
      </c>
      <c r="EA39" s="284" t="s">
        <v>161</v>
      </c>
      <c r="EB39" s="308">
        <v>32</v>
      </c>
      <c r="EC39" s="283">
        <v>54160000</v>
      </c>
      <c r="ED39" s="283">
        <v>11189000</v>
      </c>
      <c r="EE39" s="283">
        <v>1343000</v>
      </c>
      <c r="EF39" s="283">
        <v>66692000</v>
      </c>
      <c r="EG39" s="283" t="s">
        <v>156</v>
      </c>
      <c r="EH39" s="283">
        <v>66692000</v>
      </c>
      <c r="EI39" s="283">
        <v>66692000</v>
      </c>
      <c r="EJ39" s="284" t="s">
        <v>156</v>
      </c>
      <c r="EM39" s="413"/>
      <c r="EN39" s="413"/>
      <c r="EO39" s="413"/>
      <c r="EP39" s="413"/>
      <c r="EQ39" s="413"/>
      <c r="ER39" s="413"/>
      <c r="ES39" s="413"/>
      <c r="ET39" s="413"/>
      <c r="EU39" s="413"/>
    </row>
    <row r="40" spans="1:15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406">
        <v>7.4926218010578971</v>
      </c>
      <c r="R40" s="331">
        <v>9.75</v>
      </c>
      <c r="S40" s="189" t="e">
        <f>Q40+#REF!+R40</f>
        <v>#REF!</v>
      </c>
      <c r="T40" s="462"/>
      <c r="U40" s="104" t="s">
        <v>155</v>
      </c>
      <c r="V40" s="338"/>
      <c r="W40" s="384">
        <f t="shared" si="18"/>
        <v>570.59042489894205</v>
      </c>
      <c r="X40" s="331"/>
      <c r="Y40" s="331"/>
      <c r="Z40" s="331" t="s">
        <v>161</v>
      </c>
      <c r="AA40" s="331"/>
      <c r="AB40" s="331"/>
      <c r="AC40" s="331"/>
      <c r="AD40" s="331"/>
      <c r="AE40" s="407">
        <f t="shared" si="19"/>
        <v>10</v>
      </c>
      <c r="AF40" s="407">
        <f t="shared" si="28"/>
        <v>20</v>
      </c>
      <c r="AG40" s="407">
        <f t="shared" si="20"/>
        <v>15</v>
      </c>
      <c r="AH40" s="407">
        <f t="shared" si="30"/>
        <v>0</v>
      </c>
      <c r="AI40" s="406" t="s">
        <v>162</v>
      </c>
      <c r="AJ40" s="407">
        <f t="shared" si="29"/>
        <v>15</v>
      </c>
      <c r="AK40" s="406" t="s">
        <v>751</v>
      </c>
      <c r="AL40" s="407">
        <f t="shared" si="21"/>
        <v>10</v>
      </c>
      <c r="AM40" s="406" t="s">
        <v>161</v>
      </c>
      <c r="AN40" s="407">
        <f t="shared" si="32"/>
        <v>0</v>
      </c>
      <c r="AO40" s="406" t="s">
        <v>162</v>
      </c>
      <c r="AP40" s="407">
        <f t="shared" si="27"/>
        <v>0</v>
      </c>
      <c r="AQ40" s="406" t="s">
        <v>162</v>
      </c>
      <c r="AR40" s="385">
        <v>21.23955152748097</v>
      </c>
      <c r="AS40" s="385">
        <v>0</v>
      </c>
      <c r="AT40" s="385">
        <v>53.686666483098001</v>
      </c>
      <c r="AU40" s="385">
        <v>2.2125776482960196</v>
      </c>
      <c r="AV40" s="385" t="s">
        <v>155</v>
      </c>
      <c r="AW40" s="385" t="s">
        <v>155</v>
      </c>
      <c r="AX40" s="385">
        <v>0</v>
      </c>
      <c r="AY40" s="385">
        <v>0</v>
      </c>
      <c r="AZ40" s="455"/>
      <c r="BA40" s="448"/>
      <c r="BB40" s="455"/>
      <c r="BC40" s="337" t="s">
        <v>214</v>
      </c>
      <c r="BD40" s="386">
        <v>100</v>
      </c>
      <c r="BE40" s="337" t="s">
        <v>156</v>
      </c>
      <c r="BF40" s="386" t="s">
        <v>156</v>
      </c>
      <c r="BG40" s="337" t="s">
        <v>156</v>
      </c>
      <c r="BH40" s="386" t="s">
        <v>156</v>
      </c>
      <c r="BI40" s="386" t="s">
        <v>195</v>
      </c>
      <c r="BJ40" s="386">
        <v>100</v>
      </c>
      <c r="BK40" s="386" t="s">
        <v>156</v>
      </c>
      <c r="BL40" s="386" t="s">
        <v>156</v>
      </c>
      <c r="BM40" s="386" t="s">
        <v>156</v>
      </c>
      <c r="BN40" s="386" t="s">
        <v>156</v>
      </c>
      <c r="BO40" s="386"/>
      <c r="BP40" s="406">
        <f t="shared" si="31"/>
        <v>70</v>
      </c>
      <c r="BQ40" s="386"/>
      <c r="BR40" s="408"/>
      <c r="BS40" s="386"/>
      <c r="BT40" s="407"/>
      <c r="BU40" s="406">
        <f t="shared" si="33"/>
        <v>7.4926218010578971</v>
      </c>
      <c r="BV40" s="410" t="s">
        <v>809</v>
      </c>
      <c r="BW40" s="386"/>
      <c r="BX40" s="386"/>
      <c r="BY40" s="308"/>
      <c r="BZ40" s="282" t="s">
        <v>251</v>
      </c>
      <c r="CA40" s="308">
        <v>100</v>
      </c>
      <c r="CB40" s="282" t="s">
        <v>156</v>
      </c>
      <c r="CC40" s="308" t="s">
        <v>156</v>
      </c>
      <c r="CD40" s="282" t="s">
        <v>156</v>
      </c>
      <c r="CE40" s="308" t="s">
        <v>156</v>
      </c>
      <c r="CF40" s="282" t="s">
        <v>156</v>
      </c>
      <c r="CG40" s="308" t="s">
        <v>156</v>
      </c>
      <c r="CH40" s="284">
        <v>1</v>
      </c>
      <c r="CI40" s="284" t="s">
        <v>184</v>
      </c>
      <c r="CJ40" s="282" t="s">
        <v>198</v>
      </c>
      <c r="CK40" s="282" t="s">
        <v>216</v>
      </c>
      <c r="CL40" s="282" t="s">
        <v>333</v>
      </c>
      <c r="CM40" s="307">
        <v>8.1</v>
      </c>
      <c r="CN40" s="307">
        <v>4.4965362500000001</v>
      </c>
      <c r="CO40" s="284" t="s">
        <v>158</v>
      </c>
      <c r="CP40" s="284" t="s">
        <v>157</v>
      </c>
      <c r="CQ40" s="308">
        <v>2</v>
      </c>
      <c r="CR40" s="308">
        <v>2</v>
      </c>
      <c r="CS40" s="284" t="s">
        <v>160</v>
      </c>
      <c r="CT40" s="284" t="s">
        <v>160</v>
      </c>
      <c r="CU40" s="308">
        <v>53</v>
      </c>
      <c r="CV40" s="308">
        <v>45</v>
      </c>
      <c r="CW40" s="307">
        <v>3.0192359281745</v>
      </c>
      <c r="CX40" s="307">
        <v>96.980764071825504</v>
      </c>
      <c r="CY40" s="309">
        <v>14656.54027</v>
      </c>
      <c r="CZ40" s="309">
        <v>57189.055699999997</v>
      </c>
      <c r="DA40" s="307">
        <v>0.25628225699134949</v>
      </c>
      <c r="DB40" s="309">
        <v>14214.024740340796</v>
      </c>
      <c r="DC40" s="309">
        <v>442.51552965920388</v>
      </c>
      <c r="DD40" s="310">
        <v>0</v>
      </c>
      <c r="DE40" s="310">
        <v>0</v>
      </c>
      <c r="DF40" s="310">
        <v>0</v>
      </c>
      <c r="DG40" s="283">
        <v>0</v>
      </c>
      <c r="DH40" s="307">
        <v>45.39256322</v>
      </c>
      <c r="DI40" s="307">
        <v>70.290980619999999</v>
      </c>
      <c r="DJ40" s="307">
        <v>45.39256322</v>
      </c>
      <c r="DK40" s="307" t="s">
        <v>156</v>
      </c>
      <c r="DL40" s="307" t="s">
        <v>156</v>
      </c>
      <c r="DM40" s="310" t="s">
        <v>156</v>
      </c>
      <c r="DN40" s="311" t="s">
        <v>156</v>
      </c>
      <c r="DO40" s="284" t="s">
        <v>162</v>
      </c>
      <c r="DP40" s="284" t="s">
        <v>162</v>
      </c>
      <c r="DQ40" s="308">
        <v>12</v>
      </c>
      <c r="DR40" s="308">
        <v>12</v>
      </c>
      <c r="DS40" s="284" t="s">
        <v>162</v>
      </c>
      <c r="DT40" s="308">
        <v>4</v>
      </c>
      <c r="DU40" s="308">
        <v>4</v>
      </c>
      <c r="DV40" s="282" t="s">
        <v>163</v>
      </c>
      <c r="DW40" s="282" t="s">
        <v>206</v>
      </c>
      <c r="DX40" s="284" t="s">
        <v>165</v>
      </c>
      <c r="DY40" s="284" t="s">
        <v>176</v>
      </c>
      <c r="DZ40" s="308">
        <v>2</v>
      </c>
      <c r="EA40" s="284" t="s">
        <v>162</v>
      </c>
      <c r="EB40" s="308">
        <v>23</v>
      </c>
      <c r="EC40" s="283">
        <v>32490000</v>
      </c>
      <c r="ED40" s="283">
        <v>4566000</v>
      </c>
      <c r="EE40" s="283">
        <v>548000</v>
      </c>
      <c r="EF40" s="283">
        <v>37604000</v>
      </c>
      <c r="EG40" s="283" t="s">
        <v>156</v>
      </c>
      <c r="EH40" s="283">
        <v>37604000</v>
      </c>
      <c r="EI40" s="283">
        <v>37604000</v>
      </c>
      <c r="EJ40" s="284" t="s">
        <v>156</v>
      </c>
    </row>
    <row r="41" spans="1:151" ht="92.45" hidden="1" customHeight="1" x14ac:dyDescent="0.2">
      <c r="A41" s="403" t="s">
        <v>150</v>
      </c>
      <c r="B41" s="403" t="s">
        <v>251</v>
      </c>
      <c r="C41" s="404" t="s">
        <v>214</v>
      </c>
      <c r="D41" s="238" t="s">
        <v>757</v>
      </c>
      <c r="E41" s="238" t="s">
        <v>153</v>
      </c>
      <c r="F41" s="403" t="s">
        <v>156</v>
      </c>
      <c r="G41" s="403" t="s">
        <v>456</v>
      </c>
      <c r="H41" s="403" t="s">
        <v>457</v>
      </c>
      <c r="I41" s="403" t="s">
        <v>458</v>
      </c>
      <c r="J41" s="403" t="s">
        <v>451</v>
      </c>
      <c r="K41" s="403" t="s">
        <v>172</v>
      </c>
      <c r="L41" s="405">
        <v>16554000</v>
      </c>
      <c r="M41" s="126">
        <v>7.4401437540013751</v>
      </c>
      <c r="N41" s="462"/>
      <c r="O41" s="414">
        <v>5.1586118755402079</v>
      </c>
      <c r="P41" s="331">
        <v>6.3</v>
      </c>
      <c r="Q41" s="406">
        <v>3.4390745836934724</v>
      </c>
      <c r="R41" s="331">
        <v>9</v>
      </c>
      <c r="S41" s="189" t="e">
        <f>Q41+#REF!+R41</f>
        <v>#REF!</v>
      </c>
      <c r="T41" s="462"/>
      <c r="U41" s="411">
        <f>IF(AT41&lt;30,0,IF(AT41&lt;50,5,IF(AT41&lt;65,10,IF(AT41&gt;66,15))))</f>
        <v>0</v>
      </c>
      <c r="V41" s="407">
        <f>IF(W41&lt;499,15,IF(W41&lt;999,10,IF(W41&lt;1499,5,IF(W41&gt;1500,0))))</f>
        <v>15</v>
      </c>
      <c r="W41" s="384">
        <f t="shared" si="18"/>
        <v>146.45742390673294</v>
      </c>
      <c r="X41" s="407">
        <f>IF(DC41&lt;500,0,IF(DC41&lt;1000,5,IF(DC41&gt;1000,10)))</f>
        <v>10</v>
      </c>
      <c r="Y41" s="407">
        <f>IF(Z41="Yes",20,0)</f>
        <v>20</v>
      </c>
      <c r="Z41" s="406" t="s">
        <v>161</v>
      </c>
      <c r="AA41" s="407">
        <f>IF(AB41="Yes",20,0)</f>
        <v>20</v>
      </c>
      <c r="AB41" s="409" t="s">
        <v>161</v>
      </c>
      <c r="AC41" s="407">
        <f>IF(AD41="Yes",20,0)</f>
        <v>20</v>
      </c>
      <c r="AD41" s="409" t="s">
        <v>161</v>
      </c>
      <c r="AE41" s="407">
        <f t="shared" si="19"/>
        <v>0</v>
      </c>
      <c r="AF41" s="407">
        <f t="shared" si="28"/>
        <v>20</v>
      </c>
      <c r="AG41" s="407">
        <f t="shared" si="20"/>
        <v>15</v>
      </c>
      <c r="AH41" s="407">
        <f t="shared" si="30"/>
        <v>0</v>
      </c>
      <c r="AI41" s="406" t="s">
        <v>162</v>
      </c>
      <c r="AJ41" s="407">
        <f t="shared" si="29"/>
        <v>15</v>
      </c>
      <c r="AK41" s="406" t="s">
        <v>751</v>
      </c>
      <c r="AL41" s="407">
        <f t="shared" si="21"/>
        <v>10</v>
      </c>
      <c r="AM41" s="406" t="s">
        <v>161</v>
      </c>
      <c r="AN41" s="407">
        <f t="shared" si="32"/>
        <v>0</v>
      </c>
      <c r="AO41" s="406" t="s">
        <v>162</v>
      </c>
      <c r="AP41" s="407">
        <f t="shared" si="27"/>
        <v>0</v>
      </c>
      <c r="AQ41" s="406" t="s">
        <v>162</v>
      </c>
      <c r="AR41" s="385">
        <v>13.968030206078721</v>
      </c>
      <c r="AS41" s="385">
        <v>0</v>
      </c>
      <c r="AT41" s="385">
        <v>20.422715630856001</v>
      </c>
      <c r="AU41" s="385">
        <v>5.5853239091258402</v>
      </c>
      <c r="AV41" s="385">
        <v>0.90398347266990298</v>
      </c>
      <c r="AW41" s="385">
        <v>13.553747511552267</v>
      </c>
      <c r="AX41" s="385">
        <v>0</v>
      </c>
      <c r="AY41" s="385">
        <v>0</v>
      </c>
      <c r="AZ41" s="455"/>
      <c r="BA41" s="448"/>
      <c r="BB41" s="442"/>
      <c r="BC41" s="273" t="s">
        <v>214</v>
      </c>
      <c r="BD41" s="386">
        <v>100</v>
      </c>
      <c r="BE41" s="337" t="s">
        <v>156</v>
      </c>
      <c r="BF41" s="386" t="s">
        <v>156</v>
      </c>
      <c r="BG41" s="337" t="s">
        <v>156</v>
      </c>
      <c r="BH41" s="386" t="s">
        <v>156</v>
      </c>
      <c r="BI41" s="386" t="s">
        <v>195</v>
      </c>
      <c r="BJ41" s="386">
        <v>100</v>
      </c>
      <c r="BK41" s="386" t="s">
        <v>156</v>
      </c>
      <c r="BL41" s="386" t="s">
        <v>156</v>
      </c>
      <c r="BM41" s="386" t="s">
        <v>156</v>
      </c>
      <c r="BN41" s="386" t="s">
        <v>156</v>
      </c>
      <c r="BO41" s="406">
        <f>SUM(U41+V41+X41+Y41+AA41+AC41)</f>
        <v>85</v>
      </c>
      <c r="BP41" s="406">
        <f t="shared" si="31"/>
        <v>60</v>
      </c>
      <c r="BQ41" s="331"/>
      <c r="BR41" s="406"/>
      <c r="BS41" s="407">
        <v>0</v>
      </c>
      <c r="BT41" s="407"/>
      <c r="BU41" s="406">
        <f t="shared" si="33"/>
        <v>3.4390745836934724</v>
      </c>
      <c r="BV41" s="410" t="s">
        <v>810</v>
      </c>
      <c r="BW41" s="406">
        <f>O41+BS41*0.25</f>
        <v>5.1586118755402079</v>
      </c>
      <c r="BX41" s="406"/>
      <c r="BY41" s="470" t="s">
        <v>817</v>
      </c>
      <c r="BZ41" s="282" t="s">
        <v>251</v>
      </c>
      <c r="CA41" s="308">
        <v>100</v>
      </c>
      <c r="CB41" s="282" t="s">
        <v>156</v>
      </c>
      <c r="CC41" s="308" t="s">
        <v>156</v>
      </c>
      <c r="CD41" s="282" t="s">
        <v>156</v>
      </c>
      <c r="CE41" s="308" t="s">
        <v>156</v>
      </c>
      <c r="CF41" s="282" t="s">
        <v>156</v>
      </c>
      <c r="CG41" s="308" t="s">
        <v>156</v>
      </c>
      <c r="CH41" s="284">
        <v>1</v>
      </c>
      <c r="CI41" s="284" t="s">
        <v>184</v>
      </c>
      <c r="CJ41" s="282" t="s">
        <v>198</v>
      </c>
      <c r="CK41" s="282" t="s">
        <v>216</v>
      </c>
      <c r="CL41" s="282" t="s">
        <v>333</v>
      </c>
      <c r="CM41" s="307">
        <v>9.97557267</v>
      </c>
      <c r="CN41" s="307">
        <v>9.97557267</v>
      </c>
      <c r="CO41" s="284" t="s">
        <v>168</v>
      </c>
      <c r="CP41" s="284" t="s">
        <v>168</v>
      </c>
      <c r="CQ41" s="308">
        <v>2</v>
      </c>
      <c r="CR41" s="308">
        <v>2</v>
      </c>
      <c r="CS41" s="284" t="s">
        <v>160</v>
      </c>
      <c r="CT41" s="284" t="s">
        <v>160</v>
      </c>
      <c r="CU41" s="308">
        <v>68.723659978444402</v>
      </c>
      <c r="CV41" s="308">
        <v>68.723659978444402</v>
      </c>
      <c r="CW41" s="307">
        <v>9.858813170697001</v>
      </c>
      <c r="CX41" s="307">
        <v>90.141186829302995</v>
      </c>
      <c r="CY41" s="309">
        <v>11330.621267328401</v>
      </c>
      <c r="CZ41" s="309">
        <v>72048.855909959806</v>
      </c>
      <c r="DA41" s="307">
        <v>0.1572630283191227</v>
      </c>
      <c r="DB41" s="309">
        <v>10213.556485503232</v>
      </c>
      <c r="DC41" s="309">
        <v>1117.064781825168</v>
      </c>
      <c r="DD41" s="310">
        <v>0</v>
      </c>
      <c r="DE41" s="310">
        <v>0</v>
      </c>
      <c r="DF41" s="310">
        <v>0</v>
      </c>
      <c r="DG41" s="283">
        <v>0</v>
      </c>
      <c r="DH41" s="307">
        <v>23.95659736</v>
      </c>
      <c r="DI41" s="307">
        <v>8.3349116199999997</v>
      </c>
      <c r="DJ41" s="307">
        <v>28.98276534</v>
      </c>
      <c r="DK41" s="307" t="s">
        <v>156</v>
      </c>
      <c r="DL41" s="307" t="s">
        <v>156</v>
      </c>
      <c r="DM41" s="310">
        <v>3.7328922246088601</v>
      </c>
      <c r="DN41" s="311">
        <v>1.43467772287892E-5</v>
      </c>
      <c r="DO41" s="284" t="s">
        <v>162</v>
      </c>
      <c r="DP41" s="284" t="s">
        <v>162</v>
      </c>
      <c r="DQ41" s="308">
        <v>12</v>
      </c>
      <c r="DR41" s="308">
        <v>12</v>
      </c>
      <c r="DS41" s="284" t="s">
        <v>162</v>
      </c>
      <c r="DT41" s="308">
        <v>4</v>
      </c>
      <c r="DU41" s="308">
        <v>4</v>
      </c>
      <c r="DV41" s="282" t="s">
        <v>169</v>
      </c>
      <c r="DW41" s="282" t="s">
        <v>156</v>
      </c>
      <c r="DX41" s="284" t="s">
        <v>170</v>
      </c>
      <c r="DY41" s="284" t="s">
        <v>170</v>
      </c>
      <c r="DZ41" s="308">
        <v>2</v>
      </c>
      <c r="EA41" s="284" t="s">
        <v>162</v>
      </c>
      <c r="EB41" s="308">
        <v>23</v>
      </c>
      <c r="EC41" s="283">
        <v>16554000</v>
      </c>
      <c r="ED41" s="283">
        <v>0</v>
      </c>
      <c r="EE41" s="283">
        <v>0</v>
      </c>
      <c r="EF41" s="283">
        <v>16554000</v>
      </c>
      <c r="EG41" s="283" t="s">
        <v>156</v>
      </c>
      <c r="EH41" s="283">
        <v>16554000</v>
      </c>
      <c r="EI41" s="283">
        <v>16554000</v>
      </c>
      <c r="EJ41" s="284" t="s">
        <v>156</v>
      </c>
      <c r="EM41" s="413"/>
      <c r="EN41" s="413"/>
      <c r="EO41" s="413"/>
      <c r="EP41" s="413"/>
      <c r="EQ41" s="413"/>
      <c r="ER41" s="413"/>
      <c r="ES41" s="413"/>
      <c r="ET41" s="413"/>
      <c r="EU41" s="413"/>
    </row>
    <row r="42" spans="1:151" ht="55.15" hidden="1" customHeight="1" x14ac:dyDescent="0.2">
      <c r="A42" s="403" t="s">
        <v>123</v>
      </c>
      <c r="B42" s="404" t="s">
        <v>242</v>
      </c>
      <c r="C42" s="404" t="s">
        <v>214</v>
      </c>
      <c r="D42" s="238" t="s">
        <v>757</v>
      </c>
      <c r="E42" s="238" t="s">
        <v>153</v>
      </c>
      <c r="F42" s="403" t="s">
        <v>156</v>
      </c>
      <c r="G42" s="403" t="s">
        <v>356</v>
      </c>
      <c r="H42" s="403" t="s">
        <v>357</v>
      </c>
      <c r="I42" s="403" t="s">
        <v>204</v>
      </c>
      <c r="J42" s="403" t="s">
        <v>358</v>
      </c>
      <c r="K42" s="403" t="s">
        <v>318</v>
      </c>
      <c r="L42" s="405">
        <v>122633000</v>
      </c>
      <c r="M42" s="126">
        <v>9.259530084621499</v>
      </c>
      <c r="N42" s="462"/>
      <c r="O42" s="414">
        <v>10.46</v>
      </c>
      <c r="P42" s="331">
        <v>6.3</v>
      </c>
      <c r="Q42" s="406">
        <v>7.81</v>
      </c>
      <c r="R42" s="331">
        <v>9</v>
      </c>
      <c r="S42" s="189" t="e">
        <f>Q42+#REF!+R42</f>
        <v>#REF!</v>
      </c>
      <c r="T42" s="462"/>
      <c r="U42" s="411">
        <f>IF(AT42&lt;30,0,IF(AT42&lt;50,5,IF(AT42&lt;65,10,IF(AT42&gt;66,15))))</f>
        <v>5</v>
      </c>
      <c r="V42" s="407">
        <f>IF(W42&lt;499,15,IF(W42&lt;999,10,IF(W42&lt;1499,5,IF(W42&gt;1500,0))))</f>
        <v>10</v>
      </c>
      <c r="W42" s="384">
        <f t="shared" si="18"/>
        <v>512.62152970794932</v>
      </c>
      <c r="X42" s="407">
        <f>IF(DC42&lt;500,0,IF(DC42&lt;1000,5,IF(DC42&gt;1000,10)))</f>
        <v>5</v>
      </c>
      <c r="Y42" s="407">
        <f>IF(Z42="Yes",20,0)</f>
        <v>20</v>
      </c>
      <c r="Z42" s="406" t="s">
        <v>161</v>
      </c>
      <c r="AA42" s="407">
        <f>IF(AB42="Yes",20,0)</f>
        <v>20</v>
      </c>
      <c r="AB42" s="409" t="s">
        <v>161</v>
      </c>
      <c r="AC42" s="407">
        <f>IF(AD42="Yes",20,0)</f>
        <v>20</v>
      </c>
      <c r="AD42" s="409" t="s">
        <v>161</v>
      </c>
      <c r="AE42" s="407">
        <f t="shared" si="19"/>
        <v>5</v>
      </c>
      <c r="AF42" s="407">
        <f t="shared" si="28"/>
        <v>20</v>
      </c>
      <c r="AG42" s="407">
        <f t="shared" si="20"/>
        <v>15</v>
      </c>
      <c r="AH42" s="407">
        <f t="shared" si="30"/>
        <v>0</v>
      </c>
      <c r="AI42" s="406" t="s">
        <v>162</v>
      </c>
      <c r="AJ42" s="407">
        <f t="shared" si="29"/>
        <v>15</v>
      </c>
      <c r="AK42" s="406" t="s">
        <v>751</v>
      </c>
      <c r="AL42" s="407">
        <f t="shared" si="21"/>
        <v>10</v>
      </c>
      <c r="AM42" s="406" t="s">
        <v>161</v>
      </c>
      <c r="AN42" s="407">
        <f t="shared" si="32"/>
        <v>0</v>
      </c>
      <c r="AO42" s="406" t="s">
        <v>162</v>
      </c>
      <c r="AP42" s="407">
        <f t="shared" si="27"/>
        <v>0</v>
      </c>
      <c r="AQ42" s="406" t="s">
        <v>162</v>
      </c>
      <c r="AR42" s="385">
        <v>15.564629295984382</v>
      </c>
      <c r="AS42" s="385">
        <v>0</v>
      </c>
      <c r="AT42" s="385">
        <v>37.494202474773004</v>
      </c>
      <c r="AU42" s="385">
        <v>4.2036052417444214</v>
      </c>
      <c r="AV42" s="385">
        <v>0</v>
      </c>
      <c r="AW42" s="385">
        <v>36.707706353333336</v>
      </c>
      <c r="AX42" s="385">
        <v>0</v>
      </c>
      <c r="AY42" s="385">
        <v>25</v>
      </c>
      <c r="AZ42" s="455"/>
      <c r="BA42" s="448"/>
      <c r="BB42" s="442"/>
      <c r="BC42" s="337" t="s">
        <v>214</v>
      </c>
      <c r="BD42" s="386">
        <v>100</v>
      </c>
      <c r="BE42" s="337" t="s">
        <v>156</v>
      </c>
      <c r="BF42" s="386" t="s">
        <v>156</v>
      </c>
      <c r="BG42" s="337" t="s">
        <v>156</v>
      </c>
      <c r="BH42" s="386" t="s">
        <v>156</v>
      </c>
      <c r="BI42" s="386" t="s">
        <v>195</v>
      </c>
      <c r="BJ42" s="386">
        <v>100</v>
      </c>
      <c r="BK42" s="386" t="s">
        <v>156</v>
      </c>
      <c r="BL42" s="386" t="s">
        <v>156</v>
      </c>
      <c r="BM42" s="386" t="s">
        <v>156</v>
      </c>
      <c r="BN42" s="386" t="s">
        <v>156</v>
      </c>
      <c r="BO42" s="406">
        <f>SUM(U42+V42+X42+Y42+AA42+AC42)</f>
        <v>80</v>
      </c>
      <c r="BP42" s="406">
        <f t="shared" si="31"/>
        <v>65</v>
      </c>
      <c r="BQ42" s="331"/>
      <c r="BR42" s="406"/>
      <c r="BS42" s="407">
        <v>100</v>
      </c>
      <c r="BT42" s="407"/>
      <c r="BU42" s="406">
        <f t="shared" si="33"/>
        <v>7.81</v>
      </c>
      <c r="BV42" s="410" t="s">
        <v>809</v>
      </c>
      <c r="BW42" s="406">
        <f>O42+BS42*0.25</f>
        <v>35.46</v>
      </c>
      <c r="BX42" s="406"/>
      <c r="BY42" s="406"/>
      <c r="BZ42" s="282" t="s">
        <v>242</v>
      </c>
      <c r="CA42" s="308">
        <v>100</v>
      </c>
      <c r="CB42" s="282" t="s">
        <v>156</v>
      </c>
      <c r="CC42" s="308" t="s">
        <v>156</v>
      </c>
      <c r="CD42" s="282" t="s">
        <v>156</v>
      </c>
      <c r="CE42" s="308" t="s">
        <v>156</v>
      </c>
      <c r="CF42" s="282" t="s">
        <v>156</v>
      </c>
      <c r="CG42" s="308" t="s">
        <v>156</v>
      </c>
      <c r="CH42" s="284">
        <v>1</v>
      </c>
      <c r="CI42" s="284" t="s">
        <v>184</v>
      </c>
      <c r="CJ42" s="282" t="s">
        <v>198</v>
      </c>
      <c r="CK42" s="282" t="s">
        <v>216</v>
      </c>
      <c r="CL42" s="282" t="s">
        <v>354</v>
      </c>
      <c r="CM42" s="307">
        <v>18.31536071</v>
      </c>
      <c r="CN42" s="307">
        <v>18.31536071</v>
      </c>
      <c r="CO42" s="284" t="s">
        <v>158</v>
      </c>
      <c r="CP42" s="284" t="s">
        <v>158</v>
      </c>
      <c r="CQ42" s="308">
        <v>2</v>
      </c>
      <c r="CR42" s="308">
        <v>2</v>
      </c>
      <c r="CS42" s="284" t="s">
        <v>205</v>
      </c>
      <c r="CT42" s="284" t="s">
        <v>160</v>
      </c>
      <c r="CU42" s="308">
        <v>55</v>
      </c>
      <c r="CV42" s="308">
        <v>55</v>
      </c>
      <c r="CW42" s="307">
        <v>6.4366054177367005</v>
      </c>
      <c r="CX42" s="307">
        <v>93.5633945822633</v>
      </c>
      <c r="CY42" s="309">
        <v>13061.55953</v>
      </c>
      <c r="CZ42" s="309">
        <v>75792.37487</v>
      </c>
      <c r="DA42" s="307">
        <v>0.17233342473307303</v>
      </c>
      <c r="DB42" s="309">
        <v>12220.838481651117</v>
      </c>
      <c r="DC42" s="309">
        <v>840.72104834888432</v>
      </c>
      <c r="DD42" s="310">
        <v>0</v>
      </c>
      <c r="DE42" s="310">
        <v>0</v>
      </c>
      <c r="DF42" s="310">
        <v>0</v>
      </c>
      <c r="DG42" s="283">
        <v>0</v>
      </c>
      <c r="DH42" s="307">
        <v>39.915379160000001</v>
      </c>
      <c r="DI42" s="307">
        <v>42.339522950000003</v>
      </c>
      <c r="DJ42" s="307">
        <v>30.238954700000001</v>
      </c>
      <c r="DK42" s="307" t="s">
        <v>156</v>
      </c>
      <c r="DL42" s="307" t="s">
        <v>156</v>
      </c>
      <c r="DM42" s="310">
        <v>0</v>
      </c>
      <c r="DN42" s="311">
        <v>0</v>
      </c>
      <c r="DO42" s="284" t="s">
        <v>162</v>
      </c>
      <c r="DP42" s="284" t="s">
        <v>162</v>
      </c>
      <c r="DQ42" s="308">
        <v>12</v>
      </c>
      <c r="DR42" s="308">
        <v>12</v>
      </c>
      <c r="DS42" s="284" t="s">
        <v>162</v>
      </c>
      <c r="DT42" s="308">
        <v>3</v>
      </c>
      <c r="DU42" s="308">
        <v>4</v>
      </c>
      <c r="DV42" s="282" t="s">
        <v>186</v>
      </c>
      <c r="DW42" s="282" t="s">
        <v>355</v>
      </c>
      <c r="DX42" s="284" t="s">
        <v>165</v>
      </c>
      <c r="DY42" s="284" t="s">
        <v>165</v>
      </c>
      <c r="DZ42" s="308">
        <v>2</v>
      </c>
      <c r="EA42" s="284" t="s">
        <v>162</v>
      </c>
      <c r="EB42" s="308">
        <v>34</v>
      </c>
      <c r="EC42" s="283">
        <v>120156000</v>
      </c>
      <c r="ED42" s="283">
        <v>2212000</v>
      </c>
      <c r="EE42" s="283">
        <v>265000</v>
      </c>
      <c r="EF42" s="283">
        <v>122633000</v>
      </c>
      <c r="EG42" s="283" t="s">
        <v>156</v>
      </c>
      <c r="EH42" s="283">
        <v>122633000</v>
      </c>
      <c r="EI42" s="283">
        <v>122633000</v>
      </c>
      <c r="EJ42" s="284" t="s">
        <v>156</v>
      </c>
      <c r="EM42" s="413"/>
      <c r="EN42" s="413"/>
      <c r="EO42" s="413"/>
      <c r="EP42" s="413"/>
      <c r="EQ42" s="413"/>
      <c r="ER42" s="413"/>
      <c r="ES42" s="413"/>
      <c r="ET42" s="413"/>
      <c r="EU42" s="413"/>
    </row>
    <row r="43" spans="1:151" ht="102" hidden="1" customHeight="1" x14ac:dyDescent="0.2">
      <c r="A43" s="403" t="s">
        <v>151</v>
      </c>
      <c r="B43" s="404" t="s">
        <v>295</v>
      </c>
      <c r="C43" s="404" t="s">
        <v>214</v>
      </c>
      <c r="D43" s="238" t="s">
        <v>757</v>
      </c>
      <c r="E43" s="238" t="s">
        <v>153</v>
      </c>
      <c r="F43" s="403" t="s">
        <v>156</v>
      </c>
      <c r="G43" s="403" t="s">
        <v>459</v>
      </c>
      <c r="H43" s="403" t="s">
        <v>453</v>
      </c>
      <c r="I43" s="403" t="s">
        <v>457</v>
      </c>
      <c r="J43" s="403" t="s">
        <v>440</v>
      </c>
      <c r="K43" s="403" t="s">
        <v>180</v>
      </c>
      <c r="L43" s="405">
        <v>362296000</v>
      </c>
      <c r="M43" s="126">
        <v>12.231591398447446</v>
      </c>
      <c r="N43" s="462"/>
      <c r="O43" s="414">
        <v>9.98</v>
      </c>
      <c r="P43" s="331">
        <v>4.95</v>
      </c>
      <c r="Q43" s="406">
        <v>7.47</v>
      </c>
      <c r="R43" s="331">
        <v>7.5</v>
      </c>
      <c r="S43" s="189" t="e">
        <f>Q43+#REF!+R43</f>
        <v>#REF!</v>
      </c>
      <c r="T43" s="462"/>
      <c r="U43" s="411">
        <f>IF(AT43&lt;30,0,IF(AT43&lt;50,5,IF(AT43&lt;65,10,IF(AT43&gt;66,15))))</f>
        <v>5</v>
      </c>
      <c r="V43" s="407">
        <f>IF(W43&lt;499,15,IF(W43&lt;999,10,IF(W43&lt;1499,5,IF(W43&gt;1500,0))))</f>
        <v>5</v>
      </c>
      <c r="W43" s="384">
        <f t="shared" si="18"/>
        <v>1471.2174057748716</v>
      </c>
      <c r="X43" s="407">
        <f>IF(DC43&lt;500,0,IF(DC43&lt;1000,5,IF(DC43&gt;1000,10)))</f>
        <v>10</v>
      </c>
      <c r="Y43" s="407">
        <f>IF(Z43="Yes",20,0)</f>
        <v>20</v>
      </c>
      <c r="Z43" s="406" t="s">
        <v>161</v>
      </c>
      <c r="AA43" s="407">
        <f>IF(AB43="Yes",20,0)</f>
        <v>20</v>
      </c>
      <c r="AB43" s="409" t="s">
        <v>161</v>
      </c>
      <c r="AC43" s="407">
        <f>IF(AD43="Yes",20,0)</f>
        <v>20</v>
      </c>
      <c r="AD43" s="409" t="s">
        <v>161</v>
      </c>
      <c r="AE43" s="407">
        <f t="shared" si="19"/>
        <v>5</v>
      </c>
      <c r="AF43" s="407">
        <f t="shared" si="28"/>
        <v>15</v>
      </c>
      <c r="AG43" s="407">
        <f t="shared" si="20"/>
        <v>15</v>
      </c>
      <c r="AH43" s="407">
        <f t="shared" si="30"/>
        <v>0</v>
      </c>
      <c r="AI43" s="406" t="s">
        <v>162</v>
      </c>
      <c r="AJ43" s="407">
        <f t="shared" si="29"/>
        <v>15</v>
      </c>
      <c r="AK43" s="406" t="s">
        <v>751</v>
      </c>
      <c r="AL43" s="407">
        <f t="shared" si="21"/>
        <v>10</v>
      </c>
      <c r="AM43" s="406" t="s">
        <v>161</v>
      </c>
      <c r="AN43" s="407">
        <f t="shared" si="32"/>
        <v>0</v>
      </c>
      <c r="AO43" s="406" t="s">
        <v>162</v>
      </c>
      <c r="AP43" s="407">
        <f t="shared" si="27"/>
        <v>0</v>
      </c>
      <c r="AQ43" s="406" t="s">
        <v>162</v>
      </c>
      <c r="AR43" s="385">
        <v>15.310184131456303</v>
      </c>
      <c r="AS43" s="385">
        <v>0.46260251838275884</v>
      </c>
      <c r="AT43" s="385">
        <v>33.909394688070002</v>
      </c>
      <c r="AU43" s="385">
        <v>6.3722125822879949</v>
      </c>
      <c r="AV43" s="385">
        <v>28.343734182311298</v>
      </c>
      <c r="AW43" s="385">
        <v>50.155493607634938</v>
      </c>
      <c r="AX43" s="385">
        <v>0</v>
      </c>
      <c r="AY43" s="385">
        <v>25</v>
      </c>
      <c r="AZ43" s="455"/>
      <c r="BA43" s="448"/>
      <c r="BB43" s="442"/>
      <c r="BC43" s="337" t="s">
        <v>214</v>
      </c>
      <c r="BD43" s="386">
        <v>100</v>
      </c>
      <c r="BE43" s="337" t="s">
        <v>156</v>
      </c>
      <c r="BF43" s="386" t="s">
        <v>156</v>
      </c>
      <c r="BG43" s="337" t="s">
        <v>156</v>
      </c>
      <c r="BH43" s="386" t="s">
        <v>156</v>
      </c>
      <c r="BI43" s="386" t="s">
        <v>195</v>
      </c>
      <c r="BJ43" s="386">
        <v>100</v>
      </c>
      <c r="BK43" s="386" t="s">
        <v>156</v>
      </c>
      <c r="BL43" s="386" t="s">
        <v>156</v>
      </c>
      <c r="BM43" s="386" t="s">
        <v>156</v>
      </c>
      <c r="BN43" s="386" t="s">
        <v>156</v>
      </c>
      <c r="BO43" s="406">
        <f>SUM(U43+V43+X43+Y43+AA43+AC43)</f>
        <v>80</v>
      </c>
      <c r="BP43" s="406">
        <f t="shared" si="31"/>
        <v>60</v>
      </c>
      <c r="BQ43" s="331"/>
      <c r="BR43" s="406"/>
      <c r="BS43" s="407">
        <v>0</v>
      </c>
      <c r="BT43" s="407"/>
      <c r="BU43" s="406">
        <f t="shared" si="33"/>
        <v>7.47</v>
      </c>
      <c r="BV43" s="410" t="s">
        <v>810</v>
      </c>
      <c r="BW43" s="406">
        <f>O43+BS43*0.25</f>
        <v>9.98</v>
      </c>
      <c r="BX43" s="406"/>
      <c r="BY43" s="470" t="s">
        <v>817</v>
      </c>
      <c r="BZ43" s="282" t="s">
        <v>295</v>
      </c>
      <c r="CA43" s="308">
        <v>89.76</v>
      </c>
      <c r="CB43" s="282" t="s">
        <v>327</v>
      </c>
      <c r="CC43" s="308">
        <v>8.6</v>
      </c>
      <c r="CD43" s="282" t="s">
        <v>251</v>
      </c>
      <c r="CE43" s="308">
        <v>1.63</v>
      </c>
      <c r="CF43" s="282" t="s">
        <v>156</v>
      </c>
      <c r="CG43" s="308" t="s">
        <v>156</v>
      </c>
      <c r="CH43" s="284">
        <v>1</v>
      </c>
      <c r="CI43" s="284" t="s">
        <v>184</v>
      </c>
      <c r="CJ43" s="282" t="s">
        <v>198</v>
      </c>
      <c r="CK43" s="282" t="s">
        <v>216</v>
      </c>
      <c r="CL43" s="282" t="s">
        <v>460</v>
      </c>
      <c r="CM43" s="307">
        <v>19.226261770000001</v>
      </c>
      <c r="CN43" s="307">
        <v>19.226261770000001</v>
      </c>
      <c r="CO43" s="284" t="s">
        <v>158</v>
      </c>
      <c r="CP43" s="284" t="s">
        <v>168</v>
      </c>
      <c r="CQ43" s="308">
        <v>2</v>
      </c>
      <c r="CR43" s="308">
        <v>2</v>
      </c>
      <c r="CS43" s="284" t="s">
        <v>160</v>
      </c>
      <c r="CT43" s="284" t="s">
        <v>160</v>
      </c>
      <c r="CU43" s="308">
        <v>55.267216771237202</v>
      </c>
      <c r="CV43" s="308">
        <v>70</v>
      </c>
      <c r="CW43" s="307">
        <v>9.9501222739189998</v>
      </c>
      <c r="CX43" s="307">
        <v>90.049877726081007</v>
      </c>
      <c r="CY43" s="309">
        <v>12808.310102863101</v>
      </c>
      <c r="CZ43" s="309">
        <v>75440.184645582907</v>
      </c>
      <c r="DA43" s="307">
        <v>0.16978100150518441</v>
      </c>
      <c r="DB43" s="309">
        <v>11533.867586405504</v>
      </c>
      <c r="DC43" s="309">
        <v>1274.4425164575989</v>
      </c>
      <c r="DD43" s="310">
        <v>6586938.0592921842</v>
      </c>
      <c r="DE43" s="310">
        <v>727828.18539802916</v>
      </c>
      <c r="DF43" s="310">
        <v>7314766.2446902134</v>
      </c>
      <c r="DG43" s="283">
        <v>167599042</v>
      </c>
      <c r="DH43" s="307">
        <v>27.89512178</v>
      </c>
      <c r="DI43" s="307">
        <v>40.943156899999998</v>
      </c>
      <c r="DJ43" s="307">
        <v>32.900079220000002</v>
      </c>
      <c r="DK43" s="307" t="s">
        <v>156</v>
      </c>
      <c r="DL43" s="307" t="s">
        <v>156</v>
      </c>
      <c r="DM43" s="310">
        <v>116.79099750996799</v>
      </c>
      <c r="DN43" s="311">
        <v>4.5008368613625799E-4</v>
      </c>
      <c r="DO43" s="284" t="s">
        <v>162</v>
      </c>
      <c r="DP43" s="284" t="s">
        <v>162</v>
      </c>
      <c r="DQ43" s="308">
        <v>12</v>
      </c>
      <c r="DR43" s="308">
        <v>12</v>
      </c>
      <c r="DS43" s="284" t="s">
        <v>162</v>
      </c>
      <c r="DT43" s="308">
        <v>3</v>
      </c>
      <c r="DU43" s="308">
        <v>4</v>
      </c>
      <c r="DV43" s="282" t="s">
        <v>237</v>
      </c>
      <c r="DW43" s="282" t="s">
        <v>164</v>
      </c>
      <c r="DX43" s="284" t="s">
        <v>165</v>
      </c>
      <c r="DY43" s="284" t="s">
        <v>165</v>
      </c>
      <c r="DZ43" s="308">
        <v>2</v>
      </c>
      <c r="EA43" s="284" t="s">
        <v>161</v>
      </c>
      <c r="EB43" s="308">
        <v>28</v>
      </c>
      <c r="EC43" s="283">
        <v>248047000</v>
      </c>
      <c r="ED43" s="283">
        <v>102008000</v>
      </c>
      <c r="EE43" s="283">
        <v>12241000</v>
      </c>
      <c r="EF43" s="283">
        <v>362296000</v>
      </c>
      <c r="EG43" s="283" t="s">
        <v>156</v>
      </c>
      <c r="EH43" s="283">
        <v>362296000</v>
      </c>
      <c r="EI43" s="283">
        <v>362296000</v>
      </c>
      <c r="EJ43" s="284" t="s">
        <v>156</v>
      </c>
      <c r="EM43" s="413"/>
      <c r="EN43" s="413"/>
      <c r="EO43" s="413"/>
      <c r="EP43" s="413"/>
      <c r="EQ43" s="413"/>
      <c r="ER43" s="413"/>
      <c r="ES43" s="413"/>
      <c r="ET43" s="413"/>
      <c r="EU43" s="413"/>
    </row>
    <row r="44" spans="1:151" ht="46.9" hidden="1" customHeight="1" x14ac:dyDescent="0.2">
      <c r="A44" s="403" t="s">
        <v>133</v>
      </c>
      <c r="B44" s="404" t="s">
        <v>258</v>
      </c>
      <c r="C44" s="404" t="s">
        <v>194</v>
      </c>
      <c r="D44" s="238" t="s">
        <v>757</v>
      </c>
      <c r="E44" s="238" t="s">
        <v>153</v>
      </c>
      <c r="F44" s="403" t="s">
        <v>156</v>
      </c>
      <c r="G44" s="403" t="s">
        <v>342</v>
      </c>
      <c r="H44" s="403" t="s">
        <v>393</v>
      </c>
      <c r="I44" s="403" t="s">
        <v>219</v>
      </c>
      <c r="J44" s="403" t="s">
        <v>350</v>
      </c>
      <c r="K44" s="403" t="s">
        <v>167</v>
      </c>
      <c r="L44" s="405">
        <v>301845000</v>
      </c>
      <c r="M44" s="126">
        <v>28.416150288621655</v>
      </c>
      <c r="N44" s="462"/>
      <c r="O44" s="414">
        <v>16.180642213015471</v>
      </c>
      <c r="P44" s="331"/>
      <c r="Q44" s="406">
        <v>10.783881430066547</v>
      </c>
      <c r="R44" s="331"/>
      <c r="S44" s="189" t="e">
        <f>Q44+#REF!+R44</f>
        <v>#REF!</v>
      </c>
      <c r="T44" s="462"/>
      <c r="U44" s="411">
        <f>IF(AT44&lt;30,0,IF(AT44&lt;50,5,IF(AT44&lt;65,10,IF(AT44&gt;66,15))))</f>
        <v>10</v>
      </c>
      <c r="V44" s="407">
        <f>IF(W44&lt;499,15,IF(W44&lt;999,10,IF(W44&lt;1499,5,IF(W44&gt;1500,0))))</f>
        <v>5</v>
      </c>
      <c r="W44" s="384">
        <f t="shared" si="18"/>
        <v>1106.3946563455881</v>
      </c>
      <c r="X44" s="407">
        <f>IF(DC44&lt;500,0,IF(DC44&lt;1000,5,IF(DC44&gt;1000,10)))</f>
        <v>10</v>
      </c>
      <c r="Y44" s="407">
        <f>IF(Z44="Yes",20,0)</f>
        <v>20</v>
      </c>
      <c r="Z44" s="406" t="s">
        <v>161</v>
      </c>
      <c r="AA44" s="407">
        <f>IF(AB44="Yes",20,0)</f>
        <v>20</v>
      </c>
      <c r="AB44" s="409" t="s">
        <v>161</v>
      </c>
      <c r="AC44" s="407">
        <f>IF(AD44="Yes",10,0)</f>
        <v>10</v>
      </c>
      <c r="AD44" s="409" t="s">
        <v>161</v>
      </c>
      <c r="AE44" s="407">
        <f t="shared" si="19"/>
        <v>10</v>
      </c>
      <c r="AF44" s="407">
        <f>IF(BL42&lt;999,20,IF(BL42&lt;1499,15,IF(BL42&lt;1999,10,IF(BL42&lt;3999,5,IF(BL42&gt;4000,0)))))</f>
        <v>0</v>
      </c>
      <c r="AG44" s="407">
        <f t="shared" si="20"/>
        <v>15</v>
      </c>
      <c r="AH44" s="407">
        <v>0</v>
      </c>
      <c r="AI44" s="406" t="s">
        <v>161</v>
      </c>
      <c r="AJ44" s="407">
        <v>15</v>
      </c>
      <c r="AK44" s="406" t="s">
        <v>751</v>
      </c>
      <c r="AL44" s="407">
        <f t="shared" si="21"/>
        <v>10</v>
      </c>
      <c r="AM44" s="406" t="s">
        <v>161</v>
      </c>
      <c r="AN44" s="407">
        <f t="shared" si="32"/>
        <v>0</v>
      </c>
      <c r="AO44" s="406" t="s">
        <v>162</v>
      </c>
      <c r="AP44" s="407">
        <f t="shared" si="27"/>
        <v>0</v>
      </c>
      <c r="AQ44" s="406" t="s">
        <v>162</v>
      </c>
      <c r="AR44" s="385">
        <v>47.900877747680426</v>
      </c>
      <c r="AS44" s="385">
        <v>9.640135831304146E-2</v>
      </c>
      <c r="AT44" s="385">
        <v>59.841535194671998</v>
      </c>
      <c r="AU44" s="385">
        <v>38.259352094788944</v>
      </c>
      <c r="AV44" s="385">
        <v>3.8094261839862646</v>
      </c>
      <c r="AW44" s="385">
        <v>40.362556689999998</v>
      </c>
      <c r="AX44" s="385">
        <v>0</v>
      </c>
      <c r="AY44" s="385">
        <v>0</v>
      </c>
      <c r="AZ44" s="455"/>
      <c r="BA44" s="448"/>
      <c r="BB44" s="442"/>
      <c r="BC44" s="337" t="s">
        <v>194</v>
      </c>
      <c r="BD44" s="386">
        <v>100</v>
      </c>
      <c r="BE44" s="337" t="s">
        <v>156</v>
      </c>
      <c r="BF44" s="386" t="s">
        <v>156</v>
      </c>
      <c r="BG44" s="337" t="s">
        <v>156</v>
      </c>
      <c r="BH44" s="386" t="s">
        <v>156</v>
      </c>
      <c r="BI44" s="386" t="s">
        <v>195</v>
      </c>
      <c r="BJ44" s="386">
        <v>100</v>
      </c>
      <c r="BK44" s="386" t="s">
        <v>156</v>
      </c>
      <c r="BL44" s="386" t="s">
        <v>156</v>
      </c>
      <c r="BM44" s="386" t="s">
        <v>183</v>
      </c>
      <c r="BN44" s="386" t="s">
        <v>156</v>
      </c>
      <c r="BO44" s="406">
        <f>SUM(U44+V44+X44+Y44+AA44+AC44)</f>
        <v>75</v>
      </c>
      <c r="BP44" s="406">
        <f t="shared" si="31"/>
        <v>50</v>
      </c>
      <c r="BQ44" s="331"/>
      <c r="BR44" s="406"/>
      <c r="BS44" s="407">
        <v>0</v>
      </c>
      <c r="BT44" s="407"/>
      <c r="BU44" s="406">
        <f t="shared" si="33"/>
        <v>10.783881430066547</v>
      </c>
      <c r="BV44" s="410" t="s">
        <v>809</v>
      </c>
      <c r="BW44" s="406">
        <f>O44+BS44*0.25</f>
        <v>16.180642213015471</v>
      </c>
      <c r="BX44" s="406"/>
      <c r="BY44" s="406"/>
      <c r="BZ44" s="282" t="s">
        <v>258</v>
      </c>
      <c r="CA44" s="308">
        <v>100</v>
      </c>
      <c r="CB44" s="282" t="s">
        <v>156</v>
      </c>
      <c r="CC44" s="308" t="s">
        <v>156</v>
      </c>
      <c r="CD44" s="282" t="s">
        <v>253</v>
      </c>
      <c r="CE44" s="308" t="s">
        <v>156</v>
      </c>
      <c r="CF44" s="282" t="s">
        <v>156</v>
      </c>
      <c r="CG44" s="308" t="s">
        <v>156</v>
      </c>
      <c r="CH44" s="284">
        <v>1</v>
      </c>
      <c r="CI44" s="284" t="s">
        <v>184</v>
      </c>
      <c r="CJ44" s="282" t="s">
        <v>394</v>
      </c>
      <c r="CK44" s="282" t="s">
        <v>199</v>
      </c>
      <c r="CL44" s="282" t="s">
        <v>395</v>
      </c>
      <c r="CM44" s="307">
        <v>7.5027332400000004</v>
      </c>
      <c r="CN44" s="307">
        <v>7.5027332400000004</v>
      </c>
      <c r="CO44" s="284" t="s">
        <v>168</v>
      </c>
      <c r="CP44" s="284" t="s">
        <v>168</v>
      </c>
      <c r="CQ44" s="308">
        <v>2</v>
      </c>
      <c r="CR44" s="308">
        <v>3</v>
      </c>
      <c r="CS44" s="284" t="s">
        <v>160</v>
      </c>
      <c r="CT44" s="284" t="s">
        <v>160</v>
      </c>
      <c r="CU44" s="308">
        <v>70</v>
      </c>
      <c r="CV44" s="308">
        <v>70</v>
      </c>
      <c r="CW44" s="307">
        <v>21.0432684483435</v>
      </c>
      <c r="CX44" s="307">
        <v>78.956731551656503</v>
      </c>
      <c r="CY44" s="309">
        <v>36362.556689999998</v>
      </c>
      <c r="CZ44" s="309">
        <v>65408.408710000003</v>
      </c>
      <c r="DA44" s="307">
        <v>0.55593091786134041</v>
      </c>
      <c r="DB44" s="309">
        <v>28710.68627104221</v>
      </c>
      <c r="DC44" s="309">
        <v>7651.8704189577884</v>
      </c>
      <c r="DD44" s="310">
        <v>960106.99302050809</v>
      </c>
      <c r="DE44" s="310">
        <v>255884.31532331507</v>
      </c>
      <c r="DF44" s="310">
        <v>1215991.3083438231</v>
      </c>
      <c r="DG44" s="283">
        <v>29098268</v>
      </c>
      <c r="DH44" s="307">
        <v>57.640053430000002</v>
      </c>
      <c r="DI44" s="307">
        <v>53.200470930000002</v>
      </c>
      <c r="DJ44" s="307">
        <v>68.702035480000006</v>
      </c>
      <c r="DK44" s="307" t="s">
        <v>156</v>
      </c>
      <c r="DL44" s="307" t="s">
        <v>156</v>
      </c>
      <c r="DM44" s="310">
        <v>19</v>
      </c>
      <c r="DN44" s="311">
        <v>5.7188523679725298E-5</v>
      </c>
      <c r="DO44" s="284" t="s">
        <v>162</v>
      </c>
      <c r="DP44" s="284" t="s">
        <v>162</v>
      </c>
      <c r="DQ44" s="308">
        <v>12</v>
      </c>
      <c r="DR44" s="308">
        <v>12</v>
      </c>
      <c r="DS44" s="284" t="s">
        <v>162</v>
      </c>
      <c r="DT44" s="308">
        <v>11</v>
      </c>
      <c r="DU44" s="308">
        <v>10</v>
      </c>
      <c r="DV44" s="282" t="s">
        <v>169</v>
      </c>
      <c r="DW44" s="282" t="s">
        <v>171</v>
      </c>
      <c r="DX44" s="284" t="s">
        <v>170</v>
      </c>
      <c r="DY44" s="284" t="s">
        <v>170</v>
      </c>
      <c r="DZ44" s="308">
        <v>1</v>
      </c>
      <c r="EA44" s="284" t="s">
        <v>162</v>
      </c>
      <c r="EB44" s="308">
        <v>22</v>
      </c>
      <c r="EC44" s="283">
        <v>300960000</v>
      </c>
      <c r="ED44" s="283">
        <v>790000</v>
      </c>
      <c r="EE44" s="283">
        <v>95000</v>
      </c>
      <c r="EF44" s="283">
        <v>301845000</v>
      </c>
      <c r="EG44" s="283" t="s">
        <v>156</v>
      </c>
      <c r="EH44" s="283">
        <v>301845000</v>
      </c>
      <c r="EI44" s="283">
        <v>301845000</v>
      </c>
      <c r="EJ44" s="284" t="s">
        <v>156</v>
      </c>
      <c r="EM44" s="413"/>
      <c r="EN44" s="413"/>
      <c r="EO44" s="413"/>
      <c r="EP44" s="413"/>
      <c r="EQ44" s="413"/>
      <c r="ER44" s="413"/>
      <c r="ES44" s="413"/>
      <c r="ET44" s="413"/>
      <c r="EU44" s="413"/>
    </row>
    <row r="45" spans="1:15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406">
        <v>8.27</v>
      </c>
      <c r="R45" s="331">
        <v>5.25</v>
      </c>
      <c r="S45" s="189" t="e">
        <f>Q45+#REF!+R45</f>
        <v>#REF!</v>
      </c>
      <c r="T45" s="462"/>
      <c r="U45" s="104" t="s">
        <v>155</v>
      </c>
      <c r="V45" s="338"/>
      <c r="W45" s="384">
        <f t="shared" si="18"/>
        <v>548.01863437169857</v>
      </c>
      <c r="X45" s="331"/>
      <c r="Y45" s="331"/>
      <c r="Z45" s="331" t="s">
        <v>161</v>
      </c>
      <c r="AA45" s="331"/>
      <c r="AB45" s="331"/>
      <c r="AC45" s="331"/>
      <c r="AD45" s="331"/>
      <c r="AE45" s="407">
        <f t="shared" si="19"/>
        <v>0</v>
      </c>
      <c r="AF45" s="407">
        <f t="shared" ref="AF45:AF54" si="34">IF(W45&lt;999,20,IF(W45&lt;1499,15,IF(W45&lt;1999,10,IF(W45&lt;3999,5,IF(W45&gt;4000,0)))))</f>
        <v>20</v>
      </c>
      <c r="AG45" s="407">
        <f t="shared" si="20"/>
        <v>15</v>
      </c>
      <c r="AH45" s="407">
        <v>10</v>
      </c>
      <c r="AI45" s="406" t="s">
        <v>162</v>
      </c>
      <c r="AJ45" s="407">
        <f>IF(AK45="Minimal",15,0)</f>
        <v>15</v>
      </c>
      <c r="AK45" s="406" t="s">
        <v>751</v>
      </c>
      <c r="AL45" s="407">
        <f t="shared" si="21"/>
        <v>10</v>
      </c>
      <c r="AM45" s="406" t="s">
        <v>161</v>
      </c>
      <c r="AN45" s="407">
        <f t="shared" si="32"/>
        <v>0</v>
      </c>
      <c r="AO45" s="406" t="s">
        <v>162</v>
      </c>
      <c r="AP45" s="407">
        <f t="shared" si="27"/>
        <v>0</v>
      </c>
      <c r="AQ45" s="406" t="s">
        <v>162</v>
      </c>
      <c r="AR45" s="385">
        <v>7.6877419354838707</v>
      </c>
      <c r="AS45" s="385">
        <v>0</v>
      </c>
      <c r="AT45" s="385">
        <v>0</v>
      </c>
      <c r="AU45" s="385">
        <v>0</v>
      </c>
      <c r="AV45" s="385" t="s">
        <v>155</v>
      </c>
      <c r="AW45" s="385" t="s">
        <v>155</v>
      </c>
      <c r="AX45" s="385">
        <v>75</v>
      </c>
      <c r="AY45" s="385">
        <v>0</v>
      </c>
      <c r="AZ45" s="455"/>
      <c r="BA45" s="448"/>
      <c r="BB45" s="455"/>
      <c r="BC45" s="337" t="s">
        <v>214</v>
      </c>
      <c r="BD45" s="386">
        <v>100</v>
      </c>
      <c r="BE45" s="337" t="s">
        <v>156</v>
      </c>
      <c r="BF45" s="386" t="s">
        <v>156</v>
      </c>
      <c r="BG45" s="337" t="s">
        <v>156</v>
      </c>
      <c r="BH45" s="386" t="s">
        <v>156</v>
      </c>
      <c r="BI45" s="386" t="s">
        <v>195</v>
      </c>
      <c r="BJ45" s="386">
        <v>100</v>
      </c>
      <c r="BK45" s="386" t="s">
        <v>156</v>
      </c>
      <c r="BL45" s="386" t="s">
        <v>156</v>
      </c>
      <c r="BM45" s="386" t="s">
        <v>156</v>
      </c>
      <c r="BN45" s="386" t="s">
        <v>156</v>
      </c>
      <c r="BO45" s="386"/>
      <c r="BP45" s="406">
        <f t="shared" si="31"/>
        <v>70</v>
      </c>
      <c r="BQ45" s="386"/>
      <c r="BR45" s="408"/>
      <c r="BS45" s="386"/>
      <c r="BT45" s="407">
        <v>100</v>
      </c>
      <c r="BU45" s="406">
        <f t="shared" si="33"/>
        <v>33.269999999999996</v>
      </c>
      <c r="BV45" s="408"/>
      <c r="BW45" s="386"/>
      <c r="BX45" s="386"/>
      <c r="BY45" s="308"/>
      <c r="BZ45" s="282" t="s">
        <v>295</v>
      </c>
      <c r="CA45" s="308">
        <v>100</v>
      </c>
      <c r="CB45" s="282" t="s">
        <v>156</v>
      </c>
      <c r="CC45" s="308" t="s">
        <v>156</v>
      </c>
      <c r="CD45" s="282" t="s">
        <v>156</v>
      </c>
      <c r="CE45" s="308" t="s">
        <v>156</v>
      </c>
      <c r="CF45" s="282" t="s">
        <v>156</v>
      </c>
      <c r="CG45" s="308" t="s">
        <v>156</v>
      </c>
      <c r="CH45" s="284">
        <v>1</v>
      </c>
      <c r="CI45" s="284" t="s">
        <v>184</v>
      </c>
      <c r="CJ45" s="282" t="s">
        <v>198</v>
      </c>
      <c r="CK45" s="282" t="s">
        <v>216</v>
      </c>
      <c r="CL45" s="282" t="s">
        <v>296</v>
      </c>
      <c r="CM45" s="307">
        <v>0.74409473000000004</v>
      </c>
      <c r="CN45" s="307">
        <v>0.74409473000000004</v>
      </c>
      <c r="CO45" s="284" t="s">
        <v>174</v>
      </c>
      <c r="CP45" s="284" t="s">
        <v>174</v>
      </c>
      <c r="CQ45" s="308">
        <v>1</v>
      </c>
      <c r="CR45" s="308">
        <v>1</v>
      </c>
      <c r="CS45" s="284" t="s">
        <v>159</v>
      </c>
      <c r="CT45" s="284" t="s">
        <v>159</v>
      </c>
      <c r="CU45" s="308">
        <v>55</v>
      </c>
      <c r="CV45" s="308">
        <v>55</v>
      </c>
      <c r="CW45" s="307">
        <v>0</v>
      </c>
      <c r="CX45" s="307">
        <v>100</v>
      </c>
      <c r="CY45" s="309">
        <v>1800</v>
      </c>
      <c r="CZ45" s="309">
        <v>15500</v>
      </c>
      <c r="DA45" s="307">
        <v>0.11612903225806452</v>
      </c>
      <c r="DB45" s="309">
        <v>1800</v>
      </c>
      <c r="DC45" s="309">
        <v>0</v>
      </c>
      <c r="DD45" s="310">
        <v>0</v>
      </c>
      <c r="DE45" s="310">
        <v>0</v>
      </c>
      <c r="DF45" s="310">
        <v>0</v>
      </c>
      <c r="DG45" s="283">
        <v>0</v>
      </c>
      <c r="DH45" s="307">
        <v>0</v>
      </c>
      <c r="DI45" s="307">
        <v>0</v>
      </c>
      <c r="DJ45" s="307">
        <v>0</v>
      </c>
      <c r="DK45" s="307" t="s">
        <v>156</v>
      </c>
      <c r="DL45" s="307" t="s">
        <v>156</v>
      </c>
      <c r="DM45" s="310" t="s">
        <v>156</v>
      </c>
      <c r="DN45" s="311" t="s">
        <v>156</v>
      </c>
      <c r="DO45" s="284" t="s">
        <v>162</v>
      </c>
      <c r="DP45" s="284" t="s">
        <v>162</v>
      </c>
      <c r="DQ45" s="308">
        <v>9</v>
      </c>
      <c r="DR45" s="308">
        <v>12</v>
      </c>
      <c r="DS45" s="284" t="s">
        <v>162</v>
      </c>
      <c r="DT45" s="308">
        <v>0</v>
      </c>
      <c r="DU45" s="308">
        <v>0</v>
      </c>
      <c r="DV45" s="282" t="s">
        <v>175</v>
      </c>
      <c r="DW45" s="282" t="s">
        <v>305</v>
      </c>
      <c r="DX45" s="284" t="s">
        <v>165</v>
      </c>
      <c r="DY45" s="284" t="s">
        <v>165</v>
      </c>
      <c r="DZ45" s="308">
        <v>2</v>
      </c>
      <c r="EA45" s="284" t="s">
        <v>162</v>
      </c>
      <c r="EB45" s="308">
        <v>30</v>
      </c>
      <c r="EC45" s="283">
        <v>734000</v>
      </c>
      <c r="ED45" s="283">
        <v>0</v>
      </c>
      <c r="EE45" s="283">
        <v>0</v>
      </c>
      <c r="EF45" s="283">
        <v>734000</v>
      </c>
      <c r="EG45" s="283" t="s">
        <v>156</v>
      </c>
      <c r="EH45" s="283">
        <v>734000</v>
      </c>
      <c r="EI45" s="283">
        <v>734000</v>
      </c>
      <c r="EJ45" s="284" t="s">
        <v>156</v>
      </c>
    </row>
    <row r="46" spans="1:151" ht="63" hidden="1" x14ac:dyDescent="0.2">
      <c r="A46" s="403" t="s">
        <v>148</v>
      </c>
      <c r="B46" s="404" t="s">
        <v>196</v>
      </c>
      <c r="C46" s="404" t="s">
        <v>194</v>
      </c>
      <c r="D46" s="238" t="s">
        <v>757</v>
      </c>
      <c r="E46" s="238" t="s">
        <v>153</v>
      </c>
      <c r="F46" s="403" t="s">
        <v>156</v>
      </c>
      <c r="G46" s="403" t="s">
        <v>450</v>
      </c>
      <c r="H46" s="403" t="s">
        <v>439</v>
      </c>
      <c r="I46" s="403" t="s">
        <v>442</v>
      </c>
      <c r="J46" s="403" t="s">
        <v>451</v>
      </c>
      <c r="K46" s="403" t="s">
        <v>172</v>
      </c>
      <c r="L46" s="405">
        <v>18115000</v>
      </c>
      <c r="M46" s="126">
        <v>5.280522319769938</v>
      </c>
      <c r="N46" s="462"/>
      <c r="O46" s="414">
        <v>13.48</v>
      </c>
      <c r="P46" s="331"/>
      <c r="Q46" s="406">
        <v>12.32</v>
      </c>
      <c r="R46" s="331"/>
      <c r="S46" s="189" t="e">
        <f>Q46+#REF!+R46</f>
        <v>#REF!</v>
      </c>
      <c r="T46" s="462"/>
      <c r="U46" s="411">
        <f>IF(AT46&lt;30,0,IF(AT46&lt;50,5,IF(AT46&lt;65,10,IF(AT46&gt;66,15))))</f>
        <v>0</v>
      </c>
      <c r="V46" s="407">
        <f>IF(W46&lt;499,15,IF(W46&lt;999,10,IF(W46&lt;1499,5,IF(W46&gt;1500,0))))</f>
        <v>15</v>
      </c>
      <c r="W46" s="384">
        <f t="shared" si="18"/>
        <v>377.5845547580675</v>
      </c>
      <c r="X46" s="407">
        <f>IF(DC46&lt;500,0,IF(DC46&lt;1000,5,IF(DC46&gt;1000,10)))</f>
        <v>10</v>
      </c>
      <c r="Y46" s="407">
        <f>IF(Z46="Yes",20,0)</f>
        <v>20</v>
      </c>
      <c r="Z46" s="406" t="s">
        <v>161</v>
      </c>
      <c r="AA46" s="407">
        <f>IF(AB46="Yes",20,0)</f>
        <v>20</v>
      </c>
      <c r="AB46" s="409" t="s">
        <v>161</v>
      </c>
      <c r="AC46" s="407">
        <f>IF(AD46="Yes",10,0)</f>
        <v>10</v>
      </c>
      <c r="AD46" s="409" t="s">
        <v>161</v>
      </c>
      <c r="AE46" s="407">
        <f t="shared" si="19"/>
        <v>0</v>
      </c>
      <c r="AF46" s="407">
        <f t="shared" si="34"/>
        <v>20</v>
      </c>
      <c r="AG46" s="407">
        <f t="shared" si="20"/>
        <v>15</v>
      </c>
      <c r="AH46" s="407">
        <f t="shared" ref="AH46:AH55" si="35">IF(AI46="Yes",10,0)</f>
        <v>10</v>
      </c>
      <c r="AI46" s="406" t="s">
        <v>161</v>
      </c>
      <c r="AJ46" s="407">
        <v>15</v>
      </c>
      <c r="AK46" s="406" t="s">
        <v>751</v>
      </c>
      <c r="AL46" s="407">
        <f t="shared" si="21"/>
        <v>10</v>
      </c>
      <c r="AM46" s="406" t="s">
        <v>161</v>
      </c>
      <c r="AN46" s="407">
        <f t="shared" si="32"/>
        <v>0</v>
      </c>
      <c r="AO46" s="406" t="s">
        <v>162</v>
      </c>
      <c r="AP46" s="407">
        <f t="shared" si="27"/>
        <v>0</v>
      </c>
      <c r="AQ46" s="406" t="s">
        <v>162</v>
      </c>
      <c r="AR46" s="385">
        <v>8.9789540080974994</v>
      </c>
      <c r="AS46" s="385">
        <v>0</v>
      </c>
      <c r="AT46" s="385">
        <v>14.225955942132</v>
      </c>
      <c r="AU46" s="385">
        <v>5.8043325764056979</v>
      </c>
      <c r="AV46" s="385">
        <v>3.3740078463481447E-2</v>
      </c>
      <c r="AW46" s="385">
        <v>17.24548809831855</v>
      </c>
      <c r="AX46" s="385">
        <v>0</v>
      </c>
      <c r="AY46" s="385">
        <v>100</v>
      </c>
      <c r="AZ46" s="455"/>
      <c r="BA46" s="448"/>
      <c r="BB46" s="442"/>
      <c r="BC46" s="337" t="s">
        <v>194</v>
      </c>
      <c r="BD46" s="386">
        <v>100</v>
      </c>
      <c r="BE46" s="337" t="s">
        <v>156</v>
      </c>
      <c r="BF46" s="386" t="s">
        <v>156</v>
      </c>
      <c r="BG46" s="337" t="s">
        <v>156</v>
      </c>
      <c r="BH46" s="386" t="s">
        <v>156</v>
      </c>
      <c r="BI46" s="386" t="s">
        <v>195</v>
      </c>
      <c r="BJ46" s="386">
        <v>100</v>
      </c>
      <c r="BK46" s="386" t="s">
        <v>156</v>
      </c>
      <c r="BL46" s="386" t="s">
        <v>156</v>
      </c>
      <c r="BM46" s="386" t="s">
        <v>156</v>
      </c>
      <c r="BN46" s="386" t="s">
        <v>156</v>
      </c>
      <c r="BO46" s="406">
        <f>SUM(U46+V46+X46+Y46+AA46+AC46)</f>
        <v>75</v>
      </c>
      <c r="BP46" s="406">
        <f t="shared" si="31"/>
        <v>70</v>
      </c>
      <c r="BQ46" s="331"/>
      <c r="BR46" s="406"/>
      <c r="BS46" s="407"/>
      <c r="BT46" s="407"/>
      <c r="BU46" s="406">
        <f t="shared" si="33"/>
        <v>12.32</v>
      </c>
      <c r="BV46" s="410" t="s">
        <v>810</v>
      </c>
      <c r="BW46" s="406">
        <f>O46+BS46*0.25</f>
        <v>13.48</v>
      </c>
      <c r="BX46" s="406"/>
      <c r="BY46" s="406"/>
      <c r="BZ46" s="282" t="s">
        <v>196</v>
      </c>
      <c r="CA46" s="308">
        <v>100</v>
      </c>
      <c r="CB46" s="282" t="s">
        <v>156</v>
      </c>
      <c r="CC46" s="308" t="s">
        <v>156</v>
      </c>
      <c r="CD46" s="282" t="s">
        <v>156</v>
      </c>
      <c r="CE46" s="308" t="s">
        <v>156</v>
      </c>
      <c r="CF46" s="282" t="s">
        <v>156</v>
      </c>
      <c r="CG46" s="308" t="s">
        <v>156</v>
      </c>
      <c r="CH46" s="284">
        <v>1</v>
      </c>
      <c r="CI46" s="284" t="s">
        <v>184</v>
      </c>
      <c r="CJ46" s="282" t="s">
        <v>198</v>
      </c>
      <c r="CK46" s="282" t="s">
        <v>199</v>
      </c>
      <c r="CL46" s="282" t="s">
        <v>210</v>
      </c>
      <c r="CM46" s="307">
        <v>6.6215013200000001</v>
      </c>
      <c r="CN46" s="307">
        <v>6.6215013200000001</v>
      </c>
      <c r="CO46" s="284" t="s">
        <v>168</v>
      </c>
      <c r="CP46" s="284" t="s">
        <v>168</v>
      </c>
      <c r="CQ46" s="308">
        <v>2</v>
      </c>
      <c r="CR46" s="308">
        <v>2</v>
      </c>
      <c r="CS46" s="284" t="s">
        <v>160</v>
      </c>
      <c r="CT46" s="284" t="s">
        <v>160</v>
      </c>
      <c r="CU46" s="308">
        <v>69.868031583409305</v>
      </c>
      <c r="CV46" s="308">
        <v>69.868031583409305</v>
      </c>
      <c r="CW46" s="307">
        <v>16.0219228784675</v>
      </c>
      <c r="CX46" s="307">
        <v>83.978077121532493</v>
      </c>
      <c r="CY46" s="309">
        <v>7245.4880983185503</v>
      </c>
      <c r="CZ46" s="309">
        <v>71492.605187994195</v>
      </c>
      <c r="DA46" s="307">
        <v>0.10134597947950133</v>
      </c>
      <c r="DB46" s="309">
        <v>6084.6215830374103</v>
      </c>
      <c r="DC46" s="309">
        <v>1160.8665152811395</v>
      </c>
      <c r="DD46" s="310">
        <v>0</v>
      </c>
      <c r="DE46" s="310">
        <v>0</v>
      </c>
      <c r="DF46" s="310">
        <v>0</v>
      </c>
      <c r="DG46" s="283">
        <v>0</v>
      </c>
      <c r="DH46" s="307">
        <v>15.056317160000001</v>
      </c>
      <c r="DI46" s="307">
        <v>7.53506316</v>
      </c>
      <c r="DJ46" s="307">
        <v>20.090755720000001</v>
      </c>
      <c r="DK46" s="307" t="s">
        <v>156</v>
      </c>
      <c r="DL46" s="307" t="s">
        <v>156</v>
      </c>
      <c r="DM46" s="310">
        <v>0.15711071904780799</v>
      </c>
      <c r="DN46" s="311">
        <v>5.1769085022182097E-7</v>
      </c>
      <c r="DO46" s="284" t="s">
        <v>162</v>
      </c>
      <c r="DP46" s="284" t="s">
        <v>162</v>
      </c>
      <c r="DQ46" s="308">
        <v>12</v>
      </c>
      <c r="DR46" s="308">
        <v>12</v>
      </c>
      <c r="DS46" s="284" t="s">
        <v>162</v>
      </c>
      <c r="DT46" s="308">
        <v>0</v>
      </c>
      <c r="DU46" s="308">
        <v>4</v>
      </c>
      <c r="DV46" s="282" t="s">
        <v>169</v>
      </c>
      <c r="DW46" s="282" t="s">
        <v>156</v>
      </c>
      <c r="DX46" s="284" t="s">
        <v>170</v>
      </c>
      <c r="DY46" s="284" t="s">
        <v>170</v>
      </c>
      <c r="DZ46" s="308">
        <v>1</v>
      </c>
      <c r="EA46" s="284" t="s">
        <v>162</v>
      </c>
      <c r="EB46" s="308">
        <v>25</v>
      </c>
      <c r="EC46" s="283">
        <v>18115000</v>
      </c>
      <c r="ED46" s="283">
        <v>0</v>
      </c>
      <c r="EE46" s="283">
        <v>0</v>
      </c>
      <c r="EF46" s="283">
        <v>18115000</v>
      </c>
      <c r="EG46" s="283" t="s">
        <v>156</v>
      </c>
      <c r="EH46" s="283">
        <v>18115000</v>
      </c>
      <c r="EI46" s="283">
        <v>18115000</v>
      </c>
      <c r="EJ46" s="284" t="s">
        <v>156</v>
      </c>
      <c r="EM46" s="413"/>
      <c r="EN46" s="413"/>
      <c r="EO46" s="413"/>
      <c r="EP46" s="413"/>
      <c r="EQ46" s="413"/>
      <c r="ER46" s="413"/>
      <c r="ES46" s="413"/>
      <c r="ET46" s="413"/>
      <c r="EU46" s="413"/>
    </row>
    <row r="47" spans="1:15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4">
        <v>25.9</v>
      </c>
      <c r="R47" s="141">
        <v>6</v>
      </c>
      <c r="S47" s="142" t="e">
        <f>Q47+#REF!+R47</f>
        <v>#REF!</v>
      </c>
      <c r="T47" s="439"/>
      <c r="U47" s="143"/>
      <c r="V47" s="355"/>
      <c r="W47" s="356">
        <f t="shared" si="18"/>
        <v>0.4157119961235074</v>
      </c>
      <c r="X47" s="357"/>
      <c r="Y47" s="357"/>
      <c r="Z47" s="357" t="s">
        <v>161</v>
      </c>
      <c r="AA47" s="357"/>
      <c r="AB47" s="357"/>
      <c r="AC47" s="357"/>
      <c r="AD47" s="357"/>
      <c r="AE47" s="358">
        <f t="shared" si="19"/>
        <v>5</v>
      </c>
      <c r="AF47" s="358">
        <f t="shared" si="34"/>
        <v>20</v>
      </c>
      <c r="AG47" s="358">
        <f t="shared" si="20"/>
        <v>15</v>
      </c>
      <c r="AH47" s="358">
        <f t="shared" si="35"/>
        <v>0</v>
      </c>
      <c r="AI47" s="354" t="s">
        <v>162</v>
      </c>
      <c r="AJ47" s="358">
        <f t="shared" ref="AJ47:AJ60" si="36">IF(AK47="Minimal",15,0)</f>
        <v>15</v>
      </c>
      <c r="AK47" s="354" t="s">
        <v>751</v>
      </c>
      <c r="AL47" s="358">
        <f t="shared" si="21"/>
        <v>10</v>
      </c>
      <c r="AM47" s="354" t="s">
        <v>161</v>
      </c>
      <c r="AN47" s="358">
        <f>IF(AO47="Yes",5,0)</f>
        <v>0</v>
      </c>
      <c r="AO47" s="354" t="s">
        <v>162</v>
      </c>
      <c r="AP47" s="358">
        <f>IF(AQ47="Yes",5,0)</f>
        <v>0</v>
      </c>
      <c r="AQ47" s="354" t="s">
        <v>162</v>
      </c>
      <c r="AR47" s="359"/>
      <c r="AS47" s="359"/>
      <c r="AT47" s="359">
        <v>39.43</v>
      </c>
      <c r="AU47" s="359"/>
      <c r="AV47" s="359"/>
      <c r="AW47" s="359"/>
      <c r="AX47" s="359"/>
      <c r="AY47" s="359"/>
      <c r="AZ47" s="450"/>
      <c r="BA47" s="448"/>
      <c r="BB47" s="450"/>
      <c r="BC47" s="346" t="s">
        <v>214</v>
      </c>
      <c r="BD47" s="360"/>
      <c r="BE47" s="346"/>
      <c r="BF47" s="360"/>
      <c r="BG47" s="346"/>
      <c r="BH47" s="360"/>
      <c r="BI47" s="360"/>
      <c r="BJ47" s="360"/>
      <c r="BK47" s="360"/>
      <c r="BL47" s="360"/>
      <c r="BM47" s="360"/>
      <c r="BN47" s="360"/>
      <c r="BO47" s="360"/>
      <c r="BP47" s="354">
        <f>SUM(AE47+AF47+AG47+AH47++AJ47+AL47+AN47+AP47)</f>
        <v>65</v>
      </c>
      <c r="BQ47" s="360"/>
      <c r="BR47" s="360"/>
      <c r="BS47" s="360"/>
      <c r="BT47" s="360"/>
      <c r="BU47" s="360"/>
      <c r="BV47" s="360"/>
      <c r="BW47" s="360"/>
      <c r="BX47" s="360"/>
      <c r="BY47" s="318"/>
      <c r="BZ47" s="288" t="s">
        <v>472</v>
      </c>
      <c r="CA47" s="318"/>
      <c r="CB47" s="288"/>
      <c r="CC47" s="318"/>
      <c r="CD47" s="288"/>
      <c r="CE47" s="318"/>
      <c r="CF47" s="288"/>
      <c r="CG47" s="318"/>
      <c r="CH47" s="290"/>
      <c r="CI47" s="290"/>
      <c r="CJ47" s="288"/>
      <c r="CK47" s="288"/>
      <c r="CL47" s="288"/>
      <c r="CM47" s="317"/>
      <c r="CN47" s="317">
        <f>9.5*2</f>
        <v>19</v>
      </c>
      <c r="CO47" s="290"/>
      <c r="CP47" s="290"/>
      <c r="CQ47" s="318"/>
      <c r="CR47" s="318"/>
      <c r="CS47" s="290"/>
      <c r="CT47" s="290"/>
      <c r="CU47" s="318"/>
      <c r="CV47" s="318"/>
      <c r="CW47" s="317"/>
      <c r="CX47" s="317"/>
      <c r="CY47" s="330">
        <v>60391</v>
      </c>
      <c r="CZ47" s="319"/>
      <c r="DA47" s="317"/>
      <c r="DB47" s="319"/>
      <c r="DC47" s="319"/>
      <c r="DD47" s="320"/>
      <c r="DE47" s="320"/>
      <c r="DF47" s="320"/>
      <c r="DG47" s="289"/>
      <c r="DH47" s="317"/>
      <c r="DI47" s="317"/>
      <c r="DJ47" s="317"/>
      <c r="DK47" s="317"/>
      <c r="DL47" s="317"/>
      <c r="DM47" s="320"/>
      <c r="DN47" s="321"/>
      <c r="DO47" s="290"/>
      <c r="DP47" s="290"/>
      <c r="DQ47" s="318"/>
      <c r="DR47" s="318"/>
      <c r="DS47" s="290"/>
      <c r="DT47" s="318"/>
      <c r="DU47" s="318"/>
      <c r="DV47" s="288"/>
      <c r="DW47" s="288"/>
      <c r="DX47" s="290"/>
      <c r="DY47" s="290"/>
      <c r="DZ47" s="318"/>
      <c r="EA47" s="290"/>
      <c r="EB47" s="318"/>
      <c r="EC47" s="289"/>
      <c r="ED47" s="289"/>
      <c r="EE47" s="289"/>
      <c r="EF47" s="289">
        <v>1725000</v>
      </c>
      <c r="EG47" s="289"/>
      <c r="EH47" s="292">
        <v>477000</v>
      </c>
      <c r="EI47" s="289"/>
      <c r="EJ47" s="290"/>
    </row>
    <row r="48" spans="1:15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4">
        <v>23.4</v>
      </c>
      <c r="R48" s="141">
        <v>6</v>
      </c>
      <c r="S48" s="142" t="e">
        <f>Q48+#REF!+R48</f>
        <v>#REF!</v>
      </c>
      <c r="T48" s="439"/>
      <c r="U48" s="143"/>
      <c r="V48" s="355"/>
      <c r="W48" s="356">
        <f t="shared" si="18"/>
        <v>0.20079673775022244</v>
      </c>
      <c r="X48" s="357"/>
      <c r="Y48" s="357"/>
      <c r="Z48" s="357" t="s">
        <v>161</v>
      </c>
      <c r="AA48" s="357"/>
      <c r="AB48" s="357"/>
      <c r="AC48" s="357"/>
      <c r="AD48" s="357"/>
      <c r="AE48" s="358">
        <f t="shared" si="19"/>
        <v>5</v>
      </c>
      <c r="AF48" s="358">
        <f t="shared" si="34"/>
        <v>20</v>
      </c>
      <c r="AG48" s="358">
        <f t="shared" si="20"/>
        <v>15</v>
      </c>
      <c r="AH48" s="358">
        <f t="shared" si="35"/>
        <v>0</v>
      </c>
      <c r="AI48" s="354" t="s">
        <v>162</v>
      </c>
      <c r="AJ48" s="358">
        <f t="shared" si="36"/>
        <v>15</v>
      </c>
      <c r="AK48" s="354" t="s">
        <v>751</v>
      </c>
      <c r="AL48" s="358">
        <f t="shared" si="21"/>
        <v>10</v>
      </c>
      <c r="AM48" s="354" t="s">
        <v>161</v>
      </c>
      <c r="AN48" s="358">
        <f>IF(AO48="Yes",5,0)</f>
        <v>0</v>
      </c>
      <c r="AO48" s="354" t="s">
        <v>162</v>
      </c>
      <c r="AP48" s="358">
        <f>IF(AQ48="Yes",5,0)</f>
        <v>0</v>
      </c>
      <c r="AQ48" s="354" t="s">
        <v>162</v>
      </c>
      <c r="AR48" s="359"/>
      <c r="AS48" s="359"/>
      <c r="AT48" s="359">
        <v>39.43</v>
      </c>
      <c r="AU48" s="359"/>
      <c r="AV48" s="359"/>
      <c r="AW48" s="359"/>
      <c r="AX48" s="359"/>
      <c r="AY48" s="359"/>
      <c r="AZ48" s="450"/>
      <c r="BA48" s="448"/>
      <c r="BB48" s="450"/>
      <c r="BC48" s="346" t="s">
        <v>214</v>
      </c>
      <c r="BD48" s="360"/>
      <c r="BE48" s="346"/>
      <c r="BF48" s="360"/>
      <c r="BG48" s="346"/>
      <c r="BH48" s="360"/>
      <c r="BI48" s="360"/>
      <c r="BJ48" s="360"/>
      <c r="BK48" s="360"/>
      <c r="BL48" s="360"/>
      <c r="BM48" s="360"/>
      <c r="BN48" s="360"/>
      <c r="BO48" s="360"/>
      <c r="BP48" s="354">
        <f>SUM(AE48+AF48+AG48+AH48++AJ48+AL48+AN48+AP48)</f>
        <v>65</v>
      </c>
      <c r="BQ48" s="360"/>
      <c r="BR48" s="360"/>
      <c r="BS48" s="360"/>
      <c r="BT48" s="360"/>
      <c r="BU48" s="360"/>
      <c r="BV48" s="360"/>
      <c r="BW48" s="360"/>
      <c r="BX48" s="360"/>
      <c r="BY48" s="318"/>
      <c r="BZ48" s="288"/>
      <c r="CA48" s="318"/>
      <c r="CB48" s="288"/>
      <c r="CC48" s="318"/>
      <c r="CD48" s="288"/>
      <c r="CE48" s="318"/>
      <c r="CF48" s="288"/>
      <c r="CG48" s="318"/>
      <c r="CH48" s="290"/>
      <c r="CI48" s="290"/>
      <c r="CJ48" s="288"/>
      <c r="CK48" s="288"/>
      <c r="CL48" s="288"/>
      <c r="CM48" s="317"/>
      <c r="CN48" s="317">
        <f>9.5*2</f>
        <v>19</v>
      </c>
      <c r="CO48" s="290"/>
      <c r="CP48" s="290"/>
      <c r="CQ48" s="318"/>
      <c r="CR48" s="318"/>
      <c r="CS48" s="290"/>
      <c r="CT48" s="290"/>
      <c r="CU48" s="318"/>
      <c r="CV48" s="318"/>
      <c r="CW48" s="317"/>
      <c r="CX48" s="317"/>
      <c r="CY48" s="330">
        <v>60391</v>
      </c>
      <c r="CZ48" s="319"/>
      <c r="DA48" s="317"/>
      <c r="DB48" s="319"/>
      <c r="DC48" s="319"/>
      <c r="DD48" s="320"/>
      <c r="DE48" s="320"/>
      <c r="DF48" s="320"/>
      <c r="DG48" s="289"/>
      <c r="DH48" s="317"/>
      <c r="DI48" s="317"/>
      <c r="DJ48" s="317"/>
      <c r="DK48" s="317"/>
      <c r="DL48" s="317"/>
      <c r="DM48" s="320"/>
      <c r="DN48" s="321"/>
      <c r="DO48" s="290"/>
      <c r="DP48" s="290"/>
      <c r="DQ48" s="318"/>
      <c r="DR48" s="318"/>
      <c r="DS48" s="290"/>
      <c r="DT48" s="318"/>
      <c r="DU48" s="318"/>
      <c r="DV48" s="288"/>
      <c r="DW48" s="288"/>
      <c r="DX48" s="290"/>
      <c r="DY48" s="290"/>
      <c r="DZ48" s="318"/>
      <c r="EA48" s="290"/>
      <c r="EB48" s="318"/>
      <c r="EC48" s="289"/>
      <c r="ED48" s="289"/>
      <c r="EE48" s="289"/>
      <c r="EF48" s="289">
        <v>1725000</v>
      </c>
      <c r="EG48" s="289"/>
      <c r="EH48" s="292">
        <v>230400</v>
      </c>
      <c r="EI48" s="289"/>
      <c r="EJ48" s="290"/>
    </row>
    <row r="49" spans="1:15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4">
        <v>19.3</v>
      </c>
      <c r="R49" s="141">
        <v>6</v>
      </c>
      <c r="S49" s="142" t="e">
        <f>Q49+#REF!+R49</f>
        <v>#REF!</v>
      </c>
      <c r="T49" s="439"/>
      <c r="U49" s="143"/>
      <c r="V49" s="355"/>
      <c r="W49" s="356">
        <f t="shared" ref="W49:W80" si="37">(EH49/CY49)/CN49</f>
        <v>1.0039836887511122</v>
      </c>
      <c r="X49" s="357"/>
      <c r="Y49" s="357"/>
      <c r="Z49" s="357" t="s">
        <v>161</v>
      </c>
      <c r="AA49" s="357"/>
      <c r="AB49" s="357"/>
      <c r="AC49" s="357"/>
      <c r="AD49" s="357"/>
      <c r="AE49" s="358">
        <f t="shared" ref="AE49:AE80" si="38">IF(AT49&lt;30,0,IF(AT49&lt;50,5,IF(AT49&lt;65,10,IF(AT49&lt;79,15,IF(AT49&gt;80,20)))))</f>
        <v>5</v>
      </c>
      <c r="AF49" s="358">
        <f t="shared" si="34"/>
        <v>20</v>
      </c>
      <c r="AG49" s="358">
        <f t="shared" ref="AG49:AG80" si="39">IF(Z49="Yes",15,0)</f>
        <v>15</v>
      </c>
      <c r="AH49" s="358">
        <f t="shared" si="35"/>
        <v>0</v>
      </c>
      <c r="AI49" s="354" t="s">
        <v>162</v>
      </c>
      <c r="AJ49" s="358">
        <f t="shared" si="36"/>
        <v>15</v>
      </c>
      <c r="AK49" s="354" t="s">
        <v>751</v>
      </c>
      <c r="AL49" s="358">
        <f t="shared" ref="AL49:AL80" si="40">IF(AM49="Yes",10,0)</f>
        <v>10</v>
      </c>
      <c r="AM49" s="354" t="s">
        <v>161</v>
      </c>
      <c r="AN49" s="358">
        <f>IF(AO49="Yes",5,0)</f>
        <v>0</v>
      </c>
      <c r="AO49" s="354" t="s">
        <v>162</v>
      </c>
      <c r="AP49" s="358">
        <f>IF(AQ49="Yes",5,0)</f>
        <v>0</v>
      </c>
      <c r="AQ49" s="354" t="s">
        <v>162</v>
      </c>
      <c r="AR49" s="359"/>
      <c r="AS49" s="359"/>
      <c r="AT49" s="359">
        <v>39.43</v>
      </c>
      <c r="AU49" s="359"/>
      <c r="AV49" s="359"/>
      <c r="AW49" s="359"/>
      <c r="AX49" s="359"/>
      <c r="AY49" s="359"/>
      <c r="AZ49" s="450"/>
      <c r="BA49" s="448"/>
      <c r="BB49" s="450"/>
      <c r="BC49" s="346" t="s">
        <v>214</v>
      </c>
      <c r="BD49" s="360"/>
      <c r="BE49" s="346"/>
      <c r="BF49" s="360"/>
      <c r="BG49" s="346"/>
      <c r="BH49" s="360"/>
      <c r="BI49" s="360"/>
      <c r="BJ49" s="360"/>
      <c r="BK49" s="360"/>
      <c r="BL49" s="360"/>
      <c r="BM49" s="360"/>
      <c r="BN49" s="360"/>
      <c r="BO49" s="360"/>
      <c r="BP49" s="354">
        <f>SUM(AE49+AF49+AG49+AH49++AJ49+AL49+AN49+AP49)</f>
        <v>65</v>
      </c>
      <c r="BQ49" s="360"/>
      <c r="BR49" s="360"/>
      <c r="BS49" s="360"/>
      <c r="BT49" s="360"/>
      <c r="BU49" s="360"/>
      <c r="BV49" s="360"/>
      <c r="BW49" s="360"/>
      <c r="BX49" s="360"/>
      <c r="BY49" s="318"/>
      <c r="BZ49" s="288" t="s">
        <v>472</v>
      </c>
      <c r="CA49" s="318"/>
      <c r="CB49" s="288"/>
      <c r="CC49" s="318"/>
      <c r="CD49" s="288"/>
      <c r="CE49" s="318"/>
      <c r="CF49" s="288"/>
      <c r="CG49" s="318"/>
      <c r="CH49" s="290"/>
      <c r="CI49" s="290"/>
      <c r="CJ49" s="288"/>
      <c r="CK49" s="288"/>
      <c r="CL49" s="288"/>
      <c r="CM49" s="317"/>
      <c r="CN49" s="317">
        <f>9.5*2</f>
        <v>19</v>
      </c>
      <c r="CO49" s="290"/>
      <c r="CP49" s="290"/>
      <c r="CQ49" s="318"/>
      <c r="CR49" s="318"/>
      <c r="CS49" s="290"/>
      <c r="CT49" s="290"/>
      <c r="CU49" s="318"/>
      <c r="CV49" s="318"/>
      <c r="CW49" s="317"/>
      <c r="CX49" s="317"/>
      <c r="CY49" s="330">
        <v>60391</v>
      </c>
      <c r="CZ49" s="319"/>
      <c r="DA49" s="317"/>
      <c r="DB49" s="319"/>
      <c r="DC49" s="319"/>
      <c r="DD49" s="320"/>
      <c r="DE49" s="320"/>
      <c r="DF49" s="320"/>
      <c r="DG49" s="289"/>
      <c r="DH49" s="317"/>
      <c r="DI49" s="317"/>
      <c r="DJ49" s="317"/>
      <c r="DK49" s="317"/>
      <c r="DL49" s="317"/>
      <c r="DM49" s="320"/>
      <c r="DN49" s="321"/>
      <c r="DO49" s="290"/>
      <c r="DP49" s="290"/>
      <c r="DQ49" s="318"/>
      <c r="DR49" s="318"/>
      <c r="DS49" s="290"/>
      <c r="DT49" s="318"/>
      <c r="DU49" s="318"/>
      <c r="DV49" s="288"/>
      <c r="DW49" s="288"/>
      <c r="DX49" s="290"/>
      <c r="DY49" s="290"/>
      <c r="DZ49" s="318"/>
      <c r="EA49" s="290"/>
      <c r="EB49" s="318"/>
      <c r="EC49" s="289"/>
      <c r="ED49" s="289"/>
      <c r="EE49" s="289"/>
      <c r="EF49" s="289">
        <v>5000000</v>
      </c>
      <c r="EG49" s="289"/>
      <c r="EH49" s="292">
        <v>1152000</v>
      </c>
      <c r="EI49" s="289"/>
      <c r="EJ49" s="290"/>
    </row>
    <row r="50" spans="1:15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90">
        <v>18.504548236546277</v>
      </c>
      <c r="R50" s="391">
        <v>9.75</v>
      </c>
      <c r="S50" s="204" t="e">
        <f>Q50+#REF!+R50</f>
        <v>#REF!</v>
      </c>
      <c r="T50" s="439"/>
      <c r="U50" s="205" t="s">
        <v>155</v>
      </c>
      <c r="V50" s="392"/>
      <c r="W50" s="393">
        <f t="shared" si="37"/>
        <v>7756.7101699088889</v>
      </c>
      <c r="X50" s="394"/>
      <c r="Y50" s="394"/>
      <c r="Z50" s="394" t="s">
        <v>161</v>
      </c>
      <c r="AA50" s="394"/>
      <c r="AB50" s="394"/>
      <c r="AC50" s="394"/>
      <c r="AD50" s="394"/>
      <c r="AE50" s="395">
        <f t="shared" si="38"/>
        <v>15</v>
      </c>
      <c r="AF50" s="395">
        <f t="shared" si="34"/>
        <v>0</v>
      </c>
      <c r="AG50" s="395">
        <f t="shared" si="39"/>
        <v>15</v>
      </c>
      <c r="AH50" s="395">
        <f t="shared" si="35"/>
        <v>10</v>
      </c>
      <c r="AI50" s="391" t="s">
        <v>161</v>
      </c>
      <c r="AJ50" s="395">
        <f t="shared" si="36"/>
        <v>15</v>
      </c>
      <c r="AK50" s="391" t="s">
        <v>751</v>
      </c>
      <c r="AL50" s="395">
        <f t="shared" si="40"/>
        <v>10</v>
      </c>
      <c r="AM50" s="391" t="s">
        <v>161</v>
      </c>
      <c r="AN50" s="395">
        <f>IF(AO50="Yes",10,0)</f>
        <v>0</v>
      </c>
      <c r="AO50" s="391" t="s">
        <v>162</v>
      </c>
      <c r="AP50" s="395">
        <f>IF(AQ50="Yes",10,0)</f>
        <v>0</v>
      </c>
      <c r="AQ50" s="391" t="s">
        <v>162</v>
      </c>
      <c r="AR50" s="390"/>
      <c r="AS50" s="390"/>
      <c r="AT50" s="390">
        <v>75</v>
      </c>
      <c r="AU50" s="390"/>
      <c r="AV50" s="390"/>
      <c r="AW50" s="390"/>
      <c r="AX50" s="390"/>
      <c r="AY50" s="390"/>
      <c r="AZ50" s="457"/>
      <c r="BA50" s="448"/>
      <c r="BB50" s="457"/>
      <c r="BC50" s="344" t="s">
        <v>214</v>
      </c>
      <c r="BD50" s="396"/>
      <c r="BE50" s="344"/>
      <c r="BF50" s="396"/>
      <c r="BG50" s="344"/>
      <c r="BH50" s="396"/>
      <c r="BI50" s="396"/>
      <c r="BJ50" s="396"/>
      <c r="BK50" s="396"/>
      <c r="BL50" s="396"/>
      <c r="BM50" s="396"/>
      <c r="BN50" s="396"/>
      <c r="BO50" s="396"/>
      <c r="BP50" s="391">
        <f>SUM(AE50+AF50+AG50+AH50+AJ50+AL50+AN50)</f>
        <v>65</v>
      </c>
      <c r="BQ50" s="396"/>
      <c r="BR50" s="396"/>
      <c r="BS50" s="396"/>
      <c r="BT50" s="396"/>
      <c r="BU50" s="396"/>
      <c r="BV50" s="396"/>
      <c r="BW50" s="396"/>
      <c r="BX50" s="396"/>
      <c r="BY50" s="300"/>
      <c r="BZ50" s="38" t="s">
        <v>733</v>
      </c>
      <c r="CA50" s="300"/>
      <c r="CB50" s="304"/>
      <c r="CC50" s="300"/>
      <c r="CD50" s="304"/>
      <c r="CE50" s="300"/>
      <c r="CF50" s="304"/>
      <c r="CG50" s="300"/>
      <c r="CH50" s="301"/>
      <c r="CI50" s="301"/>
      <c r="CJ50" s="304"/>
      <c r="CK50" s="304"/>
      <c r="CL50" s="304"/>
      <c r="CM50" s="302"/>
      <c r="CN50" s="302">
        <v>0.31</v>
      </c>
      <c r="CO50" s="301"/>
      <c r="CP50" s="301"/>
      <c r="CQ50" s="300"/>
      <c r="CR50" s="300"/>
      <c r="CS50" s="301"/>
      <c r="CT50" s="301"/>
      <c r="CU50" s="300"/>
      <c r="CV50" s="300"/>
      <c r="CW50" s="302"/>
      <c r="CX50" s="302"/>
      <c r="CY50" s="299">
        <f>786*0.1</f>
        <v>78.600000000000009</v>
      </c>
      <c r="CZ50" s="299"/>
      <c r="DA50" s="302"/>
      <c r="DB50" s="299"/>
      <c r="DC50" s="299"/>
      <c r="DD50" s="298"/>
      <c r="DE50" s="298"/>
      <c r="DF50" s="298"/>
      <c r="DG50" s="303"/>
      <c r="DH50" s="302"/>
      <c r="DI50" s="302"/>
      <c r="DJ50" s="302"/>
      <c r="DK50" s="302"/>
      <c r="DL50" s="302"/>
      <c r="DM50" s="298"/>
      <c r="DN50" s="297"/>
      <c r="DO50" s="301"/>
      <c r="DP50" s="301"/>
      <c r="DQ50" s="300"/>
      <c r="DR50" s="300"/>
      <c r="DS50" s="301"/>
      <c r="DT50" s="300"/>
      <c r="DU50" s="300"/>
      <c r="DV50" s="304"/>
      <c r="DW50" s="304"/>
      <c r="DX50" s="301"/>
      <c r="DY50" s="301"/>
      <c r="DZ50" s="300"/>
      <c r="EA50" s="301"/>
      <c r="EB50" s="300"/>
      <c r="EC50" s="52">
        <v>310000</v>
      </c>
      <c r="ED50" s="52">
        <v>0</v>
      </c>
      <c r="EE50" s="303"/>
      <c r="EF50" s="52">
        <v>356500</v>
      </c>
      <c r="EG50" s="51">
        <v>0</v>
      </c>
      <c r="EH50" s="292">
        <v>189000</v>
      </c>
      <c r="EI50" s="303"/>
      <c r="EJ50" s="301"/>
    </row>
    <row r="51" spans="1:15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4">
        <v>18.2</v>
      </c>
      <c r="R51" s="141">
        <v>3</v>
      </c>
      <c r="S51" s="142" t="e">
        <f>Q51+#REF!+R51</f>
        <v>#REF!</v>
      </c>
      <c r="T51" s="439"/>
      <c r="U51" s="143"/>
      <c r="V51" s="355"/>
      <c r="W51" s="356">
        <f t="shared" si="37"/>
        <v>0.28609613318122518</v>
      </c>
      <c r="X51" s="357"/>
      <c r="Y51" s="357"/>
      <c r="Z51" s="357" t="s">
        <v>161</v>
      </c>
      <c r="AA51" s="357"/>
      <c r="AB51" s="357"/>
      <c r="AC51" s="357"/>
      <c r="AD51" s="357"/>
      <c r="AE51" s="397">
        <f t="shared" si="38"/>
        <v>5</v>
      </c>
      <c r="AF51" s="397">
        <f t="shared" si="34"/>
        <v>20</v>
      </c>
      <c r="AG51" s="397">
        <f t="shared" si="39"/>
        <v>15</v>
      </c>
      <c r="AH51" s="397">
        <f t="shared" si="35"/>
        <v>0</v>
      </c>
      <c r="AI51" s="398" t="s">
        <v>162</v>
      </c>
      <c r="AJ51" s="358">
        <f t="shared" si="36"/>
        <v>15</v>
      </c>
      <c r="AK51" s="354" t="s">
        <v>751</v>
      </c>
      <c r="AL51" s="358">
        <f t="shared" si="40"/>
        <v>10</v>
      </c>
      <c r="AM51" s="398" t="s">
        <v>161</v>
      </c>
      <c r="AN51" s="358">
        <f>IF(AO51="Yes",5,0)</f>
        <v>0</v>
      </c>
      <c r="AO51" s="354" t="s">
        <v>162</v>
      </c>
      <c r="AP51" s="358">
        <f>IF(AQ51="Yes",5,0)</f>
        <v>0</v>
      </c>
      <c r="AQ51" s="354" t="s">
        <v>162</v>
      </c>
      <c r="AR51" s="399"/>
      <c r="AS51" s="399"/>
      <c r="AT51" s="399">
        <v>39.43</v>
      </c>
      <c r="AU51" s="399"/>
      <c r="AV51" s="399"/>
      <c r="AW51" s="399"/>
      <c r="AX51" s="399"/>
      <c r="AY51" s="399"/>
      <c r="AZ51" s="450"/>
      <c r="BA51" s="448"/>
      <c r="BB51" s="450"/>
      <c r="BC51" s="350" t="s">
        <v>214</v>
      </c>
      <c r="BD51" s="360"/>
      <c r="BE51" s="346"/>
      <c r="BF51" s="360"/>
      <c r="BG51" s="346"/>
      <c r="BH51" s="360"/>
      <c r="BI51" s="360"/>
      <c r="BJ51" s="360"/>
      <c r="BK51" s="360"/>
      <c r="BL51" s="360"/>
      <c r="BM51" s="360"/>
      <c r="BN51" s="360"/>
      <c r="BO51" s="360"/>
      <c r="BP51" s="354">
        <f>SUM(AE51+AF51+AG51+AH51++AJ51+AL51+AN51+AP51)</f>
        <v>65</v>
      </c>
      <c r="BQ51" s="360"/>
      <c r="BR51" s="360"/>
      <c r="BS51" s="360"/>
      <c r="BT51" s="360"/>
      <c r="BU51" s="360"/>
      <c r="BV51" s="360"/>
      <c r="BW51" s="360"/>
      <c r="BX51" s="360"/>
      <c r="BY51" s="318"/>
      <c r="BZ51" s="288"/>
      <c r="CA51" s="318"/>
      <c r="CB51" s="288"/>
      <c r="CC51" s="318"/>
      <c r="CD51" s="288"/>
      <c r="CE51" s="318"/>
      <c r="CF51" s="288"/>
      <c r="CG51" s="318"/>
      <c r="CH51" s="290"/>
      <c r="CI51" s="290"/>
      <c r="CJ51" s="288"/>
      <c r="CK51" s="288"/>
      <c r="CL51" s="288"/>
      <c r="CM51" s="317"/>
      <c r="CN51" s="317">
        <f>9.5*2</f>
        <v>19</v>
      </c>
      <c r="CO51" s="290"/>
      <c r="CP51" s="290"/>
      <c r="CQ51" s="318"/>
      <c r="CR51" s="318"/>
      <c r="CS51" s="290"/>
      <c r="CT51" s="290"/>
      <c r="CU51" s="318"/>
      <c r="CV51" s="318"/>
      <c r="CW51" s="317"/>
      <c r="CX51" s="317"/>
      <c r="CY51" s="330">
        <v>60391</v>
      </c>
      <c r="CZ51" s="319"/>
      <c r="DA51" s="317"/>
      <c r="DB51" s="319"/>
      <c r="DC51" s="319"/>
      <c r="DD51" s="320"/>
      <c r="DE51" s="320"/>
      <c r="DF51" s="320"/>
      <c r="DG51" s="289"/>
      <c r="DH51" s="317"/>
      <c r="DI51" s="317"/>
      <c r="DJ51" s="317"/>
      <c r="DK51" s="317"/>
      <c r="DL51" s="317"/>
      <c r="DM51" s="320"/>
      <c r="DN51" s="321"/>
      <c r="DO51" s="290"/>
      <c r="DP51" s="290"/>
      <c r="DQ51" s="318"/>
      <c r="DR51" s="318"/>
      <c r="DS51" s="290"/>
      <c r="DT51" s="318"/>
      <c r="DU51" s="318"/>
      <c r="DV51" s="288"/>
      <c r="DW51" s="288"/>
      <c r="DX51" s="290"/>
      <c r="DY51" s="290"/>
      <c r="DZ51" s="318"/>
      <c r="EA51" s="290"/>
      <c r="EB51" s="318"/>
      <c r="EC51" s="289"/>
      <c r="ED51" s="289"/>
      <c r="EE51" s="289"/>
      <c r="EF51" s="289">
        <v>200000</v>
      </c>
      <c r="EG51" s="289"/>
      <c r="EH51" s="292">
        <v>328275</v>
      </c>
      <c r="EI51" s="289"/>
      <c r="EJ51" s="290"/>
    </row>
    <row r="52" spans="1:15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90">
        <v>15.642500000000002</v>
      </c>
      <c r="R52" s="391">
        <v>6.75</v>
      </c>
      <c r="S52" s="204" t="e">
        <f>Q52+#REF!+R52</f>
        <v>#REF!</v>
      </c>
      <c r="T52" s="439"/>
      <c r="U52" s="205" t="s">
        <v>155</v>
      </c>
      <c r="V52" s="392"/>
      <c r="W52" s="393">
        <f t="shared" si="37"/>
        <v>1461.0389610389611</v>
      </c>
      <c r="X52" s="394"/>
      <c r="Y52" s="394"/>
      <c r="Z52" s="394" t="s">
        <v>161</v>
      </c>
      <c r="AA52" s="394"/>
      <c r="AB52" s="394"/>
      <c r="AC52" s="394"/>
      <c r="AD52" s="394"/>
      <c r="AE52" s="395">
        <f t="shared" si="38"/>
        <v>0</v>
      </c>
      <c r="AF52" s="395">
        <f t="shared" si="34"/>
        <v>15</v>
      </c>
      <c r="AG52" s="395">
        <f t="shared" si="39"/>
        <v>15</v>
      </c>
      <c r="AH52" s="395">
        <f t="shared" si="35"/>
        <v>10</v>
      </c>
      <c r="AI52" s="391" t="s">
        <v>161</v>
      </c>
      <c r="AJ52" s="395">
        <f t="shared" si="36"/>
        <v>15</v>
      </c>
      <c r="AK52" s="391" t="s">
        <v>751</v>
      </c>
      <c r="AL52" s="395">
        <f t="shared" si="40"/>
        <v>10</v>
      </c>
      <c r="AM52" s="391" t="s">
        <v>161</v>
      </c>
      <c r="AN52" s="395">
        <f>IF(AO52="Yes",10,0)</f>
        <v>0</v>
      </c>
      <c r="AO52" s="391" t="s">
        <v>162</v>
      </c>
      <c r="AP52" s="395">
        <f>IF(AQ52="Yes",10,0)</f>
        <v>0</v>
      </c>
      <c r="AQ52" s="391" t="s">
        <v>162</v>
      </c>
      <c r="AR52" s="390"/>
      <c r="AS52" s="390"/>
      <c r="AT52" s="390">
        <v>12.5</v>
      </c>
      <c r="AU52" s="390"/>
      <c r="AV52" s="390"/>
      <c r="AW52" s="390"/>
      <c r="AX52" s="390"/>
      <c r="AY52" s="390"/>
      <c r="AZ52" s="457"/>
      <c r="BA52" s="448"/>
      <c r="BB52" s="457"/>
      <c r="BC52" s="344" t="s">
        <v>214</v>
      </c>
      <c r="BD52" s="396"/>
      <c r="BE52" s="344"/>
      <c r="BF52" s="396"/>
      <c r="BG52" s="344"/>
      <c r="BH52" s="396"/>
      <c r="BI52" s="396"/>
      <c r="BJ52" s="396"/>
      <c r="BK52" s="396"/>
      <c r="BL52" s="396"/>
      <c r="BM52" s="396"/>
      <c r="BN52" s="396"/>
      <c r="BO52" s="396"/>
      <c r="BP52" s="391">
        <f>SUM(AE52+AF52+AG52+AH52+AJ52+AL52+AN52)</f>
        <v>65</v>
      </c>
      <c r="BQ52" s="396"/>
      <c r="BR52" s="396"/>
      <c r="BS52" s="396"/>
      <c r="BT52" s="396"/>
      <c r="BU52" s="396"/>
      <c r="BV52" s="396"/>
      <c r="BW52" s="396"/>
      <c r="BX52" s="396"/>
      <c r="BY52" s="300"/>
      <c r="BZ52" s="38" t="s">
        <v>733</v>
      </c>
      <c r="CA52" s="300"/>
      <c r="CB52" s="304"/>
      <c r="CC52" s="300"/>
      <c r="CD52" s="304"/>
      <c r="CE52" s="300"/>
      <c r="CF52" s="304"/>
      <c r="CG52" s="300"/>
      <c r="CH52" s="301"/>
      <c r="CI52" s="301"/>
      <c r="CJ52" s="304"/>
      <c r="CK52" s="304"/>
      <c r="CL52" s="304"/>
      <c r="CM52" s="302"/>
      <c r="CN52" s="302">
        <v>0.3</v>
      </c>
      <c r="CO52" s="301"/>
      <c r="CP52" s="301"/>
      <c r="CQ52" s="300"/>
      <c r="CR52" s="300"/>
      <c r="CS52" s="301"/>
      <c r="CT52" s="301"/>
      <c r="CU52" s="300"/>
      <c r="CV52" s="300"/>
      <c r="CW52" s="302"/>
      <c r="CX52" s="302"/>
      <c r="CY52" s="299">
        <v>308</v>
      </c>
      <c r="CZ52" s="299"/>
      <c r="DA52" s="302"/>
      <c r="DB52" s="299"/>
      <c r="DC52" s="299"/>
      <c r="DD52" s="298"/>
      <c r="DE52" s="298"/>
      <c r="DF52" s="298"/>
      <c r="DG52" s="303"/>
      <c r="DH52" s="302"/>
      <c r="DI52" s="302"/>
      <c r="DJ52" s="302"/>
      <c r="DK52" s="302"/>
      <c r="DL52" s="302"/>
      <c r="DM52" s="298"/>
      <c r="DN52" s="297"/>
      <c r="DO52" s="301"/>
      <c r="DP52" s="301"/>
      <c r="DQ52" s="300"/>
      <c r="DR52" s="300"/>
      <c r="DS52" s="301"/>
      <c r="DT52" s="300"/>
      <c r="DU52" s="300"/>
      <c r="DV52" s="304"/>
      <c r="DW52" s="304"/>
      <c r="DX52" s="301"/>
      <c r="DY52" s="301"/>
      <c r="DZ52" s="300"/>
      <c r="EA52" s="301"/>
      <c r="EB52" s="300"/>
      <c r="EC52" s="52">
        <v>90000</v>
      </c>
      <c r="ED52" s="52">
        <v>0</v>
      </c>
      <c r="EE52" s="303"/>
      <c r="EF52" s="52">
        <v>100000</v>
      </c>
      <c r="EG52" s="51">
        <v>0</v>
      </c>
      <c r="EH52" s="292">
        <v>135000</v>
      </c>
      <c r="EI52" s="303"/>
      <c r="EJ52" s="301"/>
    </row>
    <row r="53" spans="1:15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4">
        <v>13.7</v>
      </c>
      <c r="R53" s="354">
        <v>3</v>
      </c>
      <c r="S53" s="142" t="e">
        <f>Q53+#REF!+R53</f>
        <v>#REF!</v>
      </c>
      <c r="T53" s="439"/>
      <c r="U53" s="143"/>
      <c r="V53" s="355"/>
      <c r="W53" s="356">
        <f t="shared" si="37"/>
        <v>1.7255969650409739</v>
      </c>
      <c r="X53" s="357"/>
      <c r="Y53" s="357"/>
      <c r="Z53" s="357" t="s">
        <v>161</v>
      </c>
      <c r="AA53" s="357"/>
      <c r="AB53" s="357"/>
      <c r="AC53" s="357"/>
      <c r="AD53" s="357"/>
      <c r="AE53" s="358">
        <f t="shared" si="38"/>
        <v>5</v>
      </c>
      <c r="AF53" s="358">
        <f t="shared" si="34"/>
        <v>20</v>
      </c>
      <c r="AG53" s="358">
        <f t="shared" si="39"/>
        <v>15</v>
      </c>
      <c r="AH53" s="397">
        <f t="shared" si="35"/>
        <v>0</v>
      </c>
      <c r="AI53" s="398" t="s">
        <v>162</v>
      </c>
      <c r="AJ53" s="358">
        <f t="shared" si="36"/>
        <v>15</v>
      </c>
      <c r="AK53" s="354" t="s">
        <v>751</v>
      </c>
      <c r="AL53" s="358">
        <f t="shared" si="40"/>
        <v>10</v>
      </c>
      <c r="AM53" s="354" t="s">
        <v>161</v>
      </c>
      <c r="AN53" s="358">
        <f>IF(AO53="Yes",5,0)</f>
        <v>0</v>
      </c>
      <c r="AO53" s="354" t="s">
        <v>162</v>
      </c>
      <c r="AP53" s="358">
        <f>IF(AQ53="Yes",5,0)</f>
        <v>0</v>
      </c>
      <c r="AQ53" s="354" t="s">
        <v>162</v>
      </c>
      <c r="AR53" s="359"/>
      <c r="AS53" s="359"/>
      <c r="AT53" s="359">
        <v>39.43</v>
      </c>
      <c r="AU53" s="359"/>
      <c r="AV53" s="359"/>
      <c r="AW53" s="359"/>
      <c r="AX53" s="359"/>
      <c r="AY53" s="359"/>
      <c r="AZ53" s="450"/>
      <c r="BA53" s="448"/>
      <c r="BB53" s="450"/>
      <c r="BC53" s="346" t="s">
        <v>214</v>
      </c>
      <c r="BD53" s="360"/>
      <c r="BE53" s="346"/>
      <c r="BF53" s="360"/>
      <c r="BG53" s="346"/>
      <c r="BH53" s="360"/>
      <c r="BI53" s="360"/>
      <c r="BJ53" s="360"/>
      <c r="BK53" s="360"/>
      <c r="BL53" s="360"/>
      <c r="BM53" s="360"/>
      <c r="BN53" s="360"/>
      <c r="BO53" s="360"/>
      <c r="BP53" s="354">
        <f>SUM(AE53+AF53+AG53+AH53++AJ53+AL53+AN53+AP53)</f>
        <v>65</v>
      </c>
      <c r="BQ53" s="360"/>
      <c r="BR53" s="360"/>
      <c r="BS53" s="360"/>
      <c r="BT53" s="360"/>
      <c r="BU53" s="360"/>
      <c r="BV53" s="360"/>
      <c r="BW53" s="360"/>
      <c r="BX53" s="360"/>
      <c r="BY53" s="318"/>
      <c r="BZ53" s="288" t="s">
        <v>472</v>
      </c>
      <c r="CA53" s="318"/>
      <c r="CB53" s="288"/>
      <c r="CC53" s="318"/>
      <c r="CD53" s="288"/>
      <c r="CE53" s="318"/>
      <c r="CF53" s="288"/>
      <c r="CG53" s="318"/>
      <c r="CH53" s="290"/>
      <c r="CI53" s="290"/>
      <c r="CJ53" s="288"/>
      <c r="CK53" s="288"/>
      <c r="CL53" s="288"/>
      <c r="CM53" s="317"/>
      <c r="CN53" s="317">
        <f>9.5*2</f>
        <v>19</v>
      </c>
      <c r="CO53" s="290"/>
      <c r="CP53" s="290"/>
      <c r="CQ53" s="318"/>
      <c r="CR53" s="318"/>
      <c r="CS53" s="290"/>
      <c r="CT53" s="290"/>
      <c r="CU53" s="318"/>
      <c r="CV53" s="318"/>
      <c r="CW53" s="317"/>
      <c r="CX53" s="317"/>
      <c r="CY53" s="330">
        <v>60391</v>
      </c>
      <c r="CZ53" s="319"/>
      <c r="DA53" s="317"/>
      <c r="DB53" s="319"/>
      <c r="DC53" s="319"/>
      <c r="DD53" s="320"/>
      <c r="DE53" s="320"/>
      <c r="DF53" s="320"/>
      <c r="DG53" s="289"/>
      <c r="DH53" s="317"/>
      <c r="DI53" s="317"/>
      <c r="DJ53" s="317"/>
      <c r="DK53" s="317"/>
      <c r="DL53" s="317"/>
      <c r="DM53" s="320"/>
      <c r="DN53" s="321"/>
      <c r="DO53" s="290"/>
      <c r="DP53" s="290"/>
      <c r="DQ53" s="318"/>
      <c r="DR53" s="318"/>
      <c r="DS53" s="290"/>
      <c r="DT53" s="318"/>
      <c r="DU53" s="318"/>
      <c r="DV53" s="288"/>
      <c r="DW53" s="288"/>
      <c r="DX53" s="290"/>
      <c r="DY53" s="290"/>
      <c r="DZ53" s="318"/>
      <c r="EA53" s="290"/>
      <c r="EB53" s="318"/>
      <c r="EC53" s="289"/>
      <c r="ED53" s="289"/>
      <c r="EE53" s="289"/>
      <c r="EF53" s="289">
        <v>185000</v>
      </c>
      <c r="EG53" s="289"/>
      <c r="EH53" s="292">
        <v>1980000</v>
      </c>
      <c r="EI53" s="289"/>
      <c r="EJ53" s="290"/>
    </row>
    <row r="54" spans="1:15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4">
        <v>13.7</v>
      </c>
      <c r="R54" s="354">
        <v>3</v>
      </c>
      <c r="S54" s="142" t="e">
        <f>Q54+#REF!+R54</f>
        <v>#REF!</v>
      </c>
      <c r="T54" s="439"/>
      <c r="U54" s="143"/>
      <c r="V54" s="355"/>
      <c r="W54" s="356">
        <f t="shared" si="37"/>
        <v>0.5804280700592368</v>
      </c>
      <c r="X54" s="357"/>
      <c r="Y54" s="357"/>
      <c r="Z54" s="357" t="s">
        <v>161</v>
      </c>
      <c r="AA54" s="357"/>
      <c r="AB54" s="357"/>
      <c r="AC54" s="357"/>
      <c r="AD54" s="357"/>
      <c r="AE54" s="358">
        <f t="shared" si="38"/>
        <v>5</v>
      </c>
      <c r="AF54" s="358">
        <f t="shared" si="34"/>
        <v>20</v>
      </c>
      <c r="AG54" s="358">
        <f t="shared" si="39"/>
        <v>15</v>
      </c>
      <c r="AH54" s="397">
        <f t="shared" si="35"/>
        <v>0</v>
      </c>
      <c r="AI54" s="398" t="s">
        <v>162</v>
      </c>
      <c r="AJ54" s="358">
        <f t="shared" si="36"/>
        <v>15</v>
      </c>
      <c r="AK54" s="354" t="s">
        <v>751</v>
      </c>
      <c r="AL54" s="358">
        <f t="shared" si="40"/>
        <v>10</v>
      </c>
      <c r="AM54" s="354" t="s">
        <v>161</v>
      </c>
      <c r="AN54" s="358">
        <f>IF(AO54="Yes",5,0)</f>
        <v>0</v>
      </c>
      <c r="AO54" s="354" t="s">
        <v>162</v>
      </c>
      <c r="AP54" s="358">
        <f>IF(AQ54="Yes",5,0)</f>
        <v>0</v>
      </c>
      <c r="AQ54" s="354" t="s">
        <v>162</v>
      </c>
      <c r="AR54" s="359"/>
      <c r="AS54" s="359"/>
      <c r="AT54" s="359">
        <v>39.43</v>
      </c>
      <c r="AU54" s="359"/>
      <c r="AV54" s="359"/>
      <c r="AW54" s="359"/>
      <c r="AX54" s="359"/>
      <c r="AY54" s="359"/>
      <c r="AZ54" s="450"/>
      <c r="BA54" s="448"/>
      <c r="BB54" s="450"/>
      <c r="BC54" s="346" t="s">
        <v>214</v>
      </c>
      <c r="BD54" s="360"/>
      <c r="BE54" s="346"/>
      <c r="BF54" s="360"/>
      <c r="BG54" s="346"/>
      <c r="BH54" s="360"/>
      <c r="BI54" s="360"/>
      <c r="BJ54" s="360"/>
      <c r="BK54" s="360"/>
      <c r="BL54" s="360"/>
      <c r="BM54" s="360"/>
      <c r="BN54" s="360"/>
      <c r="BO54" s="360"/>
      <c r="BP54" s="354">
        <f>SUM(AE54+AF54+AG54+AH54++AJ54+AL54+AN54+AP54)</f>
        <v>65</v>
      </c>
      <c r="BQ54" s="360"/>
      <c r="BR54" s="360"/>
      <c r="BS54" s="360"/>
      <c r="BT54" s="360"/>
      <c r="BU54" s="360"/>
      <c r="BV54" s="360"/>
      <c r="BW54" s="360"/>
      <c r="BX54" s="360"/>
      <c r="BY54" s="318"/>
      <c r="BZ54" s="288" t="s">
        <v>472</v>
      </c>
      <c r="CA54" s="318"/>
      <c r="CB54" s="288"/>
      <c r="CC54" s="318"/>
      <c r="CD54" s="288"/>
      <c r="CE54" s="318"/>
      <c r="CF54" s="288"/>
      <c r="CG54" s="318"/>
      <c r="CH54" s="290"/>
      <c r="CI54" s="290"/>
      <c r="CJ54" s="288"/>
      <c r="CK54" s="288"/>
      <c r="CL54" s="288"/>
      <c r="CM54" s="317"/>
      <c r="CN54" s="317">
        <f>9.5*2</f>
        <v>19</v>
      </c>
      <c r="CO54" s="290"/>
      <c r="CP54" s="290"/>
      <c r="CQ54" s="318"/>
      <c r="CR54" s="318"/>
      <c r="CS54" s="290"/>
      <c r="CT54" s="290"/>
      <c r="CU54" s="318"/>
      <c r="CV54" s="318"/>
      <c r="CW54" s="317"/>
      <c r="CX54" s="317"/>
      <c r="CY54" s="330">
        <v>60391</v>
      </c>
      <c r="CZ54" s="319"/>
      <c r="DA54" s="317"/>
      <c r="DB54" s="319"/>
      <c r="DC54" s="319"/>
      <c r="DD54" s="320"/>
      <c r="DE54" s="320"/>
      <c r="DF54" s="320"/>
      <c r="DG54" s="289"/>
      <c r="DH54" s="317"/>
      <c r="DI54" s="317"/>
      <c r="DJ54" s="317"/>
      <c r="DK54" s="317"/>
      <c r="DL54" s="317"/>
      <c r="DM54" s="320"/>
      <c r="DN54" s="321"/>
      <c r="DO54" s="290"/>
      <c r="DP54" s="290"/>
      <c r="DQ54" s="318"/>
      <c r="DR54" s="318"/>
      <c r="DS54" s="290"/>
      <c r="DT54" s="318"/>
      <c r="DU54" s="318"/>
      <c r="DV54" s="288"/>
      <c r="DW54" s="288"/>
      <c r="DX54" s="290"/>
      <c r="DY54" s="290"/>
      <c r="DZ54" s="318"/>
      <c r="EA54" s="290"/>
      <c r="EB54" s="318"/>
      <c r="EC54" s="289"/>
      <c r="ED54" s="289"/>
      <c r="EE54" s="289"/>
      <c r="EF54" s="289">
        <v>185000</v>
      </c>
      <c r="EG54" s="289"/>
      <c r="EH54" s="292">
        <v>666000</v>
      </c>
      <c r="EI54" s="289"/>
      <c r="EJ54" s="290"/>
    </row>
    <row r="55" spans="1:151" ht="70.900000000000006" hidden="1" customHeight="1" x14ac:dyDescent="0.2">
      <c r="A55" s="403" t="s">
        <v>110</v>
      </c>
      <c r="B55" s="404" t="s">
        <v>295</v>
      </c>
      <c r="C55" s="404" t="s">
        <v>214</v>
      </c>
      <c r="D55" s="238" t="s">
        <v>757</v>
      </c>
      <c r="E55" s="238" t="s">
        <v>153</v>
      </c>
      <c r="F55" s="403" t="s">
        <v>292</v>
      </c>
      <c r="G55" s="403" t="s">
        <v>221</v>
      </c>
      <c r="H55" s="403" t="s">
        <v>293</v>
      </c>
      <c r="I55" s="403" t="s">
        <v>156</v>
      </c>
      <c r="J55" s="403" t="s">
        <v>294</v>
      </c>
      <c r="K55" s="403" t="s">
        <v>291</v>
      </c>
      <c r="L55" s="405">
        <v>12906000</v>
      </c>
      <c r="M55" s="126">
        <v>11.908335891675366</v>
      </c>
      <c r="N55" s="462"/>
      <c r="O55" s="414">
        <v>12.64</v>
      </c>
      <c r="P55" s="331">
        <v>4.95</v>
      </c>
      <c r="Q55" s="406">
        <v>9.24</v>
      </c>
      <c r="R55" s="331">
        <v>7.5</v>
      </c>
      <c r="S55" s="189" t="e">
        <f>Q55+#REF!+R55</f>
        <v>#REF!</v>
      </c>
      <c r="T55" s="462"/>
      <c r="U55" s="411">
        <f>IF(AT55&lt;30,0,IF(AT55&lt;50,5,IF(AT55&lt;65,10,IF(AT55&gt;66,15))))</f>
        <v>10</v>
      </c>
      <c r="V55" s="407">
        <f>IF(W55&lt;499,15,IF(W55&lt;999,10,IF(W55&lt;1499,5,IF(W55&gt;1500,0))))</f>
        <v>15</v>
      </c>
      <c r="W55" s="384">
        <f t="shared" si="37"/>
        <v>407.68760462512967</v>
      </c>
      <c r="X55" s="407">
        <f>IF(DC55&lt;500,0,IF(DC55&lt;1000,5,IF(DC55&gt;1000,10)))</f>
        <v>10</v>
      </c>
      <c r="Y55" s="407">
        <f>IF(Z55="Yes",20,0)</f>
        <v>20</v>
      </c>
      <c r="Z55" s="406" t="s">
        <v>161</v>
      </c>
      <c r="AA55" s="407">
        <f>IF(AB55="Yes",20,0)</f>
        <v>20</v>
      </c>
      <c r="AB55" s="409" t="s">
        <v>161</v>
      </c>
      <c r="AC55" s="407">
        <f>IF(AD55="Yes",20,0)</f>
        <v>0</v>
      </c>
      <c r="AD55" s="409" t="s">
        <v>297</v>
      </c>
      <c r="AE55" s="407">
        <f t="shared" si="38"/>
        <v>10</v>
      </c>
      <c r="AF55" s="407">
        <f>IF(BL53&lt;999,20,IF(BL53&lt;1499,15,IF(BL53&lt;1999,10,IF(BL53&lt;3999,5,IF(BL53&gt;4000,0)))))</f>
        <v>20</v>
      </c>
      <c r="AG55" s="407">
        <f t="shared" si="39"/>
        <v>15</v>
      </c>
      <c r="AH55" s="407">
        <f t="shared" si="35"/>
        <v>0</v>
      </c>
      <c r="AI55" s="406" t="s">
        <v>162</v>
      </c>
      <c r="AJ55" s="407">
        <f t="shared" si="36"/>
        <v>15</v>
      </c>
      <c r="AK55" s="406" t="s">
        <v>751</v>
      </c>
      <c r="AL55" s="407">
        <f t="shared" si="40"/>
        <v>10</v>
      </c>
      <c r="AM55" s="406" t="s">
        <v>161</v>
      </c>
      <c r="AN55" s="407">
        <f>IF(AO55="Yes",10,0)</f>
        <v>0</v>
      </c>
      <c r="AO55" s="406" t="s">
        <v>162</v>
      </c>
      <c r="AP55" s="407">
        <f t="shared" ref="AP55:AP86" si="41">IF(AQ55="Yes",10,0)</f>
        <v>0</v>
      </c>
      <c r="AQ55" s="406" t="s">
        <v>162</v>
      </c>
      <c r="AR55" s="385">
        <v>16.727256327764458</v>
      </c>
      <c r="AS55" s="385">
        <v>0.67404679993801331</v>
      </c>
      <c r="AT55" s="385">
        <v>50</v>
      </c>
      <c r="AU55" s="385">
        <v>7.7049196029202633</v>
      </c>
      <c r="AV55" s="385">
        <v>1.46961032780572</v>
      </c>
      <c r="AW55" s="385">
        <v>63.408788800000011</v>
      </c>
      <c r="AX55" s="385">
        <v>0</v>
      </c>
      <c r="AY55" s="385">
        <v>25</v>
      </c>
      <c r="AZ55" s="455"/>
      <c r="BA55" s="448"/>
      <c r="BB55" s="442"/>
      <c r="BC55" s="337" t="s">
        <v>214</v>
      </c>
      <c r="BD55" s="386">
        <v>100</v>
      </c>
      <c r="BE55" s="337" t="s">
        <v>156</v>
      </c>
      <c r="BF55" s="386" t="s">
        <v>156</v>
      </c>
      <c r="BG55" s="337" t="s">
        <v>156</v>
      </c>
      <c r="BH55" s="386" t="s">
        <v>156</v>
      </c>
      <c r="BI55" s="386" t="s">
        <v>195</v>
      </c>
      <c r="BJ55" s="386">
        <v>100</v>
      </c>
      <c r="BK55" s="386" t="s">
        <v>156</v>
      </c>
      <c r="BL55" s="386" t="s">
        <v>156</v>
      </c>
      <c r="BM55" s="386" t="s">
        <v>156</v>
      </c>
      <c r="BN55" s="386" t="s">
        <v>156</v>
      </c>
      <c r="BO55" s="406">
        <f>SUM(U55+V55+X55+Y55+AA55+AC55)</f>
        <v>75</v>
      </c>
      <c r="BP55" s="406">
        <f t="shared" ref="BP55:BP66" si="42">SUM(AE55+AF55+AG55+AH55+AJ55+AL55+AN55+AP55)</f>
        <v>70</v>
      </c>
      <c r="BQ55" s="331"/>
      <c r="BR55" s="406"/>
      <c r="BS55" s="407"/>
      <c r="BT55" s="407"/>
      <c r="BU55" s="406">
        <f>Q55+BT55*0.25</f>
        <v>9.24</v>
      </c>
      <c r="BV55" s="410" t="s">
        <v>811</v>
      </c>
      <c r="BW55" s="406">
        <f>O55+BS55*0.25</f>
        <v>12.64</v>
      </c>
      <c r="BX55" s="406"/>
      <c r="BY55" s="406" t="s">
        <v>807</v>
      </c>
      <c r="BZ55" s="282" t="s">
        <v>295</v>
      </c>
      <c r="CA55" s="308">
        <v>100</v>
      </c>
      <c r="CB55" s="282" t="s">
        <v>156</v>
      </c>
      <c r="CC55" s="308" t="s">
        <v>156</v>
      </c>
      <c r="CD55" s="282" t="s">
        <v>156</v>
      </c>
      <c r="CE55" s="308" t="s">
        <v>156</v>
      </c>
      <c r="CF55" s="282" t="s">
        <v>156</v>
      </c>
      <c r="CG55" s="308" t="s">
        <v>156</v>
      </c>
      <c r="CH55" s="284">
        <v>1</v>
      </c>
      <c r="CI55" s="284" t="s">
        <v>184</v>
      </c>
      <c r="CJ55" s="282" t="s">
        <v>198</v>
      </c>
      <c r="CK55" s="282" t="s">
        <v>216</v>
      </c>
      <c r="CL55" s="282" t="s">
        <v>296</v>
      </c>
      <c r="CM55" s="307">
        <v>2</v>
      </c>
      <c r="CN55" s="307">
        <v>2</v>
      </c>
      <c r="CO55" s="284" t="s">
        <v>158</v>
      </c>
      <c r="CP55" s="284" t="s">
        <v>168</v>
      </c>
      <c r="CQ55" s="308">
        <v>2</v>
      </c>
      <c r="CR55" s="308">
        <v>2</v>
      </c>
      <c r="CS55" s="284" t="s">
        <v>160</v>
      </c>
      <c r="CT55" s="284" t="s">
        <v>160</v>
      </c>
      <c r="CU55" s="308">
        <v>55</v>
      </c>
      <c r="CV55" s="308">
        <v>55</v>
      </c>
      <c r="CW55" s="307">
        <v>9.7356275119906002</v>
      </c>
      <c r="CX55" s="307">
        <v>90.2643724880094</v>
      </c>
      <c r="CY55" s="309">
        <v>15828.2958</v>
      </c>
      <c r="CZ55" s="309">
        <v>91352.771370000002</v>
      </c>
      <c r="DA55" s="307">
        <v>0.17326563346274099</v>
      </c>
      <c r="DB55" s="309">
        <v>14287.311879415947</v>
      </c>
      <c r="DC55" s="309">
        <v>1540.9839205840526</v>
      </c>
      <c r="DD55" s="310">
        <v>343004.6154544357</v>
      </c>
      <c r="DE55" s="310">
        <v>36995.38454556428</v>
      </c>
      <c r="DF55" s="310">
        <v>380000</v>
      </c>
      <c r="DG55" s="283">
        <v>8699248</v>
      </c>
      <c r="DH55" s="307" t="s">
        <v>156</v>
      </c>
      <c r="DI55" s="307" t="s">
        <v>156</v>
      </c>
      <c r="DJ55" s="307" t="s">
        <v>156</v>
      </c>
      <c r="DK55" s="307">
        <v>0</v>
      </c>
      <c r="DL55" s="307">
        <v>100</v>
      </c>
      <c r="DM55" s="310">
        <v>6</v>
      </c>
      <c r="DN55" s="311">
        <v>2.3392206556114398E-5</v>
      </c>
      <c r="DO55" s="284" t="s">
        <v>297</v>
      </c>
      <c r="DP55" s="284" t="s">
        <v>162</v>
      </c>
      <c r="DQ55" s="308">
        <v>12</v>
      </c>
      <c r="DR55" s="308">
        <v>12</v>
      </c>
      <c r="DS55" s="284" t="s">
        <v>162</v>
      </c>
      <c r="DT55" s="308">
        <v>3</v>
      </c>
      <c r="DU55" s="308">
        <v>4</v>
      </c>
      <c r="DV55" s="282" t="s">
        <v>175</v>
      </c>
      <c r="DW55" s="282" t="s">
        <v>156</v>
      </c>
      <c r="DX55" s="284" t="s">
        <v>165</v>
      </c>
      <c r="DY55" s="284" t="s">
        <v>170</v>
      </c>
      <c r="DZ55" s="308">
        <v>2</v>
      </c>
      <c r="EA55" s="284" t="s">
        <v>161</v>
      </c>
      <c r="EB55" s="308">
        <v>30.6</v>
      </c>
      <c r="EC55" s="283">
        <v>10716000</v>
      </c>
      <c r="ED55" s="283">
        <v>2190000</v>
      </c>
      <c r="EE55" s="283">
        <v>0</v>
      </c>
      <c r="EF55" s="283">
        <v>12906000</v>
      </c>
      <c r="EG55" s="283" t="s">
        <v>156</v>
      </c>
      <c r="EH55" s="283">
        <v>12906000</v>
      </c>
      <c r="EI55" s="283">
        <v>12906000</v>
      </c>
      <c r="EJ55" s="284" t="s">
        <v>156</v>
      </c>
      <c r="EM55" s="413"/>
      <c r="EN55" s="413"/>
      <c r="EO55" s="413"/>
      <c r="EP55" s="413"/>
      <c r="EQ55" s="413"/>
      <c r="ER55" s="413"/>
      <c r="ES55" s="413"/>
      <c r="ET55" s="413"/>
      <c r="EU55" s="413"/>
    </row>
    <row r="56" spans="1:151" ht="45" hidden="1" x14ac:dyDescent="0.2">
      <c r="A56" s="403" t="s">
        <v>95</v>
      </c>
      <c r="B56" s="404" t="s">
        <v>215</v>
      </c>
      <c r="C56" s="404" t="s">
        <v>214</v>
      </c>
      <c r="D56" s="238" t="s">
        <v>757</v>
      </c>
      <c r="E56" s="238" t="s">
        <v>153</v>
      </c>
      <c r="F56" s="403" t="s">
        <v>211</v>
      </c>
      <c r="G56" s="403" t="s">
        <v>190</v>
      </c>
      <c r="H56" s="403" t="s">
        <v>212</v>
      </c>
      <c r="I56" s="403" t="s">
        <v>213</v>
      </c>
      <c r="J56" s="403" t="s">
        <v>173</v>
      </c>
      <c r="K56" s="403" t="s">
        <v>167</v>
      </c>
      <c r="L56" s="405">
        <v>26200000</v>
      </c>
      <c r="M56" s="126">
        <v>11.662716525966273</v>
      </c>
      <c r="N56" s="462"/>
      <c r="O56" s="414">
        <v>12.49</v>
      </c>
      <c r="P56" s="331">
        <v>3.6</v>
      </c>
      <c r="Q56" s="406">
        <v>9.16</v>
      </c>
      <c r="R56" s="331">
        <v>5.25</v>
      </c>
      <c r="S56" s="189" t="e">
        <f>Q56+#REF!+R56</f>
        <v>#REF!</v>
      </c>
      <c r="T56" s="462"/>
      <c r="U56" s="411">
        <f>IF(AT56&lt;30,0,IF(AT56&lt;50,5,IF(AT56&lt;65,10,IF(AT56&gt;66,15))))</f>
        <v>10</v>
      </c>
      <c r="V56" s="407">
        <f>IF(W56&lt;499,15,IF(W56&lt;999,10,IF(W56&lt;1499,5,IF(W56&gt;1500,0))))</f>
        <v>0</v>
      </c>
      <c r="W56" s="384">
        <f t="shared" si="37"/>
        <v>1700.8127716901893</v>
      </c>
      <c r="X56" s="407">
        <f>IF(DC56&lt;500,0,IF(DC56&lt;1000,5,IF(DC56&gt;1000,10)))</f>
        <v>5</v>
      </c>
      <c r="Y56" s="407">
        <f>IF(Z56="Yes",20,0)</f>
        <v>20</v>
      </c>
      <c r="Z56" s="406" t="s">
        <v>161</v>
      </c>
      <c r="AA56" s="407">
        <f>IF(AB56="Yes",20,0)</f>
        <v>20</v>
      </c>
      <c r="AB56" s="409" t="s">
        <v>161</v>
      </c>
      <c r="AC56" s="407">
        <f>IF(AD56="Yes",20,0)</f>
        <v>20</v>
      </c>
      <c r="AD56" s="409" t="s">
        <v>161</v>
      </c>
      <c r="AE56" s="407">
        <f t="shared" si="38"/>
        <v>10</v>
      </c>
      <c r="AF56" s="407">
        <f>IF(W56&lt;999,20,IF(W56&lt;1499,15,IF(W56&lt;1999,10,IF(W56&lt;3999,5,IF(W56&gt;4000,0)))))</f>
        <v>10</v>
      </c>
      <c r="AG56" s="407">
        <f t="shared" si="39"/>
        <v>15</v>
      </c>
      <c r="AH56" s="407">
        <v>10</v>
      </c>
      <c r="AI56" s="406" t="s">
        <v>162</v>
      </c>
      <c r="AJ56" s="407">
        <f t="shared" si="36"/>
        <v>15</v>
      </c>
      <c r="AK56" s="406" t="s">
        <v>751</v>
      </c>
      <c r="AL56" s="407">
        <f t="shared" si="40"/>
        <v>10</v>
      </c>
      <c r="AM56" s="406" t="s">
        <v>161</v>
      </c>
      <c r="AN56" s="407">
        <f>IF(AO56="Yes",10,0)</f>
        <v>0</v>
      </c>
      <c r="AO56" s="406" t="s">
        <v>162</v>
      </c>
      <c r="AP56" s="407">
        <f t="shared" si="41"/>
        <v>0</v>
      </c>
      <c r="AQ56" s="406" t="s">
        <v>162</v>
      </c>
      <c r="AR56" s="385">
        <v>15.80258064516129</v>
      </c>
      <c r="AS56" s="385">
        <v>1.9666755725190839E-2</v>
      </c>
      <c r="AT56" s="385">
        <v>50.766884000546995</v>
      </c>
      <c r="AU56" s="385">
        <v>9.1677418804838702</v>
      </c>
      <c r="AV56" s="385">
        <v>5.8055295488545502E-2</v>
      </c>
      <c r="AW56" s="385">
        <v>45.1</v>
      </c>
      <c r="AX56" s="385">
        <v>25</v>
      </c>
      <c r="AY56" s="385">
        <v>0</v>
      </c>
      <c r="AZ56" s="455"/>
      <c r="BA56" s="448"/>
      <c r="BB56" s="442"/>
      <c r="BC56" s="337" t="s">
        <v>214</v>
      </c>
      <c r="BD56" s="386">
        <v>100</v>
      </c>
      <c r="BE56" s="337" t="s">
        <v>156</v>
      </c>
      <c r="BF56" s="386" t="s">
        <v>156</v>
      </c>
      <c r="BG56" s="337" t="s">
        <v>156</v>
      </c>
      <c r="BH56" s="386" t="s">
        <v>156</v>
      </c>
      <c r="BI56" s="386" t="s">
        <v>195</v>
      </c>
      <c r="BJ56" s="386">
        <v>100</v>
      </c>
      <c r="BK56" s="386" t="s">
        <v>156</v>
      </c>
      <c r="BL56" s="386" t="s">
        <v>156</v>
      </c>
      <c r="BM56" s="386" t="s">
        <v>156</v>
      </c>
      <c r="BN56" s="386" t="s">
        <v>156</v>
      </c>
      <c r="BO56" s="406">
        <f>SUM(U56+V56+X56+Y56+AA56+AC56)</f>
        <v>75</v>
      </c>
      <c r="BP56" s="406">
        <f t="shared" si="42"/>
        <v>70</v>
      </c>
      <c r="BQ56" s="331"/>
      <c r="BR56" s="406"/>
      <c r="BS56" s="407">
        <v>100</v>
      </c>
      <c r="BT56" s="407"/>
      <c r="BU56" s="406">
        <f>Q56+BT56*0.25</f>
        <v>9.16</v>
      </c>
      <c r="BV56" s="410" t="s">
        <v>809</v>
      </c>
      <c r="BW56" s="406">
        <f>O56+BS56*0.25</f>
        <v>37.49</v>
      </c>
      <c r="BX56" s="406"/>
      <c r="BY56" s="406"/>
      <c r="BZ56" s="282" t="s">
        <v>215</v>
      </c>
      <c r="CA56" s="308">
        <v>100</v>
      </c>
      <c r="CB56" s="282" t="s">
        <v>156</v>
      </c>
      <c r="CC56" s="308" t="s">
        <v>156</v>
      </c>
      <c r="CD56" s="282" t="s">
        <v>156</v>
      </c>
      <c r="CE56" s="308" t="s">
        <v>156</v>
      </c>
      <c r="CF56" s="282" t="s">
        <v>156</v>
      </c>
      <c r="CG56" s="308" t="s">
        <v>156</v>
      </c>
      <c r="CH56" s="284">
        <v>1</v>
      </c>
      <c r="CI56" s="284" t="s">
        <v>184</v>
      </c>
      <c r="CJ56" s="282" t="s">
        <v>198</v>
      </c>
      <c r="CK56" s="282" t="s">
        <v>216</v>
      </c>
      <c r="CL56" s="282" t="s">
        <v>217</v>
      </c>
      <c r="CM56" s="307">
        <v>4.1633513100000004</v>
      </c>
      <c r="CN56" s="307">
        <v>4.1633513100000004</v>
      </c>
      <c r="CO56" s="284" t="s">
        <v>174</v>
      </c>
      <c r="CP56" s="284" t="s">
        <v>158</v>
      </c>
      <c r="CQ56" s="308">
        <v>1</v>
      </c>
      <c r="CR56" s="308">
        <v>2</v>
      </c>
      <c r="CS56" s="284" t="s">
        <v>159</v>
      </c>
      <c r="CT56" s="284" t="s">
        <v>160</v>
      </c>
      <c r="CU56" s="308">
        <v>55</v>
      </c>
      <c r="CV56" s="308">
        <v>55</v>
      </c>
      <c r="CW56" s="307">
        <v>17.297297</v>
      </c>
      <c r="CX56" s="307">
        <v>82.702703</v>
      </c>
      <c r="CY56" s="309">
        <v>3700</v>
      </c>
      <c r="CZ56" s="309">
        <v>15500</v>
      </c>
      <c r="DA56" s="307">
        <v>0.23870967741935484</v>
      </c>
      <c r="DB56" s="309">
        <v>3060.0000110000001</v>
      </c>
      <c r="DC56" s="309">
        <v>639.99998900000003</v>
      </c>
      <c r="DD56" s="310">
        <v>18067.430804417563</v>
      </c>
      <c r="DE56" s="310">
        <v>3778.8089786008504</v>
      </c>
      <c r="DF56" s="310">
        <v>21846.239783018413</v>
      </c>
      <c r="DG56" s="283">
        <v>515269</v>
      </c>
      <c r="DH56" s="307">
        <v>59.821943230000002</v>
      </c>
      <c r="DI56" s="307">
        <v>36.671154739999999</v>
      </c>
      <c r="DJ56" s="307">
        <v>55.822785619999998</v>
      </c>
      <c r="DK56" s="307" t="s">
        <v>156</v>
      </c>
      <c r="DL56" s="307" t="s">
        <v>156</v>
      </c>
      <c r="DM56" s="310">
        <v>0</v>
      </c>
      <c r="DN56" s="311">
        <v>1.16110590977091E-6</v>
      </c>
      <c r="DO56" s="284" t="s">
        <v>161</v>
      </c>
      <c r="DP56" s="284" t="s">
        <v>162</v>
      </c>
      <c r="DQ56" s="308">
        <v>11</v>
      </c>
      <c r="DR56" s="308">
        <v>12</v>
      </c>
      <c r="DS56" s="284" t="s">
        <v>162</v>
      </c>
      <c r="DT56" s="308">
        <v>2</v>
      </c>
      <c r="DU56" s="308">
        <v>0</v>
      </c>
      <c r="DV56" s="282" t="s">
        <v>175</v>
      </c>
      <c r="DW56" s="282" t="s">
        <v>164</v>
      </c>
      <c r="DX56" s="284" t="s">
        <v>165</v>
      </c>
      <c r="DY56" s="284" t="s">
        <v>176</v>
      </c>
      <c r="DZ56" s="308">
        <v>1</v>
      </c>
      <c r="EA56" s="284" t="s">
        <v>161</v>
      </c>
      <c r="EB56" s="308">
        <v>37</v>
      </c>
      <c r="EC56" s="283">
        <v>23200000</v>
      </c>
      <c r="ED56" s="283">
        <v>1800000</v>
      </c>
      <c r="EE56" s="283">
        <v>1200000</v>
      </c>
      <c r="EF56" s="283">
        <v>26200000</v>
      </c>
      <c r="EG56" s="283" t="s">
        <v>156</v>
      </c>
      <c r="EH56" s="283">
        <v>26200000</v>
      </c>
      <c r="EI56" s="283">
        <v>26200000</v>
      </c>
      <c r="EJ56" s="284" t="s">
        <v>156</v>
      </c>
      <c r="EM56" s="413"/>
      <c r="EN56" s="413"/>
      <c r="EO56" s="413"/>
      <c r="EP56" s="413"/>
      <c r="EQ56" s="413"/>
      <c r="ER56" s="413"/>
      <c r="ES56" s="413"/>
      <c r="ET56" s="413"/>
      <c r="EU56" s="413"/>
    </row>
    <row r="57" spans="1:151" ht="45" hidden="1" x14ac:dyDescent="0.2">
      <c r="A57" s="403" t="s">
        <v>96</v>
      </c>
      <c r="B57" s="404" t="s">
        <v>215</v>
      </c>
      <c r="C57" s="404" t="s">
        <v>214</v>
      </c>
      <c r="D57" s="238" t="s">
        <v>757</v>
      </c>
      <c r="E57" s="238" t="s">
        <v>153</v>
      </c>
      <c r="F57" s="403" t="s">
        <v>218</v>
      </c>
      <c r="G57" s="403" t="s">
        <v>190</v>
      </c>
      <c r="H57" s="403" t="s">
        <v>213</v>
      </c>
      <c r="I57" s="403" t="s">
        <v>219</v>
      </c>
      <c r="J57" s="403" t="s">
        <v>173</v>
      </c>
      <c r="K57" s="403" t="s">
        <v>167</v>
      </c>
      <c r="L57" s="405">
        <v>31000000</v>
      </c>
      <c r="M57" s="126">
        <v>12.467522810856204</v>
      </c>
      <c r="N57" s="462"/>
      <c r="O57" s="414">
        <v>10.977776395583573</v>
      </c>
      <c r="P57" s="331">
        <v>3.15</v>
      </c>
      <c r="Q57" s="406">
        <v>7.3178708035073292</v>
      </c>
      <c r="R57" s="331">
        <v>5.25</v>
      </c>
      <c r="S57" s="189" t="e">
        <f>Q57+#REF!+R57</f>
        <v>#REF!</v>
      </c>
      <c r="T57" s="462"/>
      <c r="U57" s="411">
        <f>IF(AT57&lt;30,0,IF(AT57&lt;50,5,IF(AT57&lt;65,10,IF(AT57&gt;66,15))))</f>
        <v>10</v>
      </c>
      <c r="V57" s="407">
        <f>IF(W57&lt;499,15,IF(W57&lt;999,10,IF(W57&lt;1499,5,IF(W57&gt;1500,0))))</f>
        <v>0</v>
      </c>
      <c r="W57" s="384">
        <f t="shared" si="37"/>
        <v>1720.1381017321557</v>
      </c>
      <c r="X57" s="407">
        <f>IF(DC57&lt;500,0,IF(DC57&lt;1000,5,IF(DC57&gt;1000,10)))</f>
        <v>5</v>
      </c>
      <c r="Y57" s="407">
        <f>IF(Z57="Yes",20,0)</f>
        <v>20</v>
      </c>
      <c r="Z57" s="406" t="s">
        <v>161</v>
      </c>
      <c r="AA57" s="407">
        <f>IF(AB57="Yes",20,0)</f>
        <v>20</v>
      </c>
      <c r="AB57" s="409" t="s">
        <v>161</v>
      </c>
      <c r="AC57" s="407">
        <f>IF(AD57="Yes",20,0)</f>
        <v>20</v>
      </c>
      <c r="AD57" s="409" t="s">
        <v>161</v>
      </c>
      <c r="AE57" s="407">
        <f t="shared" si="38"/>
        <v>10</v>
      </c>
      <c r="AF57" s="407">
        <f>IF(W57&lt;999,20,IF(W57&lt;1499,15,IF(W57&lt;1999,10,IF(W57&lt;3999,5,IF(W57&gt;4000,0)))))</f>
        <v>10</v>
      </c>
      <c r="AG57" s="407">
        <f t="shared" si="39"/>
        <v>15</v>
      </c>
      <c r="AH57" s="407">
        <v>10</v>
      </c>
      <c r="AI57" s="406" t="s">
        <v>162</v>
      </c>
      <c r="AJ57" s="407">
        <f t="shared" si="36"/>
        <v>15</v>
      </c>
      <c r="AK57" s="406" t="s">
        <v>751</v>
      </c>
      <c r="AL57" s="407">
        <f t="shared" si="40"/>
        <v>10</v>
      </c>
      <c r="AM57" s="406" t="s">
        <v>161</v>
      </c>
      <c r="AN57" s="407">
        <f>IF(AO57="Yes",10,0)</f>
        <v>0</v>
      </c>
      <c r="AO57" s="406" t="s">
        <v>162</v>
      </c>
      <c r="AP57" s="407">
        <f t="shared" si="41"/>
        <v>0</v>
      </c>
      <c r="AQ57" s="406" t="s">
        <v>162</v>
      </c>
      <c r="AR57" s="385">
        <v>16.327877726309676</v>
      </c>
      <c r="AS57" s="385">
        <v>1.9403806451612902E-2</v>
      </c>
      <c r="AT57" s="385">
        <v>56.831426502311999</v>
      </c>
      <c r="AU57" s="385">
        <v>9.3663279759304228</v>
      </c>
      <c r="AV57" s="385">
        <v>6.9301056105317504E-2</v>
      </c>
      <c r="AW57" s="385">
        <v>45.468977557000002</v>
      </c>
      <c r="AX57" s="385">
        <v>0</v>
      </c>
      <c r="AY57" s="385">
        <v>0</v>
      </c>
      <c r="AZ57" s="455"/>
      <c r="BA57" s="448"/>
      <c r="BB57" s="442"/>
      <c r="BC57" s="337" t="s">
        <v>214</v>
      </c>
      <c r="BD57" s="386">
        <v>100</v>
      </c>
      <c r="BE57" s="337" t="s">
        <v>156</v>
      </c>
      <c r="BF57" s="386" t="s">
        <v>156</v>
      </c>
      <c r="BG57" s="337" t="s">
        <v>156</v>
      </c>
      <c r="BH57" s="386" t="s">
        <v>156</v>
      </c>
      <c r="BI57" s="386" t="s">
        <v>195</v>
      </c>
      <c r="BJ57" s="386">
        <v>100</v>
      </c>
      <c r="BK57" s="386" t="s">
        <v>156</v>
      </c>
      <c r="BL57" s="386" t="s">
        <v>156</v>
      </c>
      <c r="BM57" s="386" t="s">
        <v>156</v>
      </c>
      <c r="BN57" s="386" t="s">
        <v>156</v>
      </c>
      <c r="BO57" s="406">
        <f>SUM(U57+V57+X57+Y57+AA57+AC57)</f>
        <v>75</v>
      </c>
      <c r="BP57" s="406">
        <f t="shared" si="42"/>
        <v>70</v>
      </c>
      <c r="BQ57" s="331"/>
      <c r="BR57" s="406"/>
      <c r="BS57" s="407">
        <v>100</v>
      </c>
      <c r="BT57" s="407"/>
      <c r="BU57" s="406">
        <f>Q57+BT57*0.25</f>
        <v>7.3178708035073292</v>
      </c>
      <c r="BV57" s="410" t="s">
        <v>809</v>
      </c>
      <c r="BW57" s="406">
        <f>O57+BS57*0.25</f>
        <v>35.977776395583575</v>
      </c>
      <c r="BX57" s="406"/>
      <c r="BY57" s="406"/>
      <c r="BZ57" s="282" t="s">
        <v>215</v>
      </c>
      <c r="CA57" s="308">
        <v>100</v>
      </c>
      <c r="CB57" s="282" t="s">
        <v>156</v>
      </c>
      <c r="CC57" s="308" t="s">
        <v>156</v>
      </c>
      <c r="CD57" s="282" t="s">
        <v>156</v>
      </c>
      <c r="CE57" s="308" t="s">
        <v>156</v>
      </c>
      <c r="CF57" s="282" t="s">
        <v>156</v>
      </c>
      <c r="CG57" s="308" t="s">
        <v>156</v>
      </c>
      <c r="CH57" s="284">
        <v>1</v>
      </c>
      <c r="CI57" s="284" t="s">
        <v>184</v>
      </c>
      <c r="CJ57" s="282" t="s">
        <v>198</v>
      </c>
      <c r="CK57" s="282" t="s">
        <v>216</v>
      </c>
      <c r="CL57" s="282" t="s">
        <v>217</v>
      </c>
      <c r="CM57" s="307">
        <v>4.71405809</v>
      </c>
      <c r="CN57" s="307">
        <v>4.71405809</v>
      </c>
      <c r="CO57" s="284" t="s">
        <v>174</v>
      </c>
      <c r="CP57" s="284" t="s">
        <v>158</v>
      </c>
      <c r="CQ57" s="308">
        <v>1</v>
      </c>
      <c r="CR57" s="308">
        <v>2</v>
      </c>
      <c r="CS57" s="284" t="s">
        <v>159</v>
      </c>
      <c r="CT57" s="284" t="s">
        <v>160</v>
      </c>
      <c r="CU57" s="308">
        <v>55</v>
      </c>
      <c r="CV57" s="308">
        <v>55</v>
      </c>
      <c r="CW57" s="307">
        <v>16.741916150222998</v>
      </c>
      <c r="CX57" s="307">
        <v>83.258083849776995</v>
      </c>
      <c r="CY57" s="309">
        <v>3822.9925189999999</v>
      </c>
      <c r="CZ57" s="309">
        <v>15500</v>
      </c>
      <c r="DA57" s="307">
        <v>0.24664467864516129</v>
      </c>
      <c r="DB57" s="309">
        <v>3182.9503170397215</v>
      </c>
      <c r="DC57" s="309">
        <v>640.04220196027802</v>
      </c>
      <c r="DD57" s="310">
        <v>21279.268908809252</v>
      </c>
      <c r="DE57" s="310">
        <v>4278.9326794035505</v>
      </c>
      <c r="DF57" s="310">
        <v>25558.201588212803</v>
      </c>
      <c r="DG57" s="283">
        <v>601518</v>
      </c>
      <c r="DH57" s="307">
        <v>71.452794549999993</v>
      </c>
      <c r="DI57" s="307">
        <v>31.798630360000001</v>
      </c>
      <c r="DJ57" s="307">
        <v>67.25990573</v>
      </c>
      <c r="DK57" s="307" t="s">
        <v>156</v>
      </c>
      <c r="DL57" s="307" t="s">
        <v>156</v>
      </c>
      <c r="DM57" s="310">
        <v>0</v>
      </c>
      <c r="DN57" s="311">
        <v>1.38602112210635E-6</v>
      </c>
      <c r="DO57" s="284" t="s">
        <v>161</v>
      </c>
      <c r="DP57" s="284" t="s">
        <v>162</v>
      </c>
      <c r="DQ57" s="308">
        <v>12</v>
      </c>
      <c r="DR57" s="308">
        <v>12</v>
      </c>
      <c r="DS57" s="284" t="s">
        <v>162</v>
      </c>
      <c r="DT57" s="308">
        <v>0</v>
      </c>
      <c r="DU57" s="308">
        <v>0</v>
      </c>
      <c r="DV57" s="282" t="s">
        <v>175</v>
      </c>
      <c r="DW57" s="282" t="s">
        <v>164</v>
      </c>
      <c r="DX57" s="284" t="s">
        <v>165</v>
      </c>
      <c r="DY57" s="284" t="s">
        <v>176</v>
      </c>
      <c r="DZ57" s="308">
        <v>1</v>
      </c>
      <c r="EA57" s="284" t="s">
        <v>161</v>
      </c>
      <c r="EB57" s="308">
        <v>37</v>
      </c>
      <c r="EC57" s="283">
        <v>23800000</v>
      </c>
      <c r="ED57" s="283">
        <v>6000000</v>
      </c>
      <c r="EE57" s="283">
        <v>1200000</v>
      </c>
      <c r="EF57" s="283">
        <v>31000000</v>
      </c>
      <c r="EG57" s="283" t="s">
        <v>156</v>
      </c>
      <c r="EH57" s="283">
        <v>31000000</v>
      </c>
      <c r="EI57" s="283">
        <v>31000000</v>
      </c>
      <c r="EJ57" s="284" t="s">
        <v>156</v>
      </c>
      <c r="EM57" s="413"/>
      <c r="EN57" s="413"/>
      <c r="EO57" s="413"/>
      <c r="EP57" s="413"/>
      <c r="EQ57" s="413"/>
      <c r="ER57" s="413"/>
      <c r="ES57" s="413"/>
      <c r="ET57" s="413"/>
      <c r="EU57" s="413"/>
    </row>
    <row r="58" spans="1:151" ht="45" hidden="1" x14ac:dyDescent="0.2">
      <c r="A58" s="345" t="s">
        <v>540</v>
      </c>
      <c r="B58" s="361" t="s">
        <v>251</v>
      </c>
      <c r="C58" s="361" t="s">
        <v>214</v>
      </c>
      <c r="D58" s="152" t="s">
        <v>759</v>
      </c>
      <c r="E58" s="152" t="s">
        <v>179</v>
      </c>
      <c r="F58" s="345"/>
      <c r="G58" s="345" t="s">
        <v>509</v>
      </c>
      <c r="H58" s="345"/>
      <c r="I58" s="345"/>
      <c r="J58" s="345" t="s">
        <v>541</v>
      </c>
      <c r="K58" s="345"/>
      <c r="L58" s="362">
        <v>1800000</v>
      </c>
      <c r="M58" s="154"/>
      <c r="N58" s="439"/>
      <c r="O58" s="155"/>
      <c r="P58" s="367"/>
      <c r="Q58" s="364">
        <v>8.59</v>
      </c>
      <c r="R58" s="364">
        <v>13.5</v>
      </c>
      <c r="S58" s="158" t="e">
        <f>Q58+#REF!+R58</f>
        <v>#REF!</v>
      </c>
      <c r="T58" s="439"/>
      <c r="U58" s="159" t="s">
        <v>155</v>
      </c>
      <c r="V58" s="365"/>
      <c r="W58" s="366">
        <f t="shared" si="37"/>
        <v>1588.4154391156831</v>
      </c>
      <c r="X58" s="367"/>
      <c r="Y58" s="367"/>
      <c r="Z58" s="367" t="s">
        <v>161</v>
      </c>
      <c r="AA58" s="365">
        <f>IF(AB58="Yes",10,0)</f>
        <v>0</v>
      </c>
      <c r="AB58" s="367"/>
      <c r="AC58" s="368">
        <f>IF(AD58="Yes",10,0)</f>
        <v>0</v>
      </c>
      <c r="AD58" s="367"/>
      <c r="AE58" s="369">
        <f t="shared" si="38"/>
        <v>0</v>
      </c>
      <c r="AF58" s="369">
        <f>IF(W58&lt;999,20,IF(W58&lt;1499,15,IF(W58&lt;1999,10,IF(W58&lt;3999,5,IF(W58&gt;4000,0)))))</f>
        <v>10</v>
      </c>
      <c r="AG58" s="369">
        <f t="shared" si="39"/>
        <v>15</v>
      </c>
      <c r="AH58" s="369">
        <f>IF(AI58="Yes",10,0)</f>
        <v>10</v>
      </c>
      <c r="AI58" s="364" t="s">
        <v>161</v>
      </c>
      <c r="AJ58" s="369">
        <f t="shared" si="36"/>
        <v>15</v>
      </c>
      <c r="AK58" s="364" t="s">
        <v>751</v>
      </c>
      <c r="AL58" s="369">
        <f t="shared" si="40"/>
        <v>10</v>
      </c>
      <c r="AM58" s="364" t="s">
        <v>161</v>
      </c>
      <c r="AN58" s="369">
        <f>IF(AO58="Yes",5,0)</f>
        <v>5</v>
      </c>
      <c r="AO58" s="364" t="s">
        <v>161</v>
      </c>
      <c r="AP58" s="369">
        <f t="shared" si="41"/>
        <v>0</v>
      </c>
      <c r="AQ58" s="364" t="s">
        <v>162</v>
      </c>
      <c r="AR58" s="370"/>
      <c r="AS58" s="370"/>
      <c r="AT58" s="370"/>
      <c r="AU58" s="370"/>
      <c r="AV58" s="370"/>
      <c r="AW58" s="370"/>
      <c r="AX58" s="370"/>
      <c r="AY58" s="370"/>
      <c r="AZ58" s="451"/>
      <c r="BA58" s="448"/>
      <c r="BB58" s="451"/>
      <c r="BC58" s="345" t="s">
        <v>214</v>
      </c>
      <c r="BD58" s="371"/>
      <c r="BE58" s="345"/>
      <c r="BF58" s="371"/>
      <c r="BG58" s="345"/>
      <c r="BH58" s="371"/>
      <c r="BI58" s="371"/>
      <c r="BJ58" s="371"/>
      <c r="BK58" s="371"/>
      <c r="BL58" s="371"/>
      <c r="BM58" s="371"/>
      <c r="BN58" s="371"/>
      <c r="BO58" s="371"/>
      <c r="BP58" s="364">
        <f t="shared" si="42"/>
        <v>65</v>
      </c>
      <c r="BQ58" s="371"/>
      <c r="BR58" s="371"/>
      <c r="BS58" s="371"/>
      <c r="BT58" s="371"/>
      <c r="BU58" s="371"/>
      <c r="BV58" s="371"/>
      <c r="BW58" s="371"/>
      <c r="BX58" s="371"/>
      <c r="BY58" s="293"/>
      <c r="BZ58" s="291" t="s">
        <v>251</v>
      </c>
      <c r="CA58" s="293"/>
      <c r="CB58" s="291"/>
      <c r="CC58" s="293"/>
      <c r="CD58" s="291"/>
      <c r="CE58" s="293"/>
      <c r="CF58" s="291"/>
      <c r="CG58" s="293"/>
      <c r="CH58" s="294"/>
      <c r="CI58" s="294"/>
      <c r="CJ58" s="291"/>
      <c r="CK58" s="291"/>
      <c r="CL58" s="291"/>
      <c r="CM58" s="305"/>
      <c r="CN58" s="305">
        <v>0.86</v>
      </c>
      <c r="CO58" s="294"/>
      <c r="CP58" s="294"/>
      <c r="CQ58" s="293"/>
      <c r="CR58" s="293"/>
      <c r="CS58" s="294"/>
      <c r="CT58" s="294"/>
      <c r="CU58" s="293"/>
      <c r="CV58" s="293"/>
      <c r="CW58" s="305"/>
      <c r="CX58" s="305"/>
      <c r="CY58" s="295">
        <v>164.71</v>
      </c>
      <c r="CZ58" s="295"/>
      <c r="DA58" s="305"/>
      <c r="DB58" s="295"/>
      <c r="DC58" s="295"/>
      <c r="DD58" s="306"/>
      <c r="DE58" s="306"/>
      <c r="DF58" s="306"/>
      <c r="DG58" s="292"/>
      <c r="DH58" s="305"/>
      <c r="DI58" s="305"/>
      <c r="DJ58" s="305"/>
      <c r="DK58" s="305"/>
      <c r="DL58" s="305"/>
      <c r="DM58" s="306"/>
      <c r="DN58" s="296"/>
      <c r="DO58" s="294"/>
      <c r="DP58" s="294"/>
      <c r="DQ58" s="293"/>
      <c r="DR58" s="293"/>
      <c r="DS58" s="294"/>
      <c r="DT58" s="293"/>
      <c r="DU58" s="293"/>
      <c r="DV58" s="291"/>
      <c r="DW58" s="291"/>
      <c r="DX58" s="294"/>
      <c r="DY58" s="294"/>
      <c r="DZ58" s="293"/>
      <c r="EA58" s="294"/>
      <c r="EB58" s="293"/>
      <c r="EC58" s="292"/>
      <c r="ED58" s="292"/>
      <c r="EE58" s="292"/>
      <c r="EF58" s="292">
        <v>2000000</v>
      </c>
      <c r="EG58" s="292"/>
      <c r="EH58" s="292">
        <v>225000</v>
      </c>
      <c r="EI58" s="292"/>
      <c r="EJ58" s="294"/>
    </row>
    <row r="59" spans="1:151" ht="45" hidden="1" x14ac:dyDescent="0.2">
      <c r="A59" s="345" t="s">
        <v>551</v>
      </c>
      <c r="B59" s="361" t="s">
        <v>251</v>
      </c>
      <c r="C59" s="361" t="s">
        <v>214</v>
      </c>
      <c r="D59" s="152" t="s">
        <v>759</v>
      </c>
      <c r="E59" s="152" t="s">
        <v>179</v>
      </c>
      <c r="F59" s="345"/>
      <c r="G59" s="345" t="s">
        <v>509</v>
      </c>
      <c r="H59" s="345"/>
      <c r="I59" s="345"/>
      <c r="J59" s="345" t="s">
        <v>510</v>
      </c>
      <c r="K59" s="345"/>
      <c r="L59" s="362">
        <v>247500</v>
      </c>
      <c r="M59" s="154"/>
      <c r="N59" s="439"/>
      <c r="O59" s="155"/>
      <c r="P59" s="367"/>
      <c r="Q59" s="364">
        <v>7.89</v>
      </c>
      <c r="R59" s="364">
        <v>13.5</v>
      </c>
      <c r="S59" s="158" t="e">
        <f>Q59+#REF!+R59</f>
        <v>#REF!</v>
      </c>
      <c r="T59" s="439"/>
      <c r="U59" s="159" t="s">
        <v>155</v>
      </c>
      <c r="V59" s="365"/>
      <c r="W59" s="366">
        <f t="shared" si="37"/>
        <v>1747.2569830272516</v>
      </c>
      <c r="X59" s="367"/>
      <c r="Y59" s="367"/>
      <c r="Z59" s="367" t="s">
        <v>161</v>
      </c>
      <c r="AA59" s="365">
        <f>IF(AB59="Yes",10,0)</f>
        <v>0</v>
      </c>
      <c r="AB59" s="367"/>
      <c r="AC59" s="368">
        <f>IF(AD59="Yes",10,0)</f>
        <v>0</v>
      </c>
      <c r="AD59" s="367"/>
      <c r="AE59" s="369">
        <f t="shared" si="38"/>
        <v>0</v>
      </c>
      <c r="AF59" s="369">
        <f>IF(W59&lt;999,20,IF(W59&lt;1499,15,IF(W59&lt;1999,10,IF(W59&lt;3999,5,IF(W59&gt;4000,0)))))</f>
        <v>10</v>
      </c>
      <c r="AG59" s="369">
        <f t="shared" si="39"/>
        <v>15</v>
      </c>
      <c r="AH59" s="369">
        <f>IF(AI59="Yes",10,0)</f>
        <v>10</v>
      </c>
      <c r="AI59" s="364" t="s">
        <v>161</v>
      </c>
      <c r="AJ59" s="369">
        <f t="shared" si="36"/>
        <v>15</v>
      </c>
      <c r="AK59" s="364" t="s">
        <v>751</v>
      </c>
      <c r="AL59" s="369">
        <f t="shared" si="40"/>
        <v>10</v>
      </c>
      <c r="AM59" s="364" t="s">
        <v>161</v>
      </c>
      <c r="AN59" s="369">
        <f>IF(AO59="Yes",5,0)</f>
        <v>5</v>
      </c>
      <c r="AO59" s="364" t="s">
        <v>161</v>
      </c>
      <c r="AP59" s="369">
        <f t="shared" si="41"/>
        <v>0</v>
      </c>
      <c r="AQ59" s="364" t="s">
        <v>162</v>
      </c>
      <c r="AR59" s="370"/>
      <c r="AS59" s="370"/>
      <c r="AT59" s="370"/>
      <c r="AU59" s="370"/>
      <c r="AV59" s="370"/>
      <c r="AW59" s="370"/>
      <c r="AX59" s="370"/>
      <c r="AY59" s="370"/>
      <c r="AZ59" s="451"/>
      <c r="BA59" s="448"/>
      <c r="BB59" s="451"/>
      <c r="BC59" s="345" t="s">
        <v>214</v>
      </c>
      <c r="BD59" s="371"/>
      <c r="BE59" s="345"/>
      <c r="BF59" s="371"/>
      <c r="BG59" s="345"/>
      <c r="BH59" s="371"/>
      <c r="BI59" s="371"/>
      <c r="BJ59" s="371"/>
      <c r="BK59" s="371"/>
      <c r="BL59" s="371"/>
      <c r="BM59" s="371"/>
      <c r="BN59" s="371"/>
      <c r="BO59" s="371"/>
      <c r="BP59" s="364">
        <f t="shared" si="42"/>
        <v>65</v>
      </c>
      <c r="BQ59" s="371"/>
      <c r="BR59" s="371"/>
      <c r="BS59" s="371"/>
      <c r="BT59" s="371"/>
      <c r="BU59" s="371"/>
      <c r="BV59" s="371"/>
      <c r="BW59" s="371"/>
      <c r="BX59" s="371"/>
      <c r="BY59" s="293"/>
      <c r="BZ59" s="291" t="s">
        <v>251</v>
      </c>
      <c r="CA59" s="293"/>
      <c r="CB59" s="291"/>
      <c r="CC59" s="293"/>
      <c r="CD59" s="291"/>
      <c r="CE59" s="293"/>
      <c r="CF59" s="291"/>
      <c r="CG59" s="293"/>
      <c r="CH59" s="294"/>
      <c r="CI59" s="294"/>
      <c r="CJ59" s="291"/>
      <c r="CK59" s="291"/>
      <c r="CL59" s="291"/>
      <c r="CM59" s="305"/>
      <c r="CN59" s="305">
        <v>0.86</v>
      </c>
      <c r="CO59" s="294"/>
      <c r="CP59" s="294"/>
      <c r="CQ59" s="293"/>
      <c r="CR59" s="293"/>
      <c r="CS59" s="294"/>
      <c r="CT59" s="294"/>
      <c r="CU59" s="293"/>
      <c r="CV59" s="293"/>
      <c r="CW59" s="305"/>
      <c r="CX59" s="305"/>
      <c r="CY59" s="295">
        <v>164.71</v>
      </c>
      <c r="CZ59" s="295"/>
      <c r="DA59" s="305"/>
      <c r="DB59" s="295"/>
      <c r="DC59" s="295"/>
      <c r="DD59" s="306"/>
      <c r="DE59" s="306"/>
      <c r="DF59" s="306"/>
      <c r="DG59" s="292"/>
      <c r="DH59" s="305"/>
      <c r="DI59" s="305"/>
      <c r="DJ59" s="305"/>
      <c r="DK59" s="305"/>
      <c r="DL59" s="305"/>
      <c r="DM59" s="306"/>
      <c r="DN59" s="296"/>
      <c r="DO59" s="294"/>
      <c r="DP59" s="294"/>
      <c r="DQ59" s="293"/>
      <c r="DR59" s="293"/>
      <c r="DS59" s="294"/>
      <c r="DT59" s="293"/>
      <c r="DU59" s="293"/>
      <c r="DV59" s="291"/>
      <c r="DW59" s="291"/>
      <c r="DX59" s="294"/>
      <c r="DY59" s="294"/>
      <c r="DZ59" s="293"/>
      <c r="EA59" s="294"/>
      <c r="EB59" s="293"/>
      <c r="EC59" s="292"/>
      <c r="ED59" s="292"/>
      <c r="EE59" s="292"/>
      <c r="EF59" s="292">
        <v>275000</v>
      </c>
      <c r="EG59" s="292"/>
      <c r="EH59" s="292">
        <v>247500</v>
      </c>
      <c r="EI59" s="292"/>
      <c r="EJ59" s="294"/>
    </row>
    <row r="60" spans="1:151" ht="46.9" hidden="1" customHeight="1" x14ac:dyDescent="0.2">
      <c r="A60" s="345" t="s">
        <v>569</v>
      </c>
      <c r="B60" s="361" t="s">
        <v>242</v>
      </c>
      <c r="C60" s="361" t="s">
        <v>214</v>
      </c>
      <c r="D60" s="152" t="s">
        <v>759</v>
      </c>
      <c r="E60" s="152" t="s">
        <v>179</v>
      </c>
      <c r="F60" s="345"/>
      <c r="G60" s="345" t="s">
        <v>514</v>
      </c>
      <c r="H60" s="345"/>
      <c r="I60" s="345"/>
      <c r="J60" s="345" t="s">
        <v>559</v>
      </c>
      <c r="K60" s="345"/>
      <c r="L60" s="362">
        <v>135000</v>
      </c>
      <c r="M60" s="154"/>
      <c r="N60" s="439"/>
      <c r="O60" s="155"/>
      <c r="P60" s="367"/>
      <c r="Q60" s="364">
        <v>5.56</v>
      </c>
      <c r="R60" s="364">
        <v>15</v>
      </c>
      <c r="S60" s="158" t="e">
        <f>Q60+#REF!+R60</f>
        <v>#REF!</v>
      </c>
      <c r="T60" s="439"/>
      <c r="U60" s="159" t="s">
        <v>155</v>
      </c>
      <c r="V60" s="365"/>
      <c r="W60" s="366">
        <f t="shared" si="37"/>
        <v>1895.2794905488729</v>
      </c>
      <c r="X60" s="367"/>
      <c r="Y60" s="367"/>
      <c r="Z60" s="367" t="s">
        <v>161</v>
      </c>
      <c r="AA60" s="365">
        <f>IF(AB60="Yes",10,0)</f>
        <v>0</v>
      </c>
      <c r="AB60" s="367"/>
      <c r="AC60" s="368">
        <f>IF(AD60="Yes",10,0)</f>
        <v>0</v>
      </c>
      <c r="AD60" s="367"/>
      <c r="AE60" s="369">
        <f t="shared" si="38"/>
        <v>0</v>
      </c>
      <c r="AF60" s="369">
        <f>IF(W60&lt;999,20,IF(W60&lt;1499,15,IF(W60&lt;1999,10,IF(W60&lt;3999,5,IF(W60&gt;4000,0)))))</f>
        <v>10</v>
      </c>
      <c r="AG60" s="369">
        <f t="shared" si="39"/>
        <v>15</v>
      </c>
      <c r="AH60" s="369">
        <f>IF(AI60="Yes",10,0)</f>
        <v>10</v>
      </c>
      <c r="AI60" s="364" t="s">
        <v>161</v>
      </c>
      <c r="AJ60" s="369">
        <f t="shared" si="36"/>
        <v>15</v>
      </c>
      <c r="AK60" s="364" t="s">
        <v>751</v>
      </c>
      <c r="AL60" s="369">
        <f t="shared" si="40"/>
        <v>10</v>
      </c>
      <c r="AM60" s="364" t="s">
        <v>161</v>
      </c>
      <c r="AN60" s="369">
        <f>IF(AO60="Yes",5,0)</f>
        <v>5</v>
      </c>
      <c r="AO60" s="364" t="s">
        <v>161</v>
      </c>
      <c r="AP60" s="369">
        <f t="shared" si="41"/>
        <v>0</v>
      </c>
      <c r="AQ60" s="364" t="s">
        <v>162</v>
      </c>
      <c r="AR60" s="370"/>
      <c r="AS60" s="370"/>
      <c r="AT60" s="370"/>
      <c r="AU60" s="370"/>
      <c r="AV60" s="370"/>
      <c r="AW60" s="370"/>
      <c r="AX60" s="370"/>
      <c r="AY60" s="370"/>
      <c r="AZ60" s="451"/>
      <c r="BA60" s="448"/>
      <c r="BB60" s="451"/>
      <c r="BC60" s="345" t="s">
        <v>214</v>
      </c>
      <c r="BD60" s="371"/>
      <c r="BE60" s="345"/>
      <c r="BF60" s="371"/>
      <c r="BG60" s="345"/>
      <c r="BH60" s="371"/>
      <c r="BI60" s="371"/>
      <c r="BJ60" s="371"/>
      <c r="BK60" s="371"/>
      <c r="BL60" s="371"/>
      <c r="BM60" s="371"/>
      <c r="BN60" s="371"/>
      <c r="BO60" s="371"/>
      <c r="BP60" s="364">
        <f t="shared" si="42"/>
        <v>65</v>
      </c>
      <c r="BQ60" s="371"/>
      <c r="BR60" s="371"/>
      <c r="BS60" s="371"/>
      <c r="BT60" s="371"/>
      <c r="BU60" s="371"/>
      <c r="BV60" s="371"/>
      <c r="BW60" s="371"/>
      <c r="BX60" s="371"/>
      <c r="BY60" s="293"/>
      <c r="BZ60" s="291" t="s">
        <v>242</v>
      </c>
      <c r="CA60" s="293"/>
      <c r="CB60" s="291"/>
      <c r="CC60" s="293"/>
      <c r="CD60" s="291"/>
      <c r="CE60" s="293"/>
      <c r="CF60" s="291"/>
      <c r="CG60" s="293"/>
      <c r="CH60" s="294"/>
      <c r="CI60" s="294"/>
      <c r="CJ60" s="291"/>
      <c r="CK60" s="291"/>
      <c r="CL60" s="291"/>
      <c r="CM60" s="305"/>
      <c r="CN60" s="305">
        <v>1.04</v>
      </c>
      <c r="CO60" s="294"/>
      <c r="CP60" s="294"/>
      <c r="CQ60" s="293"/>
      <c r="CR60" s="293"/>
      <c r="CS60" s="294"/>
      <c r="CT60" s="294"/>
      <c r="CU60" s="293"/>
      <c r="CV60" s="293"/>
      <c r="CW60" s="305"/>
      <c r="CX60" s="305"/>
      <c r="CY60" s="295">
        <v>68.489999999999995</v>
      </c>
      <c r="CZ60" s="295"/>
      <c r="DA60" s="305"/>
      <c r="DB60" s="295"/>
      <c r="DC60" s="295"/>
      <c r="DD60" s="306"/>
      <c r="DE60" s="306"/>
      <c r="DF60" s="306"/>
      <c r="DG60" s="292"/>
      <c r="DH60" s="305"/>
      <c r="DI60" s="305"/>
      <c r="DJ60" s="305"/>
      <c r="DK60" s="305"/>
      <c r="DL60" s="305"/>
      <c r="DM60" s="306"/>
      <c r="DN60" s="296"/>
      <c r="DO60" s="294"/>
      <c r="DP60" s="294"/>
      <c r="DQ60" s="293"/>
      <c r="DR60" s="293"/>
      <c r="DS60" s="294"/>
      <c r="DT60" s="293"/>
      <c r="DU60" s="293"/>
      <c r="DV60" s="291"/>
      <c r="DW60" s="291"/>
      <c r="DX60" s="294"/>
      <c r="DY60" s="294"/>
      <c r="DZ60" s="293"/>
      <c r="EA60" s="294"/>
      <c r="EB60" s="293"/>
      <c r="EC60" s="292"/>
      <c r="ED60" s="292"/>
      <c r="EE60" s="292"/>
      <c r="EF60" s="292">
        <v>150000</v>
      </c>
      <c r="EG60" s="292"/>
      <c r="EH60" s="292">
        <v>135000</v>
      </c>
      <c r="EI60" s="292"/>
      <c r="EJ60" s="294"/>
    </row>
    <row r="61" spans="1:151" ht="52.15" hidden="1" customHeight="1" x14ac:dyDescent="0.2">
      <c r="A61" s="403" t="s">
        <v>145</v>
      </c>
      <c r="B61" s="404" t="s">
        <v>196</v>
      </c>
      <c r="C61" s="404" t="s">
        <v>194</v>
      </c>
      <c r="D61" s="238" t="s">
        <v>757</v>
      </c>
      <c r="E61" s="238" t="s">
        <v>153</v>
      </c>
      <c r="F61" s="403" t="s">
        <v>156</v>
      </c>
      <c r="G61" s="403" t="s">
        <v>437</v>
      </c>
      <c r="H61" s="403" t="s">
        <v>438</v>
      </c>
      <c r="I61" s="403" t="s">
        <v>439</v>
      </c>
      <c r="J61" s="403" t="s">
        <v>440</v>
      </c>
      <c r="K61" s="403" t="s">
        <v>180</v>
      </c>
      <c r="L61" s="405">
        <v>296415000</v>
      </c>
      <c r="M61" s="126">
        <v>13.963177203030861</v>
      </c>
      <c r="N61" s="462"/>
      <c r="O61" s="414">
        <v>18.190000000000001</v>
      </c>
      <c r="P61" s="331"/>
      <c r="Q61" s="406">
        <v>14.61</v>
      </c>
      <c r="R61" s="331"/>
      <c r="S61" s="189" t="e">
        <f>Q61+#REF!+R61</f>
        <v>#REF!</v>
      </c>
      <c r="T61" s="462"/>
      <c r="U61" s="411">
        <f t="shared" ref="U61:U66" si="43">IF(AT61&lt;30,0,IF(AT61&lt;50,5,IF(AT61&lt;65,10,IF(AT61&gt;66,15))))</f>
        <v>10</v>
      </c>
      <c r="V61" s="407">
        <f t="shared" ref="V61:V66" si="44">IF(W61&lt;499,15,IF(W61&lt;999,10,IF(W61&lt;1499,5,IF(W61&gt;1500,0))))</f>
        <v>0</v>
      </c>
      <c r="W61" s="384">
        <f t="shared" si="37"/>
        <v>1821.1995352104639</v>
      </c>
      <c r="X61" s="407">
        <f t="shared" ref="X61:X66" si="45">IF(DC61&lt;500,0,IF(DC61&lt;1000,5,IF(DC61&gt;1000,10)))</f>
        <v>10</v>
      </c>
      <c r="Y61" s="407">
        <f t="shared" ref="Y61:Y66" si="46">IF(Z61="Yes",20,0)</f>
        <v>20</v>
      </c>
      <c r="Z61" s="406" t="s">
        <v>161</v>
      </c>
      <c r="AA61" s="407">
        <f t="shared" ref="AA61:AA66" si="47">IF(AB61="Yes",20,0)</f>
        <v>20</v>
      </c>
      <c r="AB61" s="409" t="s">
        <v>161</v>
      </c>
      <c r="AC61" s="407">
        <f>IF(AD61="Yes",10,0)</f>
        <v>10</v>
      </c>
      <c r="AD61" s="409" t="s">
        <v>161</v>
      </c>
      <c r="AE61" s="407">
        <f t="shared" si="38"/>
        <v>10</v>
      </c>
      <c r="AF61" s="407">
        <f>IF(BL59&lt;999,20,IF(BL59&lt;1499,15,IF(BL59&lt;1999,10,IF(BL59&lt;3999,5,IF(BL59&gt;4000,0)))))</f>
        <v>20</v>
      </c>
      <c r="AG61" s="407">
        <f t="shared" si="39"/>
        <v>15</v>
      </c>
      <c r="AH61" s="407">
        <f>IF(AI61="Yes",10,0)</f>
        <v>10</v>
      </c>
      <c r="AI61" s="406" t="s">
        <v>161</v>
      </c>
      <c r="AJ61" s="407">
        <v>15</v>
      </c>
      <c r="AK61" s="406" t="s">
        <v>751</v>
      </c>
      <c r="AL61" s="407">
        <f t="shared" si="40"/>
        <v>10</v>
      </c>
      <c r="AM61" s="406" t="s">
        <v>161</v>
      </c>
      <c r="AN61" s="407">
        <f t="shared" ref="AN61:AN78" si="48">IF(AO61="Yes",10,0)</f>
        <v>0</v>
      </c>
      <c r="AO61" s="406" t="s">
        <v>162</v>
      </c>
      <c r="AP61" s="407">
        <f t="shared" si="41"/>
        <v>0</v>
      </c>
      <c r="AQ61" s="406" t="s">
        <v>162</v>
      </c>
      <c r="AR61" s="385">
        <v>13.832167036632629</v>
      </c>
      <c r="AS61" s="385">
        <v>0.39403603056525477</v>
      </c>
      <c r="AT61" s="385">
        <v>56.903493981509996</v>
      </c>
      <c r="AU61" s="385">
        <v>10.770627201140798</v>
      </c>
      <c r="AV61" s="385">
        <v>18.508414444923371</v>
      </c>
      <c r="AW61" s="385">
        <v>35.755430809828404</v>
      </c>
      <c r="AX61" s="385">
        <v>0</v>
      </c>
      <c r="AY61" s="385">
        <v>75</v>
      </c>
      <c r="AZ61" s="455"/>
      <c r="BA61" s="448"/>
      <c r="BB61" s="442"/>
      <c r="BC61" s="337" t="s">
        <v>194</v>
      </c>
      <c r="BD61" s="386">
        <v>89.61</v>
      </c>
      <c r="BE61" s="337" t="s">
        <v>224</v>
      </c>
      <c r="BF61" s="386">
        <v>10.39</v>
      </c>
      <c r="BG61" s="337" t="s">
        <v>156</v>
      </c>
      <c r="BH61" s="386" t="s">
        <v>156</v>
      </c>
      <c r="BI61" s="386" t="s">
        <v>195</v>
      </c>
      <c r="BJ61" s="386">
        <v>100</v>
      </c>
      <c r="BK61" s="386" t="s">
        <v>156</v>
      </c>
      <c r="BL61" s="386" t="s">
        <v>156</v>
      </c>
      <c r="BM61" s="386" t="s">
        <v>156</v>
      </c>
      <c r="BN61" s="386" t="s">
        <v>156</v>
      </c>
      <c r="BO61" s="406">
        <f t="shared" ref="BO61:BO66" si="49">SUM(U61+V61+X61+Y61+AA61+AC61)</f>
        <v>70</v>
      </c>
      <c r="BP61" s="406">
        <f t="shared" si="42"/>
        <v>80</v>
      </c>
      <c r="BQ61" s="331"/>
      <c r="BR61" s="406"/>
      <c r="BS61" s="407"/>
      <c r="BT61" s="407"/>
      <c r="BU61" s="406">
        <f t="shared" ref="BU61:BU66" si="50">Q61+BT61*0.25</f>
        <v>14.61</v>
      </c>
      <c r="BV61" s="410" t="s">
        <v>810</v>
      </c>
      <c r="BW61" s="406">
        <f t="shared" ref="BW61:BW66" si="51">O61+BS61*0.25</f>
        <v>18.190000000000001</v>
      </c>
      <c r="BX61" s="406"/>
      <c r="BY61" s="406"/>
      <c r="BZ61" s="282" t="s">
        <v>196</v>
      </c>
      <c r="CA61" s="308">
        <v>89.61</v>
      </c>
      <c r="CB61" s="282" t="s">
        <v>225</v>
      </c>
      <c r="CC61" s="308">
        <v>10.39</v>
      </c>
      <c r="CD61" s="282" t="s">
        <v>156</v>
      </c>
      <c r="CE61" s="308" t="s">
        <v>156</v>
      </c>
      <c r="CF61" s="282" t="s">
        <v>156</v>
      </c>
      <c r="CG61" s="308" t="s">
        <v>156</v>
      </c>
      <c r="CH61" s="284">
        <v>1</v>
      </c>
      <c r="CI61" s="284" t="s">
        <v>184</v>
      </c>
      <c r="CJ61" s="282" t="s">
        <v>198</v>
      </c>
      <c r="CK61" s="282" t="s">
        <v>281</v>
      </c>
      <c r="CL61" s="282" t="s">
        <v>441</v>
      </c>
      <c r="CM61" s="307">
        <v>14.46506022</v>
      </c>
      <c r="CN61" s="307">
        <v>14.46506022</v>
      </c>
      <c r="CO61" s="284" t="s">
        <v>158</v>
      </c>
      <c r="CP61" s="284" t="s">
        <v>168</v>
      </c>
      <c r="CQ61" s="308">
        <v>2</v>
      </c>
      <c r="CR61" s="308">
        <v>2</v>
      </c>
      <c r="CS61" s="284" t="s">
        <v>160</v>
      </c>
      <c r="CT61" s="284" t="s">
        <v>160</v>
      </c>
      <c r="CU61" s="308">
        <v>54.750299643765302</v>
      </c>
      <c r="CV61" s="308">
        <v>70</v>
      </c>
      <c r="CW61" s="307">
        <v>12.233633194568</v>
      </c>
      <c r="CX61" s="307">
        <v>87.766366805432</v>
      </c>
      <c r="CY61" s="309">
        <v>11251.8102699428</v>
      </c>
      <c r="CZ61" s="309">
        <v>72347.719571150898</v>
      </c>
      <c r="DA61" s="307">
        <v>0.15552404881092519</v>
      </c>
      <c r="DB61" s="309">
        <v>9875.3050737692665</v>
      </c>
      <c r="DC61" s="309">
        <v>1376.5051961735337</v>
      </c>
      <c r="DD61" s="310">
        <v>4433453.3141525285</v>
      </c>
      <c r="DE61" s="310">
        <v>617972.96167929168</v>
      </c>
      <c r="DF61" s="310">
        <v>5051426.2758318204</v>
      </c>
      <c r="DG61" s="283">
        <v>116798190</v>
      </c>
      <c r="DH61" s="307">
        <v>56.167965979999998</v>
      </c>
      <c r="DI61" s="307">
        <v>51.059687429999997</v>
      </c>
      <c r="DJ61" s="307">
        <v>63.499901289999997</v>
      </c>
      <c r="DK61" s="307" t="s">
        <v>156</v>
      </c>
      <c r="DL61" s="307" t="s">
        <v>156</v>
      </c>
      <c r="DM61" s="310">
        <v>79.840633949681404</v>
      </c>
      <c r="DN61" s="311">
        <v>2.9032765494878602E-4</v>
      </c>
      <c r="DO61" s="284" t="s">
        <v>161</v>
      </c>
      <c r="DP61" s="284" t="s">
        <v>162</v>
      </c>
      <c r="DQ61" s="308">
        <v>12</v>
      </c>
      <c r="DR61" s="308">
        <v>12</v>
      </c>
      <c r="DS61" s="284" t="s">
        <v>162</v>
      </c>
      <c r="DT61" s="308">
        <v>1</v>
      </c>
      <c r="DU61" s="308">
        <v>4</v>
      </c>
      <c r="DV61" s="282" t="s">
        <v>237</v>
      </c>
      <c r="DW61" s="282" t="s">
        <v>164</v>
      </c>
      <c r="DX61" s="284" t="s">
        <v>165</v>
      </c>
      <c r="DY61" s="284" t="s">
        <v>170</v>
      </c>
      <c r="DZ61" s="308">
        <v>1</v>
      </c>
      <c r="EA61" s="284" t="s">
        <v>161</v>
      </c>
      <c r="EB61" s="308">
        <v>21</v>
      </c>
      <c r="EC61" s="283">
        <v>226794000</v>
      </c>
      <c r="ED61" s="283">
        <v>62162000</v>
      </c>
      <c r="EE61" s="283">
        <v>7459000</v>
      </c>
      <c r="EF61" s="283">
        <v>296415000</v>
      </c>
      <c r="EG61" s="283" t="s">
        <v>156</v>
      </c>
      <c r="EH61" s="283">
        <v>296415000</v>
      </c>
      <c r="EI61" s="283">
        <v>296415000</v>
      </c>
      <c r="EJ61" s="284" t="s">
        <v>156</v>
      </c>
      <c r="EM61" s="413"/>
      <c r="EN61" s="413"/>
      <c r="EO61" s="413"/>
      <c r="EP61" s="413"/>
      <c r="EQ61" s="413"/>
      <c r="ER61" s="413"/>
      <c r="ES61" s="413"/>
      <c r="ET61" s="413"/>
      <c r="EU61" s="413"/>
    </row>
    <row r="62" spans="1:151" ht="70.150000000000006" hidden="1" customHeight="1" x14ac:dyDescent="0.2">
      <c r="A62" s="403" t="s">
        <v>134</v>
      </c>
      <c r="B62" s="404" t="s">
        <v>242</v>
      </c>
      <c r="C62" s="404" t="s">
        <v>214</v>
      </c>
      <c r="D62" s="238" t="s">
        <v>757</v>
      </c>
      <c r="E62" s="238" t="s">
        <v>153</v>
      </c>
      <c r="F62" s="403" t="s">
        <v>396</v>
      </c>
      <c r="G62" s="403" t="s">
        <v>397</v>
      </c>
      <c r="H62" s="403" t="s">
        <v>398</v>
      </c>
      <c r="I62" s="403" t="s">
        <v>399</v>
      </c>
      <c r="J62" s="403" t="s">
        <v>400</v>
      </c>
      <c r="K62" s="403" t="s">
        <v>154</v>
      </c>
      <c r="L62" s="405">
        <v>173304000</v>
      </c>
      <c r="M62" s="126">
        <v>23.342830564038344</v>
      </c>
      <c r="N62" s="462"/>
      <c r="O62" s="414">
        <v>15.726629282408148</v>
      </c>
      <c r="P62" s="331">
        <v>6.3</v>
      </c>
      <c r="Q62" s="406">
        <v>11.853563286896481</v>
      </c>
      <c r="R62" s="331">
        <v>9</v>
      </c>
      <c r="S62" s="189" t="e">
        <f>Q62+#REF!+R62</f>
        <v>#REF!</v>
      </c>
      <c r="T62" s="462"/>
      <c r="U62" s="411">
        <f t="shared" si="43"/>
        <v>5</v>
      </c>
      <c r="V62" s="407">
        <f t="shared" si="44"/>
        <v>0</v>
      </c>
      <c r="W62" s="384">
        <f t="shared" si="37"/>
        <v>2285.8539293439476</v>
      </c>
      <c r="X62" s="407">
        <f t="shared" si="45"/>
        <v>5</v>
      </c>
      <c r="Y62" s="407">
        <f t="shared" si="46"/>
        <v>20</v>
      </c>
      <c r="Z62" s="406" t="s">
        <v>161</v>
      </c>
      <c r="AA62" s="407">
        <f t="shared" si="47"/>
        <v>20</v>
      </c>
      <c r="AB62" s="409" t="s">
        <v>161</v>
      </c>
      <c r="AC62" s="407">
        <f>IF(AD62="Yes",20,0)</f>
        <v>20</v>
      </c>
      <c r="AD62" s="409" t="s">
        <v>161</v>
      </c>
      <c r="AE62" s="407">
        <f t="shared" si="38"/>
        <v>5</v>
      </c>
      <c r="AF62" s="407">
        <f>IF(BL60&lt;999,20,IF(BL60&lt;1499,15,IF(BL60&lt;1999,10,IF(BL60&lt;3999,5,IF(BL60&gt;4000,0)))))</f>
        <v>20</v>
      </c>
      <c r="AG62" s="407">
        <f t="shared" si="39"/>
        <v>15</v>
      </c>
      <c r="AH62" s="407">
        <f>IF(AI62="Yes",10,0)</f>
        <v>0</v>
      </c>
      <c r="AI62" s="406" t="s">
        <v>162</v>
      </c>
      <c r="AJ62" s="407">
        <f>IF(AK62="Minimal",15,0)</f>
        <v>15</v>
      </c>
      <c r="AK62" s="406" t="s">
        <v>751</v>
      </c>
      <c r="AL62" s="407">
        <f t="shared" si="40"/>
        <v>10</v>
      </c>
      <c r="AM62" s="406" t="s">
        <v>161</v>
      </c>
      <c r="AN62" s="407">
        <f t="shared" si="48"/>
        <v>0</v>
      </c>
      <c r="AO62" s="406" t="s">
        <v>162</v>
      </c>
      <c r="AP62" s="407">
        <f t="shared" si="41"/>
        <v>0</v>
      </c>
      <c r="AQ62" s="406" t="s">
        <v>162</v>
      </c>
      <c r="AR62" s="385">
        <v>18.793795397608299</v>
      </c>
      <c r="AS62" s="385">
        <v>8.9256870412685227</v>
      </c>
      <c r="AT62" s="385">
        <v>40.816150430087994</v>
      </c>
      <c r="AU62" s="385">
        <v>4.7268539468324926</v>
      </c>
      <c r="AV62" s="385">
        <v>100</v>
      </c>
      <c r="AW62" s="385">
        <v>15.360235206666667</v>
      </c>
      <c r="AX62" s="385">
        <v>25</v>
      </c>
      <c r="AY62" s="385">
        <v>25</v>
      </c>
      <c r="AZ62" s="455"/>
      <c r="BA62" s="448"/>
      <c r="BB62" s="442"/>
      <c r="BC62" s="337" t="s">
        <v>214</v>
      </c>
      <c r="BD62" s="386">
        <v>100</v>
      </c>
      <c r="BE62" s="337" t="s">
        <v>156</v>
      </c>
      <c r="BF62" s="386" t="s">
        <v>156</v>
      </c>
      <c r="BG62" s="337" t="s">
        <v>156</v>
      </c>
      <c r="BH62" s="386" t="s">
        <v>156</v>
      </c>
      <c r="BI62" s="386" t="s">
        <v>195</v>
      </c>
      <c r="BJ62" s="386">
        <v>100</v>
      </c>
      <c r="BK62" s="386" t="s">
        <v>156</v>
      </c>
      <c r="BL62" s="386" t="s">
        <v>156</v>
      </c>
      <c r="BM62" s="386" t="s">
        <v>156</v>
      </c>
      <c r="BN62" s="386" t="s">
        <v>156</v>
      </c>
      <c r="BO62" s="406">
        <f t="shared" si="49"/>
        <v>70</v>
      </c>
      <c r="BP62" s="406">
        <f t="shared" si="42"/>
        <v>65</v>
      </c>
      <c r="BQ62" s="331"/>
      <c r="BR62" s="406"/>
      <c r="BS62" s="407"/>
      <c r="BT62" s="407"/>
      <c r="BU62" s="406">
        <f t="shared" si="50"/>
        <v>11.853563286896481</v>
      </c>
      <c r="BV62" s="410" t="s">
        <v>809</v>
      </c>
      <c r="BW62" s="406">
        <f t="shared" si="51"/>
        <v>15.726629282408148</v>
      </c>
      <c r="BX62" s="406"/>
      <c r="BY62" s="406"/>
      <c r="BZ62" s="282" t="s">
        <v>242</v>
      </c>
      <c r="CA62" s="308">
        <v>100</v>
      </c>
      <c r="CB62" s="282" t="s">
        <v>156</v>
      </c>
      <c r="CC62" s="308" t="s">
        <v>156</v>
      </c>
      <c r="CD62" s="282" t="s">
        <v>156</v>
      </c>
      <c r="CE62" s="308" t="s">
        <v>156</v>
      </c>
      <c r="CF62" s="282" t="s">
        <v>156</v>
      </c>
      <c r="CG62" s="308" t="s">
        <v>156</v>
      </c>
      <c r="CH62" s="284">
        <v>1</v>
      </c>
      <c r="CI62" s="284" t="s">
        <v>184</v>
      </c>
      <c r="CJ62" s="282" t="s">
        <v>198</v>
      </c>
      <c r="CK62" s="282" t="s">
        <v>216</v>
      </c>
      <c r="CL62" s="282" t="s">
        <v>354</v>
      </c>
      <c r="CM62" s="307">
        <v>43.4</v>
      </c>
      <c r="CN62" s="307">
        <v>6.8671598999999999</v>
      </c>
      <c r="CO62" s="284" t="s">
        <v>158</v>
      </c>
      <c r="CP62" s="284" t="s">
        <v>174</v>
      </c>
      <c r="CQ62" s="308">
        <v>2</v>
      </c>
      <c r="CR62" s="308">
        <v>1</v>
      </c>
      <c r="CS62" s="284" t="s">
        <v>159</v>
      </c>
      <c r="CT62" s="284" t="s">
        <v>159</v>
      </c>
      <c r="CU62" s="308">
        <v>48</v>
      </c>
      <c r="CV62" s="308">
        <v>55</v>
      </c>
      <c r="CW62" s="307">
        <v>8.5628675608103002</v>
      </c>
      <c r="CX62" s="307">
        <v>91.437132439189696</v>
      </c>
      <c r="CY62" s="309">
        <v>11040.35281</v>
      </c>
      <c r="CZ62" s="309">
        <v>46072.965450000003</v>
      </c>
      <c r="DA62" s="307">
        <v>0.23962757122680498</v>
      </c>
      <c r="DB62" s="309">
        <v>10094.982020633501</v>
      </c>
      <c r="DC62" s="309">
        <v>945.37078936649846</v>
      </c>
      <c r="DD62" s="310">
        <v>62075426.132216401</v>
      </c>
      <c r="DE62" s="310">
        <v>5813214.3755113408</v>
      </c>
      <c r="DF62" s="310">
        <v>67888640.507727742</v>
      </c>
      <c r="DG62" s="283">
        <v>1546857267</v>
      </c>
      <c r="DH62" s="307">
        <v>39.093044159999998</v>
      </c>
      <c r="DI62" s="307">
        <v>53.593429299999997</v>
      </c>
      <c r="DJ62" s="307">
        <v>29.774223899999999</v>
      </c>
      <c r="DK62" s="307" t="s">
        <v>156</v>
      </c>
      <c r="DL62" s="307" t="s">
        <v>156</v>
      </c>
      <c r="DM62" s="310">
        <v>2016</v>
      </c>
      <c r="DN62" s="311">
        <v>5.7389172778583896E-3</v>
      </c>
      <c r="DO62" s="284" t="s">
        <v>162</v>
      </c>
      <c r="DP62" s="284" t="s">
        <v>162</v>
      </c>
      <c r="DQ62" s="308">
        <v>11</v>
      </c>
      <c r="DR62" s="308">
        <v>12</v>
      </c>
      <c r="DS62" s="284" t="s">
        <v>162</v>
      </c>
      <c r="DT62" s="308">
        <v>3</v>
      </c>
      <c r="DU62" s="308">
        <v>4</v>
      </c>
      <c r="DV62" s="282" t="s">
        <v>163</v>
      </c>
      <c r="DW62" s="282" t="s">
        <v>264</v>
      </c>
      <c r="DX62" s="284" t="s">
        <v>165</v>
      </c>
      <c r="DY62" s="284" t="s">
        <v>165</v>
      </c>
      <c r="DZ62" s="308">
        <v>2</v>
      </c>
      <c r="EA62" s="284" t="s">
        <v>162</v>
      </c>
      <c r="EB62" s="308">
        <v>24</v>
      </c>
      <c r="EC62" s="283">
        <v>383281000</v>
      </c>
      <c r="ED62" s="283">
        <v>25592000</v>
      </c>
      <c r="EE62" s="283">
        <v>1947000</v>
      </c>
      <c r="EF62" s="283">
        <v>410820000</v>
      </c>
      <c r="EG62" s="283">
        <v>237516000</v>
      </c>
      <c r="EH62" s="283">
        <v>173304000</v>
      </c>
      <c r="EI62" s="283">
        <v>173304000</v>
      </c>
      <c r="EJ62" s="284" t="s">
        <v>409</v>
      </c>
      <c r="EM62" s="413"/>
      <c r="EN62" s="413"/>
      <c r="EO62" s="413"/>
      <c r="EP62" s="413"/>
      <c r="EQ62" s="413"/>
      <c r="ER62" s="413"/>
      <c r="ES62" s="413"/>
      <c r="ET62" s="413"/>
      <c r="EU62" s="413"/>
    </row>
    <row r="63" spans="1:151" ht="100.15" hidden="1" customHeight="1" x14ac:dyDescent="0.2">
      <c r="A63" s="403" t="s">
        <v>100</v>
      </c>
      <c r="B63" s="404" t="s">
        <v>242</v>
      </c>
      <c r="C63" s="404" t="s">
        <v>214</v>
      </c>
      <c r="D63" s="238" t="s">
        <v>757</v>
      </c>
      <c r="E63" s="238" t="s">
        <v>153</v>
      </c>
      <c r="F63" s="403" t="s">
        <v>238</v>
      </c>
      <c r="G63" s="403" t="s">
        <v>239</v>
      </c>
      <c r="H63" s="403" t="s">
        <v>240</v>
      </c>
      <c r="I63" s="403" t="s">
        <v>241</v>
      </c>
      <c r="J63" s="403" t="s">
        <v>173</v>
      </c>
      <c r="K63" s="403" t="s">
        <v>167</v>
      </c>
      <c r="L63" s="405">
        <v>124500000</v>
      </c>
      <c r="M63" s="126">
        <v>12.917806507523943</v>
      </c>
      <c r="N63" s="462"/>
      <c r="O63" s="414">
        <v>15.32</v>
      </c>
      <c r="P63" s="331">
        <v>5.85</v>
      </c>
      <c r="Q63" s="406">
        <v>11.88</v>
      </c>
      <c r="R63" s="331">
        <v>9</v>
      </c>
      <c r="S63" s="189" t="e">
        <f>Q63+#REF!+R63</f>
        <v>#REF!</v>
      </c>
      <c r="T63" s="462"/>
      <c r="U63" s="411">
        <f t="shared" si="43"/>
        <v>5</v>
      </c>
      <c r="V63" s="407">
        <f t="shared" si="44"/>
        <v>0</v>
      </c>
      <c r="W63" s="384">
        <f t="shared" si="37"/>
        <v>1995.9908209645782</v>
      </c>
      <c r="X63" s="407">
        <f t="shared" si="45"/>
        <v>5</v>
      </c>
      <c r="Y63" s="407">
        <f t="shared" si="46"/>
        <v>20</v>
      </c>
      <c r="Z63" s="406" t="s">
        <v>161</v>
      </c>
      <c r="AA63" s="407">
        <f t="shared" si="47"/>
        <v>20</v>
      </c>
      <c r="AB63" s="409" t="s">
        <v>161</v>
      </c>
      <c r="AC63" s="407">
        <f>IF(AD63="Yes",20,0)</f>
        <v>20</v>
      </c>
      <c r="AD63" s="409" t="s">
        <v>161</v>
      </c>
      <c r="AE63" s="407">
        <f t="shared" si="38"/>
        <v>5</v>
      </c>
      <c r="AF63" s="407">
        <f>IF(BL61&lt;999,20,IF(BL61&lt;1499,15,IF(BL61&lt;1999,10,IF(BL61&lt;3999,5,IF(BL61&gt;4000,0)))))</f>
        <v>0</v>
      </c>
      <c r="AG63" s="407">
        <f t="shared" si="39"/>
        <v>15</v>
      </c>
      <c r="AH63" s="407">
        <v>10</v>
      </c>
      <c r="AI63" s="406" t="s">
        <v>162</v>
      </c>
      <c r="AJ63" s="407">
        <f>IF(AK63="Minimal",15,0)</f>
        <v>15</v>
      </c>
      <c r="AK63" s="406" t="s">
        <v>751</v>
      </c>
      <c r="AL63" s="407">
        <f t="shared" si="40"/>
        <v>10</v>
      </c>
      <c r="AM63" s="406" t="s">
        <v>161</v>
      </c>
      <c r="AN63" s="407">
        <f t="shared" si="48"/>
        <v>0</v>
      </c>
      <c r="AO63" s="406" t="s">
        <v>162</v>
      </c>
      <c r="AP63" s="407">
        <f t="shared" si="41"/>
        <v>0</v>
      </c>
      <c r="AQ63" s="406" t="s">
        <v>162</v>
      </c>
      <c r="AR63" s="385">
        <v>25.899192792202655</v>
      </c>
      <c r="AS63" s="385">
        <v>4.9311622489959836E-2</v>
      </c>
      <c r="AT63" s="385">
        <v>42.817742247555003</v>
      </c>
      <c r="AU63" s="385">
        <v>3.7513246389685184</v>
      </c>
      <c r="AV63" s="385">
        <v>1.0121603056695501</v>
      </c>
      <c r="AW63" s="385">
        <v>40.175551936000005</v>
      </c>
      <c r="AX63" s="385">
        <v>0</v>
      </c>
      <c r="AY63" s="385">
        <v>50</v>
      </c>
      <c r="AZ63" s="455"/>
      <c r="BA63" s="448"/>
      <c r="BB63" s="442"/>
      <c r="BC63" s="273" t="s">
        <v>214</v>
      </c>
      <c r="BD63" s="386">
        <v>100</v>
      </c>
      <c r="BE63" s="337" t="s">
        <v>156</v>
      </c>
      <c r="BF63" s="386" t="s">
        <v>156</v>
      </c>
      <c r="BG63" s="337" t="s">
        <v>156</v>
      </c>
      <c r="BH63" s="386" t="s">
        <v>156</v>
      </c>
      <c r="BI63" s="386" t="s">
        <v>195</v>
      </c>
      <c r="BJ63" s="386">
        <v>100</v>
      </c>
      <c r="BK63" s="386" t="s">
        <v>156</v>
      </c>
      <c r="BL63" s="386" t="s">
        <v>156</v>
      </c>
      <c r="BM63" s="386" t="s">
        <v>156</v>
      </c>
      <c r="BN63" s="386" t="s">
        <v>156</v>
      </c>
      <c r="BO63" s="406">
        <f t="shared" si="49"/>
        <v>70</v>
      </c>
      <c r="BP63" s="406">
        <f t="shared" si="42"/>
        <v>55</v>
      </c>
      <c r="BQ63" s="331"/>
      <c r="BR63" s="406"/>
      <c r="BS63" s="407">
        <v>100</v>
      </c>
      <c r="BT63" s="407"/>
      <c r="BU63" s="406">
        <f t="shared" si="50"/>
        <v>11.88</v>
      </c>
      <c r="BV63" s="410" t="s">
        <v>809</v>
      </c>
      <c r="BW63" s="406">
        <f t="shared" si="51"/>
        <v>40.32</v>
      </c>
      <c r="BX63" s="406"/>
      <c r="BY63" s="406"/>
      <c r="BZ63" s="282" t="s">
        <v>242</v>
      </c>
      <c r="CA63" s="308">
        <v>81.819999999999993</v>
      </c>
      <c r="CB63" s="282" t="s">
        <v>243</v>
      </c>
      <c r="CC63" s="308">
        <v>18.18</v>
      </c>
      <c r="CD63" s="282" t="s">
        <v>156</v>
      </c>
      <c r="CE63" s="308" t="s">
        <v>156</v>
      </c>
      <c r="CF63" s="282" t="s">
        <v>156</v>
      </c>
      <c r="CG63" s="308" t="s">
        <v>156</v>
      </c>
      <c r="CH63" s="284">
        <v>1</v>
      </c>
      <c r="CI63" s="284" t="s">
        <v>184</v>
      </c>
      <c r="CJ63" s="282" t="s">
        <v>198</v>
      </c>
      <c r="CK63" s="282" t="s">
        <v>216</v>
      </c>
      <c r="CL63" s="282" t="s">
        <v>244</v>
      </c>
      <c r="CM63" s="307">
        <v>10.2830142</v>
      </c>
      <c r="CN63" s="307">
        <v>10.2830142</v>
      </c>
      <c r="CO63" s="284" t="s">
        <v>174</v>
      </c>
      <c r="CP63" s="284" t="s">
        <v>158</v>
      </c>
      <c r="CQ63" s="308">
        <v>1</v>
      </c>
      <c r="CR63" s="308">
        <v>2</v>
      </c>
      <c r="CS63" s="284" t="s">
        <v>159</v>
      </c>
      <c r="CT63" s="284" t="s">
        <v>160</v>
      </c>
      <c r="CU63" s="308">
        <v>55</v>
      </c>
      <c r="CV63" s="308">
        <v>55</v>
      </c>
      <c r="CW63" s="307">
        <v>12.3687060697064</v>
      </c>
      <c r="CX63" s="307">
        <v>87.631293930293594</v>
      </c>
      <c r="CY63" s="309">
        <v>6065.8319760000004</v>
      </c>
      <c r="CZ63" s="309">
        <v>15505.137360000001</v>
      </c>
      <c r="DA63" s="307">
        <v>0.39121433336337758</v>
      </c>
      <c r="DB63" s="309">
        <v>5315.5670482062969</v>
      </c>
      <c r="DC63" s="309">
        <v>750.26492779370369</v>
      </c>
      <c r="DD63" s="310">
        <v>232553.67338973124</v>
      </c>
      <c r="DE63" s="310">
        <v>32823.753964834919</v>
      </c>
      <c r="DF63" s="310">
        <v>265377.42735456617</v>
      </c>
      <c r="DG63" s="283">
        <v>6139297</v>
      </c>
      <c r="DH63" s="307">
        <v>47.387447479999999</v>
      </c>
      <c r="DI63" s="307">
        <v>46.640021480000001</v>
      </c>
      <c r="DJ63" s="307">
        <v>34.438604390000002</v>
      </c>
      <c r="DK63" s="307" t="s">
        <v>156</v>
      </c>
      <c r="DL63" s="307" t="s">
        <v>156</v>
      </c>
      <c r="DM63" s="310">
        <v>4</v>
      </c>
      <c r="DN63" s="311">
        <v>1.6243206113391E-5</v>
      </c>
      <c r="DO63" s="284" t="s">
        <v>162</v>
      </c>
      <c r="DP63" s="284" t="s">
        <v>162</v>
      </c>
      <c r="DQ63" s="308">
        <v>12</v>
      </c>
      <c r="DR63" s="308">
        <v>12</v>
      </c>
      <c r="DS63" s="284" t="s">
        <v>162</v>
      </c>
      <c r="DT63" s="308">
        <v>0</v>
      </c>
      <c r="DU63" s="308">
        <v>2</v>
      </c>
      <c r="DV63" s="282" t="s">
        <v>175</v>
      </c>
      <c r="DW63" s="282" t="s">
        <v>164</v>
      </c>
      <c r="DX63" s="284" t="s">
        <v>165</v>
      </c>
      <c r="DY63" s="284" t="s">
        <v>176</v>
      </c>
      <c r="DZ63" s="308">
        <v>2</v>
      </c>
      <c r="EA63" s="284" t="s">
        <v>161</v>
      </c>
      <c r="EB63" s="308">
        <v>32</v>
      </c>
      <c r="EC63" s="283">
        <v>82500000</v>
      </c>
      <c r="ED63" s="283">
        <v>40600000</v>
      </c>
      <c r="EE63" s="283">
        <v>1400000</v>
      </c>
      <c r="EF63" s="283">
        <v>124500000</v>
      </c>
      <c r="EG63" s="283" t="s">
        <v>156</v>
      </c>
      <c r="EH63" s="283">
        <v>124500000</v>
      </c>
      <c r="EI63" s="283">
        <v>124500000</v>
      </c>
      <c r="EJ63" s="284" t="s">
        <v>156</v>
      </c>
      <c r="EM63" s="413"/>
      <c r="EN63" s="413"/>
      <c r="EO63" s="413"/>
      <c r="EP63" s="413"/>
      <c r="EQ63" s="413"/>
      <c r="ER63" s="413"/>
      <c r="ES63" s="413"/>
      <c r="ET63" s="413"/>
      <c r="EU63" s="413"/>
    </row>
    <row r="64" spans="1:151" ht="91.15" hidden="1" customHeight="1" x14ac:dyDescent="0.2">
      <c r="A64" s="403" t="s">
        <v>143</v>
      </c>
      <c r="B64" s="404" t="s">
        <v>258</v>
      </c>
      <c r="C64" s="404" t="s">
        <v>194</v>
      </c>
      <c r="D64" s="238" t="s">
        <v>757</v>
      </c>
      <c r="E64" s="238" t="s">
        <v>185</v>
      </c>
      <c r="F64" s="403" t="s">
        <v>156</v>
      </c>
      <c r="G64" s="403" t="s">
        <v>430</v>
      </c>
      <c r="H64" s="403" t="s">
        <v>219</v>
      </c>
      <c r="I64" s="403" t="s">
        <v>431</v>
      </c>
      <c r="J64" s="403" t="s">
        <v>432</v>
      </c>
      <c r="K64" s="403" t="s">
        <v>187</v>
      </c>
      <c r="L64" s="405">
        <v>8587000</v>
      </c>
      <c r="M64" s="217"/>
      <c r="N64" s="462"/>
      <c r="O64" s="414">
        <v>12.09</v>
      </c>
      <c r="P64" s="331"/>
      <c r="Q64" s="406">
        <v>8.89</v>
      </c>
      <c r="R64" s="331"/>
      <c r="S64" s="189" t="e">
        <f>Q64+#REF!+R64</f>
        <v>#REF!</v>
      </c>
      <c r="T64" s="462"/>
      <c r="U64" s="411">
        <f t="shared" si="43"/>
        <v>5</v>
      </c>
      <c r="V64" s="407">
        <f t="shared" si="44"/>
        <v>15</v>
      </c>
      <c r="W64" s="384">
        <f t="shared" si="37"/>
        <v>226.17036161740458</v>
      </c>
      <c r="X64" s="407">
        <f t="shared" si="45"/>
        <v>0</v>
      </c>
      <c r="Y64" s="407">
        <f t="shared" si="46"/>
        <v>20</v>
      </c>
      <c r="Z64" s="406" t="s">
        <v>161</v>
      </c>
      <c r="AA64" s="407">
        <f t="shared" si="47"/>
        <v>20</v>
      </c>
      <c r="AB64" s="409" t="s">
        <v>161</v>
      </c>
      <c r="AC64" s="407">
        <f>IF(AD64="Yes",10,0)</f>
        <v>10</v>
      </c>
      <c r="AD64" s="409" t="s">
        <v>161</v>
      </c>
      <c r="AE64" s="407">
        <f t="shared" si="38"/>
        <v>5</v>
      </c>
      <c r="AF64" s="407">
        <f>IF(BL62&lt;999,20,IF(BL62&lt;1499,15,IF(BL62&lt;1999,10,IF(BL62&lt;3999,5,IF(BL62&gt;4000,0)))))</f>
        <v>0</v>
      </c>
      <c r="AG64" s="407">
        <f t="shared" si="39"/>
        <v>15</v>
      </c>
      <c r="AH64" s="407">
        <f t="shared" ref="AH64:AH80" si="52">IF(AI64="Yes",10,0)</f>
        <v>10</v>
      </c>
      <c r="AI64" s="406" t="s">
        <v>161</v>
      </c>
      <c r="AJ64" s="407">
        <v>15</v>
      </c>
      <c r="AK64" s="406" t="s">
        <v>751</v>
      </c>
      <c r="AL64" s="407">
        <f t="shared" si="40"/>
        <v>10</v>
      </c>
      <c r="AM64" s="406" t="s">
        <v>161</v>
      </c>
      <c r="AN64" s="407">
        <f t="shared" si="48"/>
        <v>0</v>
      </c>
      <c r="AO64" s="406" t="s">
        <v>162</v>
      </c>
      <c r="AP64" s="407">
        <f t="shared" si="41"/>
        <v>0</v>
      </c>
      <c r="AQ64" s="406" t="s">
        <v>162</v>
      </c>
      <c r="AR64" s="385">
        <v>15.582930485979688</v>
      </c>
      <c r="AS64" s="385">
        <v>0</v>
      </c>
      <c r="AT64" s="385">
        <v>48.359228950130998</v>
      </c>
      <c r="AU64" s="385">
        <v>1.1083439460534406</v>
      </c>
      <c r="AV64" s="385" t="s">
        <v>155</v>
      </c>
      <c r="AW64" s="385">
        <v>17.64857133735174</v>
      </c>
      <c r="AX64" s="385">
        <v>25</v>
      </c>
      <c r="AY64" s="385">
        <v>0</v>
      </c>
      <c r="AZ64" s="455"/>
      <c r="BA64" s="448"/>
      <c r="BB64" s="442"/>
      <c r="BC64" s="337" t="s">
        <v>194</v>
      </c>
      <c r="BD64" s="386">
        <v>100</v>
      </c>
      <c r="BE64" s="337" t="s">
        <v>156</v>
      </c>
      <c r="BF64" s="386" t="s">
        <v>156</v>
      </c>
      <c r="BG64" s="337" t="s">
        <v>156</v>
      </c>
      <c r="BH64" s="386" t="s">
        <v>156</v>
      </c>
      <c r="BI64" s="386" t="s">
        <v>195</v>
      </c>
      <c r="BJ64" s="386">
        <v>100</v>
      </c>
      <c r="BK64" s="386" t="s">
        <v>156</v>
      </c>
      <c r="BL64" s="386" t="s">
        <v>156</v>
      </c>
      <c r="BM64" s="386" t="s">
        <v>156</v>
      </c>
      <c r="BN64" s="386" t="s">
        <v>156</v>
      </c>
      <c r="BO64" s="406">
        <f t="shared" si="49"/>
        <v>70</v>
      </c>
      <c r="BP64" s="406">
        <f t="shared" si="42"/>
        <v>55</v>
      </c>
      <c r="BQ64" s="331"/>
      <c r="BR64" s="406"/>
      <c r="BS64" s="407">
        <v>100</v>
      </c>
      <c r="BT64" s="407">
        <v>100</v>
      </c>
      <c r="BU64" s="406">
        <f t="shared" si="50"/>
        <v>33.89</v>
      </c>
      <c r="BV64" s="406"/>
      <c r="BW64" s="406">
        <f t="shared" si="51"/>
        <v>37.090000000000003</v>
      </c>
      <c r="BX64" s="406"/>
      <c r="BY64" s="406"/>
      <c r="BZ64" s="282" t="s">
        <v>258</v>
      </c>
      <c r="CA64" s="308">
        <v>100</v>
      </c>
      <c r="CB64" s="282" t="s">
        <v>156</v>
      </c>
      <c r="CC64" s="308" t="s">
        <v>156</v>
      </c>
      <c r="CD64" s="282" t="s">
        <v>156</v>
      </c>
      <c r="CE64" s="308" t="s">
        <v>156</v>
      </c>
      <c r="CF64" s="282" t="s">
        <v>156</v>
      </c>
      <c r="CG64" s="308" t="s">
        <v>156</v>
      </c>
      <c r="CH64" s="284">
        <v>1</v>
      </c>
      <c r="CI64" s="284" t="s">
        <v>184</v>
      </c>
      <c r="CJ64" s="282" t="s">
        <v>198</v>
      </c>
      <c r="CK64" s="282" t="s">
        <v>199</v>
      </c>
      <c r="CL64" s="282" t="s">
        <v>259</v>
      </c>
      <c r="CM64" s="307">
        <v>10.4059785999999</v>
      </c>
      <c r="CN64" s="307">
        <v>10.4059785999999</v>
      </c>
      <c r="CO64" s="284" t="s">
        <v>174</v>
      </c>
      <c r="CP64" s="284" t="s">
        <v>174</v>
      </c>
      <c r="CQ64" s="308">
        <v>1</v>
      </c>
      <c r="CR64" s="308">
        <v>1</v>
      </c>
      <c r="CS64" s="284" t="s">
        <v>159</v>
      </c>
      <c r="CT64" s="284" t="s">
        <v>159</v>
      </c>
      <c r="CU64" s="308">
        <v>55</v>
      </c>
      <c r="CV64" s="308">
        <v>55</v>
      </c>
      <c r="CW64" s="307">
        <v>6.0754955492136</v>
      </c>
      <c r="CX64" s="307">
        <v>93.924504450786401</v>
      </c>
      <c r="CY64" s="309">
        <v>3648.5713373517401</v>
      </c>
      <c r="CZ64" s="309">
        <v>15500</v>
      </c>
      <c r="DA64" s="307">
        <v>0.23539169918398323</v>
      </c>
      <c r="DB64" s="309">
        <v>3426.9025481410522</v>
      </c>
      <c r="DC64" s="309">
        <v>221.66878921068809</v>
      </c>
      <c r="DD64" s="310">
        <v>0</v>
      </c>
      <c r="DE64" s="310">
        <v>0</v>
      </c>
      <c r="DF64" s="310">
        <v>0</v>
      </c>
      <c r="DG64" s="283">
        <v>0</v>
      </c>
      <c r="DH64" s="307">
        <v>52.554759300000001</v>
      </c>
      <c r="DI64" s="307">
        <v>46.363860670000001</v>
      </c>
      <c r="DJ64" s="307">
        <v>46.173576099999998</v>
      </c>
      <c r="DK64" s="307" t="s">
        <v>156</v>
      </c>
      <c r="DL64" s="307" t="s">
        <v>156</v>
      </c>
      <c r="DM64" s="310" t="s">
        <v>156</v>
      </c>
      <c r="DN64" s="311" t="s">
        <v>156</v>
      </c>
      <c r="DO64" s="284" t="s">
        <v>162</v>
      </c>
      <c r="DP64" s="284" t="s">
        <v>162</v>
      </c>
      <c r="DQ64" s="308">
        <v>11</v>
      </c>
      <c r="DR64" s="308">
        <v>12</v>
      </c>
      <c r="DS64" s="284" t="s">
        <v>162</v>
      </c>
      <c r="DT64" s="308">
        <v>2</v>
      </c>
      <c r="DU64" s="308">
        <v>0</v>
      </c>
      <c r="DV64" s="282" t="s">
        <v>175</v>
      </c>
      <c r="DW64" s="282" t="s">
        <v>305</v>
      </c>
      <c r="DX64" s="284" t="s">
        <v>165</v>
      </c>
      <c r="DY64" s="284" t="s">
        <v>165</v>
      </c>
      <c r="DZ64" s="308">
        <v>1</v>
      </c>
      <c r="EA64" s="284" t="s">
        <v>162</v>
      </c>
      <c r="EB64" s="308">
        <v>27</v>
      </c>
      <c r="EC64" s="283">
        <v>8587000</v>
      </c>
      <c r="ED64" s="283">
        <v>0</v>
      </c>
      <c r="EE64" s="283">
        <v>0</v>
      </c>
      <c r="EF64" s="283">
        <v>8587000</v>
      </c>
      <c r="EG64" s="283" t="s">
        <v>156</v>
      </c>
      <c r="EH64" s="283">
        <v>8587000</v>
      </c>
      <c r="EI64" s="283">
        <v>8587000</v>
      </c>
      <c r="EJ64" s="284" t="s">
        <v>156</v>
      </c>
      <c r="EM64" s="413"/>
      <c r="EN64" s="413"/>
      <c r="EO64" s="413"/>
      <c r="EP64" s="413"/>
      <c r="EQ64" s="413"/>
      <c r="ER64" s="413"/>
      <c r="ES64" s="413"/>
      <c r="ET64" s="413"/>
      <c r="EU64" s="413"/>
    </row>
    <row r="65" spans="1:15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414">
        <v>10.49</v>
      </c>
      <c r="P65" s="331">
        <v>4.95</v>
      </c>
      <c r="Q65" s="406">
        <v>7.79</v>
      </c>
      <c r="R65" s="331">
        <v>7.5</v>
      </c>
      <c r="S65" s="189" t="e">
        <f>Q65+#REF!+R65</f>
        <v>#REF!</v>
      </c>
      <c r="T65" s="462"/>
      <c r="U65" s="411">
        <f t="shared" si="43"/>
        <v>5</v>
      </c>
      <c r="V65" s="407">
        <f t="shared" si="44"/>
        <v>15</v>
      </c>
      <c r="W65" s="384">
        <f t="shared" si="37"/>
        <v>485.15757135953902</v>
      </c>
      <c r="X65" s="407">
        <f t="shared" si="45"/>
        <v>10</v>
      </c>
      <c r="Y65" s="407">
        <f t="shared" si="46"/>
        <v>20</v>
      </c>
      <c r="Z65" s="406" t="s">
        <v>161</v>
      </c>
      <c r="AA65" s="407">
        <f t="shared" si="47"/>
        <v>20</v>
      </c>
      <c r="AB65" s="409" t="s">
        <v>161</v>
      </c>
      <c r="AC65" s="407">
        <f>IF(AD65="Yes",20,0)</f>
        <v>0</v>
      </c>
      <c r="AD65" s="409" t="s">
        <v>297</v>
      </c>
      <c r="AE65" s="407">
        <f t="shared" si="38"/>
        <v>5</v>
      </c>
      <c r="AF65" s="407">
        <f>IF(W65&lt;999,20,IF(W65&lt;1499,15,IF(W65&lt;1999,10,IF(W65&lt;3999,5,IF(W65&gt;4000,0)))))</f>
        <v>20</v>
      </c>
      <c r="AG65" s="407">
        <f t="shared" si="39"/>
        <v>15</v>
      </c>
      <c r="AH65" s="407">
        <f t="shared" si="52"/>
        <v>0</v>
      </c>
      <c r="AI65" s="406" t="s">
        <v>162</v>
      </c>
      <c r="AJ65" s="407">
        <f>IF(AK65="Minimal",15,0)</f>
        <v>15</v>
      </c>
      <c r="AK65" s="406" t="s">
        <v>751</v>
      </c>
      <c r="AL65" s="407">
        <f t="shared" si="40"/>
        <v>10</v>
      </c>
      <c r="AM65" s="406" t="s">
        <v>161</v>
      </c>
      <c r="AN65" s="407">
        <f t="shared" si="48"/>
        <v>0</v>
      </c>
      <c r="AO65" s="406" t="s">
        <v>162</v>
      </c>
      <c r="AP65" s="407">
        <f t="shared" si="41"/>
        <v>0</v>
      </c>
      <c r="AQ65" s="406" t="s">
        <v>162</v>
      </c>
      <c r="AR65" s="385">
        <v>18.637613344626359</v>
      </c>
      <c r="AS65" s="385">
        <v>0.98769090165849105</v>
      </c>
      <c r="AT65" s="385">
        <v>33.299999999999997</v>
      </c>
      <c r="AU65" s="385">
        <v>9.1293282844147789</v>
      </c>
      <c r="AV65" s="385">
        <v>2.8316497524675701</v>
      </c>
      <c r="AW65" s="385">
        <v>58.660999040000007</v>
      </c>
      <c r="AX65" s="385">
        <v>0</v>
      </c>
      <c r="AY65" s="385">
        <v>25</v>
      </c>
      <c r="AZ65" s="455"/>
      <c r="BA65" s="448"/>
      <c r="BB65" s="442"/>
      <c r="BC65" s="337" t="s">
        <v>214</v>
      </c>
      <c r="BD65" s="386">
        <v>100</v>
      </c>
      <c r="BE65" s="337" t="s">
        <v>156</v>
      </c>
      <c r="BF65" s="386" t="s">
        <v>156</v>
      </c>
      <c r="BG65" s="337" t="s">
        <v>156</v>
      </c>
      <c r="BH65" s="386" t="s">
        <v>156</v>
      </c>
      <c r="BI65" s="386" t="s">
        <v>195</v>
      </c>
      <c r="BJ65" s="386">
        <v>100</v>
      </c>
      <c r="BK65" s="386" t="s">
        <v>156</v>
      </c>
      <c r="BL65" s="386" t="s">
        <v>156</v>
      </c>
      <c r="BM65" s="386" t="s">
        <v>156</v>
      </c>
      <c r="BN65" s="386" t="s">
        <v>156</v>
      </c>
      <c r="BO65" s="406">
        <f t="shared" si="49"/>
        <v>70</v>
      </c>
      <c r="BP65" s="406">
        <f t="shared" si="42"/>
        <v>65</v>
      </c>
      <c r="BQ65" s="331"/>
      <c r="BR65" s="406"/>
      <c r="BS65" s="407"/>
      <c r="BT65" s="407"/>
      <c r="BU65" s="406">
        <f t="shared" si="50"/>
        <v>7.79</v>
      </c>
      <c r="BV65" s="410" t="s">
        <v>809</v>
      </c>
      <c r="BW65" s="406">
        <f t="shared" si="51"/>
        <v>10.49</v>
      </c>
      <c r="BX65" s="406"/>
      <c r="BY65" s="406"/>
      <c r="BZ65" s="282" t="s">
        <v>295</v>
      </c>
      <c r="CA65" s="308">
        <v>100</v>
      </c>
      <c r="CB65" s="282" t="s">
        <v>156</v>
      </c>
      <c r="CC65" s="308" t="s">
        <v>156</v>
      </c>
      <c r="CD65" s="282" t="s">
        <v>156</v>
      </c>
      <c r="CE65" s="308" t="s">
        <v>156</v>
      </c>
      <c r="CF65" s="282" t="s">
        <v>156</v>
      </c>
      <c r="CG65" s="308" t="s">
        <v>156</v>
      </c>
      <c r="CH65" s="284">
        <v>1</v>
      </c>
      <c r="CI65" s="284" t="s">
        <v>184</v>
      </c>
      <c r="CJ65" s="282" t="s">
        <v>198</v>
      </c>
      <c r="CK65" s="282" t="s">
        <v>216</v>
      </c>
      <c r="CL65" s="282" t="s">
        <v>296</v>
      </c>
      <c r="CM65" s="307">
        <v>2</v>
      </c>
      <c r="CN65" s="307">
        <v>2</v>
      </c>
      <c r="CO65" s="284" t="s">
        <v>158</v>
      </c>
      <c r="CP65" s="284" t="s">
        <v>168</v>
      </c>
      <c r="CQ65" s="308">
        <v>2</v>
      </c>
      <c r="CR65" s="308">
        <v>2</v>
      </c>
      <c r="CS65" s="284" t="s">
        <v>160</v>
      </c>
      <c r="CT65" s="284" t="s">
        <v>160</v>
      </c>
      <c r="CU65" s="308">
        <v>55</v>
      </c>
      <c r="CV65" s="308">
        <v>55</v>
      </c>
      <c r="CW65" s="307">
        <v>10.346093759894</v>
      </c>
      <c r="CX65" s="307">
        <v>89.653906240105997</v>
      </c>
      <c r="CY65" s="309">
        <v>17647.874640000002</v>
      </c>
      <c r="CZ65" s="309">
        <v>91451.899420000002</v>
      </c>
      <c r="DA65" s="307">
        <v>0.19297439147710599</v>
      </c>
      <c r="DB65" s="309">
        <v>15822.008983117046</v>
      </c>
      <c r="DC65" s="309">
        <v>1825.8656568829558</v>
      </c>
      <c r="DD65" s="310">
        <v>660749.28898958117</v>
      </c>
      <c r="DE65" s="310">
        <v>76250.711010418774</v>
      </c>
      <c r="DF65" s="310">
        <v>737000</v>
      </c>
      <c r="DG65" s="283">
        <v>16913219</v>
      </c>
      <c r="DH65" s="307" t="s">
        <v>156</v>
      </c>
      <c r="DI65" s="307" t="s">
        <v>156</v>
      </c>
      <c r="DJ65" s="307" t="s">
        <v>156</v>
      </c>
      <c r="DK65" s="307">
        <v>33.299999999999997</v>
      </c>
      <c r="DL65" s="307">
        <v>33.299999999999997</v>
      </c>
      <c r="DM65" s="310">
        <v>12</v>
      </c>
      <c r="DN65" s="311">
        <v>4.4632995049351403E-5</v>
      </c>
      <c r="DO65" s="284" t="s">
        <v>162</v>
      </c>
      <c r="DP65" s="284" t="s">
        <v>162</v>
      </c>
      <c r="DQ65" s="308">
        <v>12</v>
      </c>
      <c r="DR65" s="308">
        <v>12</v>
      </c>
      <c r="DS65" s="284" t="s">
        <v>162</v>
      </c>
      <c r="DT65" s="308">
        <v>3</v>
      </c>
      <c r="DU65" s="308">
        <v>4</v>
      </c>
      <c r="DV65" s="282" t="s">
        <v>175</v>
      </c>
      <c r="DW65" s="282" t="s">
        <v>156</v>
      </c>
      <c r="DX65" s="284" t="s">
        <v>166</v>
      </c>
      <c r="DY65" s="284" t="s">
        <v>170</v>
      </c>
      <c r="DZ65" s="308">
        <v>2</v>
      </c>
      <c r="EA65" s="284" t="s">
        <v>161</v>
      </c>
      <c r="EB65" s="308">
        <v>25.8</v>
      </c>
      <c r="EC65" s="283">
        <v>14934000</v>
      </c>
      <c r="ED65" s="283">
        <v>2190000</v>
      </c>
      <c r="EE65" s="283">
        <v>0</v>
      </c>
      <c r="EF65" s="283">
        <v>17124000</v>
      </c>
      <c r="EG65" s="283" t="s">
        <v>156</v>
      </c>
      <c r="EH65" s="283">
        <v>17124000</v>
      </c>
      <c r="EI65" s="283">
        <v>17124000</v>
      </c>
      <c r="EJ65" s="284" t="s">
        <v>156</v>
      </c>
      <c r="EM65" s="413"/>
      <c r="EN65" s="413"/>
      <c r="EO65" s="413"/>
      <c r="EP65" s="413"/>
      <c r="EQ65" s="413"/>
      <c r="ER65" s="413"/>
      <c r="ES65" s="413"/>
      <c r="ET65" s="413"/>
      <c r="EU65" s="413"/>
    </row>
    <row r="66" spans="1:151" ht="180" hidden="1" x14ac:dyDescent="0.2">
      <c r="A66" s="403" t="s">
        <v>144</v>
      </c>
      <c r="B66" s="404" t="s">
        <v>258</v>
      </c>
      <c r="C66" s="404" t="s">
        <v>194</v>
      </c>
      <c r="D66" s="238" t="s">
        <v>757</v>
      </c>
      <c r="E66" s="238" t="s">
        <v>185</v>
      </c>
      <c r="F66" s="403" t="s">
        <v>156</v>
      </c>
      <c r="G66" s="403" t="s">
        <v>433</v>
      </c>
      <c r="H66" s="403" t="s">
        <v>434</v>
      </c>
      <c r="I66" s="403" t="s">
        <v>435</v>
      </c>
      <c r="J66" s="403" t="s">
        <v>436</v>
      </c>
      <c r="K66" s="403" t="s">
        <v>187</v>
      </c>
      <c r="L66" s="405">
        <v>340000</v>
      </c>
      <c r="M66" s="217"/>
      <c r="N66" s="462"/>
      <c r="O66" s="414">
        <v>8.93</v>
      </c>
      <c r="P66" s="331"/>
      <c r="Q66" s="406">
        <v>6.78</v>
      </c>
      <c r="R66" s="331"/>
      <c r="S66" s="189" t="e">
        <f>Q66+#REF!+R66</f>
        <v>#REF!</v>
      </c>
      <c r="T66" s="462"/>
      <c r="U66" s="411">
        <f t="shared" si="43"/>
        <v>5</v>
      </c>
      <c r="V66" s="407">
        <f t="shared" si="44"/>
        <v>15</v>
      </c>
      <c r="W66" s="384">
        <f t="shared" si="37"/>
        <v>6.4567141369090955</v>
      </c>
      <c r="X66" s="407">
        <f t="shared" si="45"/>
        <v>0</v>
      </c>
      <c r="Y66" s="407">
        <f t="shared" si="46"/>
        <v>20</v>
      </c>
      <c r="Z66" s="406" t="s">
        <v>161</v>
      </c>
      <c r="AA66" s="407">
        <f t="shared" si="47"/>
        <v>20</v>
      </c>
      <c r="AB66" s="409" t="s">
        <v>161</v>
      </c>
      <c r="AC66" s="407">
        <f>IF(AD66="Yes",10,0)</f>
        <v>10</v>
      </c>
      <c r="AD66" s="409" t="s">
        <v>161</v>
      </c>
      <c r="AE66" s="407">
        <f t="shared" si="38"/>
        <v>5</v>
      </c>
      <c r="AF66" s="407">
        <f>IF(BL64&lt;999,20,IF(BL64&lt;1499,15,IF(BL64&lt;1999,10,IF(BL64&lt;3999,5,IF(BL64&gt;4000,0)))))</f>
        <v>0</v>
      </c>
      <c r="AG66" s="407">
        <f t="shared" si="39"/>
        <v>15</v>
      </c>
      <c r="AH66" s="407">
        <f t="shared" si="52"/>
        <v>10</v>
      </c>
      <c r="AI66" s="406" t="s">
        <v>161</v>
      </c>
      <c r="AJ66" s="407">
        <v>15</v>
      </c>
      <c r="AK66" s="406" t="s">
        <v>751</v>
      </c>
      <c r="AL66" s="407">
        <f t="shared" si="40"/>
        <v>10</v>
      </c>
      <c r="AM66" s="406" t="s">
        <v>161</v>
      </c>
      <c r="AN66" s="407">
        <f t="shared" si="48"/>
        <v>0</v>
      </c>
      <c r="AO66" s="406" t="s">
        <v>162</v>
      </c>
      <c r="AP66" s="407">
        <f t="shared" si="41"/>
        <v>0</v>
      </c>
      <c r="AQ66" s="406" t="s">
        <v>162</v>
      </c>
      <c r="AR66" s="385">
        <v>9.1026580263264592</v>
      </c>
      <c r="AS66" s="385">
        <v>0</v>
      </c>
      <c r="AT66" s="385">
        <v>33.738719173995001</v>
      </c>
      <c r="AU66" s="385">
        <v>1.2485128352237644</v>
      </c>
      <c r="AV66" s="385" t="s">
        <v>155</v>
      </c>
      <c r="AW66" s="385">
        <v>12.13739033746937</v>
      </c>
      <c r="AX66" s="385">
        <v>25</v>
      </c>
      <c r="AY66" s="385">
        <v>0</v>
      </c>
      <c r="AZ66" s="455"/>
      <c r="BA66" s="448"/>
      <c r="BB66" s="442"/>
      <c r="BC66" s="337" t="s">
        <v>194</v>
      </c>
      <c r="BD66" s="386">
        <v>100</v>
      </c>
      <c r="BE66" s="337" t="s">
        <v>156</v>
      </c>
      <c r="BF66" s="386" t="s">
        <v>156</v>
      </c>
      <c r="BG66" s="337" t="s">
        <v>156</v>
      </c>
      <c r="BH66" s="386" t="s">
        <v>156</v>
      </c>
      <c r="BI66" s="386" t="s">
        <v>195</v>
      </c>
      <c r="BJ66" s="386">
        <v>100</v>
      </c>
      <c r="BK66" s="386" t="s">
        <v>156</v>
      </c>
      <c r="BL66" s="386" t="s">
        <v>156</v>
      </c>
      <c r="BM66" s="386" t="s">
        <v>156</v>
      </c>
      <c r="BN66" s="386" t="s">
        <v>156</v>
      </c>
      <c r="BO66" s="406">
        <f t="shared" si="49"/>
        <v>70</v>
      </c>
      <c r="BP66" s="406">
        <f t="shared" si="42"/>
        <v>55</v>
      </c>
      <c r="BQ66" s="331"/>
      <c r="BR66" s="406"/>
      <c r="BS66" s="407"/>
      <c r="BT66" s="407">
        <v>100</v>
      </c>
      <c r="BU66" s="406">
        <f t="shared" si="50"/>
        <v>31.78</v>
      </c>
      <c r="BV66" s="406"/>
      <c r="BW66" s="406">
        <f t="shared" si="51"/>
        <v>8.93</v>
      </c>
      <c r="BX66" s="406"/>
      <c r="BY66" s="406" t="s">
        <v>808</v>
      </c>
      <c r="BZ66" s="282" t="s">
        <v>258</v>
      </c>
      <c r="CA66" s="308">
        <v>100</v>
      </c>
      <c r="CB66" s="282" t="s">
        <v>156</v>
      </c>
      <c r="CC66" s="308" t="s">
        <v>156</v>
      </c>
      <c r="CD66" s="282" t="s">
        <v>156</v>
      </c>
      <c r="CE66" s="308" t="s">
        <v>156</v>
      </c>
      <c r="CF66" s="282" t="s">
        <v>156</v>
      </c>
      <c r="CG66" s="308" t="s">
        <v>156</v>
      </c>
      <c r="CH66" s="284">
        <v>1</v>
      </c>
      <c r="CI66" s="284" t="s">
        <v>184</v>
      </c>
      <c r="CJ66" s="282" t="s">
        <v>198</v>
      </c>
      <c r="CK66" s="282" t="s">
        <v>199</v>
      </c>
      <c r="CL66" s="282" t="s">
        <v>259</v>
      </c>
      <c r="CM66" s="307">
        <v>24.636755659999899</v>
      </c>
      <c r="CN66" s="307">
        <v>24.636755659999899</v>
      </c>
      <c r="CO66" s="284" t="s">
        <v>174</v>
      </c>
      <c r="CP66" s="284" t="s">
        <v>174</v>
      </c>
      <c r="CQ66" s="308">
        <v>1</v>
      </c>
      <c r="CR66" s="308">
        <v>1</v>
      </c>
      <c r="CS66" s="284" t="s">
        <v>159</v>
      </c>
      <c r="CT66" s="284" t="s">
        <v>159</v>
      </c>
      <c r="CU66" s="308">
        <v>51.703662517699499</v>
      </c>
      <c r="CV66" s="308">
        <v>51.703662517699499</v>
      </c>
      <c r="CW66" s="307">
        <v>11.682590805589401</v>
      </c>
      <c r="CX66" s="307">
        <v>88.317409194410601</v>
      </c>
      <c r="CY66" s="309">
        <v>2137.39033746937</v>
      </c>
      <c r="CZ66" s="309">
        <v>15548.988304589</v>
      </c>
      <c r="DA66" s="307">
        <v>0.13746169818897852</v>
      </c>
      <c r="DB66" s="309">
        <v>1887.6877704246172</v>
      </c>
      <c r="DC66" s="309">
        <v>249.7025670447529</v>
      </c>
      <c r="DD66" s="310">
        <v>0</v>
      </c>
      <c r="DE66" s="310">
        <v>0</v>
      </c>
      <c r="DF66" s="310">
        <v>0</v>
      </c>
      <c r="DG66" s="283">
        <v>0</v>
      </c>
      <c r="DH66" s="307">
        <v>34.662762260000001</v>
      </c>
      <c r="DI66" s="307">
        <v>27.896578810000001</v>
      </c>
      <c r="DJ66" s="307">
        <v>38.666939079999999</v>
      </c>
      <c r="DK66" s="307" t="s">
        <v>156</v>
      </c>
      <c r="DL66" s="307" t="s">
        <v>156</v>
      </c>
      <c r="DM66" s="310" t="s">
        <v>156</v>
      </c>
      <c r="DN66" s="311" t="s">
        <v>156</v>
      </c>
      <c r="DO66" s="284" t="s">
        <v>162</v>
      </c>
      <c r="DP66" s="284" t="s">
        <v>162</v>
      </c>
      <c r="DQ66" s="308">
        <v>11</v>
      </c>
      <c r="DR66" s="308">
        <v>12</v>
      </c>
      <c r="DS66" s="284" t="s">
        <v>162</v>
      </c>
      <c r="DT66" s="308">
        <v>0</v>
      </c>
      <c r="DU66" s="308">
        <v>0</v>
      </c>
      <c r="DV66" s="282" t="s">
        <v>175</v>
      </c>
      <c r="DW66" s="282" t="s">
        <v>305</v>
      </c>
      <c r="DX66" s="284" t="s">
        <v>165</v>
      </c>
      <c r="DY66" s="284" t="s">
        <v>165</v>
      </c>
      <c r="DZ66" s="308">
        <v>1</v>
      </c>
      <c r="EA66" s="284" t="s">
        <v>162</v>
      </c>
      <c r="EB66" s="308">
        <v>25</v>
      </c>
      <c r="EC66" s="283">
        <v>340000</v>
      </c>
      <c r="ED66" s="283">
        <v>0</v>
      </c>
      <c r="EE66" s="283">
        <v>0</v>
      </c>
      <c r="EF66" s="283">
        <v>340000</v>
      </c>
      <c r="EG66" s="283" t="s">
        <v>156</v>
      </c>
      <c r="EH66" s="283">
        <v>340000</v>
      </c>
      <c r="EI66" s="283">
        <v>340000</v>
      </c>
      <c r="EJ66" s="284" t="s">
        <v>156</v>
      </c>
      <c r="EM66" s="413"/>
      <c r="EN66" s="413"/>
      <c r="EO66" s="413"/>
      <c r="EP66" s="413"/>
      <c r="EQ66" s="413"/>
      <c r="ER66" s="413"/>
      <c r="ES66" s="413"/>
      <c r="ET66" s="413"/>
      <c r="EU66" s="413"/>
    </row>
    <row r="67" spans="1:15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199"/>
      <c r="P67" s="389"/>
      <c r="Q67" s="390">
        <v>20.72</v>
      </c>
      <c r="R67" s="391">
        <v>13.5</v>
      </c>
      <c r="S67" s="204" t="e">
        <f>Q67+#REF!+R67</f>
        <v>#REF!</v>
      </c>
      <c r="T67" s="439"/>
      <c r="U67" s="205" t="s">
        <v>155</v>
      </c>
      <c r="V67" s="392"/>
      <c r="W67" s="393">
        <f t="shared" si="37"/>
        <v>14426.229508196724</v>
      </c>
      <c r="X67" s="394"/>
      <c r="Y67" s="394"/>
      <c r="Z67" s="394" t="s">
        <v>161</v>
      </c>
      <c r="AA67" s="394"/>
      <c r="AB67" s="394"/>
      <c r="AC67" s="394"/>
      <c r="AD67" s="394"/>
      <c r="AE67" s="395">
        <f t="shared" si="38"/>
        <v>10</v>
      </c>
      <c r="AF67" s="395">
        <f t="shared" ref="AF67:AF75" si="53">IF(W67&lt;999,20,IF(W67&lt;1499,15,IF(W67&lt;1999,10,IF(W67&lt;3999,5,IF(W67&gt;4000,0)))))</f>
        <v>0</v>
      </c>
      <c r="AG67" s="395">
        <f t="shared" si="39"/>
        <v>15</v>
      </c>
      <c r="AH67" s="395">
        <f t="shared" si="52"/>
        <v>10</v>
      </c>
      <c r="AI67" s="391" t="s">
        <v>161</v>
      </c>
      <c r="AJ67" s="395">
        <f t="shared" ref="AJ67:AJ76" si="54">IF(AK67="Minimal",15,0)</f>
        <v>15</v>
      </c>
      <c r="AK67" s="391" t="s">
        <v>751</v>
      </c>
      <c r="AL67" s="395">
        <f t="shared" si="40"/>
        <v>10</v>
      </c>
      <c r="AM67" s="391" t="s">
        <v>161</v>
      </c>
      <c r="AN67" s="395">
        <f t="shared" si="48"/>
        <v>0</v>
      </c>
      <c r="AO67" s="391" t="s">
        <v>162</v>
      </c>
      <c r="AP67" s="395">
        <f t="shared" si="41"/>
        <v>0</v>
      </c>
      <c r="AQ67" s="391" t="s">
        <v>162</v>
      </c>
      <c r="AR67" s="390"/>
      <c r="AS67" s="390"/>
      <c r="AT67" s="390">
        <v>62.5</v>
      </c>
      <c r="AU67" s="390"/>
      <c r="AV67" s="390"/>
      <c r="AW67" s="390"/>
      <c r="AX67" s="390"/>
      <c r="AY67" s="390"/>
      <c r="AZ67" s="457"/>
      <c r="BA67" s="448"/>
      <c r="BB67" s="457"/>
      <c r="BC67" s="344" t="s">
        <v>214</v>
      </c>
      <c r="BD67" s="396"/>
      <c r="BE67" s="344"/>
      <c r="BF67" s="396"/>
      <c r="BG67" s="344"/>
      <c r="BH67" s="396"/>
      <c r="BI67" s="396"/>
      <c r="BJ67" s="396"/>
      <c r="BK67" s="396"/>
      <c r="BL67" s="396"/>
      <c r="BM67" s="396"/>
      <c r="BN67" s="396"/>
      <c r="BO67" s="396"/>
      <c r="BP67" s="391">
        <f t="shared" ref="BP67:BP73" si="55">SUM(AE67+AF67+AG67+AH67+AJ67+AL67+AN67)</f>
        <v>60</v>
      </c>
      <c r="BQ67" s="396"/>
      <c r="BR67" s="396"/>
      <c r="BS67" s="396"/>
      <c r="BT67" s="396"/>
      <c r="BU67" s="396"/>
      <c r="BV67" s="396"/>
      <c r="BW67" s="396"/>
      <c r="BX67" s="396"/>
      <c r="BY67" s="300"/>
      <c r="BZ67" s="38" t="s">
        <v>733</v>
      </c>
      <c r="CA67" s="300"/>
      <c r="CB67" s="304"/>
      <c r="CC67" s="300"/>
      <c r="CD67" s="304"/>
      <c r="CE67" s="300"/>
      <c r="CF67" s="304"/>
      <c r="CG67" s="300"/>
      <c r="CH67" s="301"/>
      <c r="CI67" s="301"/>
      <c r="CJ67" s="304"/>
      <c r="CK67" s="304"/>
      <c r="CL67" s="304"/>
      <c r="CM67" s="302"/>
      <c r="CN67" s="302">
        <v>0.69</v>
      </c>
      <c r="CO67" s="301"/>
      <c r="CP67" s="301"/>
      <c r="CQ67" s="300"/>
      <c r="CR67" s="300"/>
      <c r="CS67" s="301"/>
      <c r="CT67" s="301"/>
      <c r="CU67" s="300"/>
      <c r="CV67" s="300"/>
      <c r="CW67" s="302"/>
      <c r="CX67" s="302"/>
      <c r="CY67" s="299">
        <f>305*0.1</f>
        <v>30.5</v>
      </c>
      <c r="CZ67" s="299"/>
      <c r="DA67" s="302"/>
      <c r="DB67" s="299"/>
      <c r="DC67" s="299"/>
      <c r="DD67" s="298"/>
      <c r="DE67" s="298"/>
      <c r="DF67" s="298"/>
      <c r="DG67" s="303"/>
      <c r="DH67" s="302"/>
      <c r="DI67" s="302"/>
      <c r="DJ67" s="302"/>
      <c r="DK67" s="302"/>
      <c r="DL67" s="302"/>
      <c r="DM67" s="298"/>
      <c r="DN67" s="297"/>
      <c r="DO67" s="301"/>
      <c r="DP67" s="301"/>
      <c r="DQ67" s="300"/>
      <c r="DR67" s="300"/>
      <c r="DS67" s="301"/>
      <c r="DT67" s="300"/>
      <c r="DU67" s="300"/>
      <c r="DV67" s="304"/>
      <c r="DW67" s="304"/>
      <c r="DX67" s="301"/>
      <c r="DY67" s="301"/>
      <c r="DZ67" s="300"/>
      <c r="EA67" s="301"/>
      <c r="EB67" s="300"/>
      <c r="EC67" s="52">
        <v>385000</v>
      </c>
      <c r="ED67" s="52">
        <v>0</v>
      </c>
      <c r="EE67" s="303"/>
      <c r="EF67" s="52">
        <v>442000</v>
      </c>
      <c r="EG67" s="51">
        <v>138400</v>
      </c>
      <c r="EH67" s="303">
        <v>303600</v>
      </c>
      <c r="EI67" s="303"/>
      <c r="EJ67" s="301"/>
    </row>
    <row r="68" spans="1:15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90">
        <v>19.84</v>
      </c>
      <c r="R68" s="391">
        <v>13.5</v>
      </c>
      <c r="S68" s="204" t="e">
        <f>Q68+#REF!+R68</f>
        <v>#REF!</v>
      </c>
      <c r="T68" s="439"/>
      <c r="U68" s="205" t="s">
        <v>155</v>
      </c>
      <c r="V68" s="392"/>
      <c r="W68" s="393">
        <f t="shared" si="37"/>
        <v>9712.7677237257158</v>
      </c>
      <c r="X68" s="394"/>
      <c r="Y68" s="394"/>
      <c r="Z68" s="394" t="s">
        <v>161</v>
      </c>
      <c r="AA68" s="394"/>
      <c r="AB68" s="394"/>
      <c r="AC68" s="394"/>
      <c r="AD68" s="394"/>
      <c r="AE68" s="395">
        <f t="shared" si="38"/>
        <v>10</v>
      </c>
      <c r="AF68" s="395">
        <f t="shared" si="53"/>
        <v>0</v>
      </c>
      <c r="AG68" s="395">
        <f t="shared" si="39"/>
        <v>15</v>
      </c>
      <c r="AH68" s="395">
        <f t="shared" si="52"/>
        <v>10</v>
      </c>
      <c r="AI68" s="391" t="s">
        <v>161</v>
      </c>
      <c r="AJ68" s="395">
        <f t="shared" si="54"/>
        <v>15</v>
      </c>
      <c r="AK68" s="391" t="s">
        <v>751</v>
      </c>
      <c r="AL68" s="395">
        <f t="shared" si="40"/>
        <v>10</v>
      </c>
      <c r="AM68" s="391" t="s">
        <v>161</v>
      </c>
      <c r="AN68" s="395">
        <f t="shared" si="48"/>
        <v>0</v>
      </c>
      <c r="AO68" s="391" t="s">
        <v>162</v>
      </c>
      <c r="AP68" s="395">
        <f t="shared" si="41"/>
        <v>0</v>
      </c>
      <c r="AQ68" s="391" t="s">
        <v>162</v>
      </c>
      <c r="AR68" s="390"/>
      <c r="AS68" s="390"/>
      <c r="AT68" s="390">
        <v>62.5</v>
      </c>
      <c r="AU68" s="390"/>
      <c r="AV68" s="390"/>
      <c r="AW68" s="390"/>
      <c r="AX68" s="390"/>
      <c r="AY68" s="390"/>
      <c r="AZ68" s="457"/>
      <c r="BA68" s="448"/>
      <c r="BB68" s="457"/>
      <c r="BC68" s="344" t="s">
        <v>214</v>
      </c>
      <c r="BD68" s="396"/>
      <c r="BE68" s="344"/>
      <c r="BF68" s="396"/>
      <c r="BG68" s="344"/>
      <c r="BH68" s="396"/>
      <c r="BI68" s="396"/>
      <c r="BJ68" s="396"/>
      <c r="BK68" s="396"/>
      <c r="BL68" s="396"/>
      <c r="BM68" s="396"/>
      <c r="BN68" s="396"/>
      <c r="BO68" s="396"/>
      <c r="BP68" s="391">
        <f t="shared" si="55"/>
        <v>60</v>
      </c>
      <c r="BQ68" s="396"/>
      <c r="BR68" s="396"/>
      <c r="BS68" s="396"/>
      <c r="BT68" s="396"/>
      <c r="BU68" s="396"/>
      <c r="BV68" s="396"/>
      <c r="BW68" s="396"/>
      <c r="BX68" s="396"/>
      <c r="BY68" s="300"/>
      <c r="BZ68" s="38" t="s">
        <v>733</v>
      </c>
      <c r="CA68" s="300"/>
      <c r="CB68" s="304"/>
      <c r="CC68" s="300"/>
      <c r="CD68" s="304"/>
      <c r="CE68" s="300"/>
      <c r="CF68" s="304"/>
      <c r="CG68" s="300"/>
      <c r="CH68" s="301"/>
      <c r="CI68" s="301"/>
      <c r="CJ68" s="304"/>
      <c r="CK68" s="304"/>
      <c r="CL68" s="304"/>
      <c r="CM68" s="302"/>
      <c r="CN68" s="302">
        <v>2.4700000000000002</v>
      </c>
      <c r="CO68" s="301"/>
      <c r="CP68" s="301"/>
      <c r="CQ68" s="300"/>
      <c r="CR68" s="300"/>
      <c r="CS68" s="301"/>
      <c r="CT68" s="301"/>
      <c r="CU68" s="300"/>
      <c r="CV68" s="300"/>
      <c r="CW68" s="302"/>
      <c r="CX68" s="302"/>
      <c r="CY68" s="299">
        <f>317*0.1</f>
        <v>31.700000000000003</v>
      </c>
      <c r="CZ68" s="299"/>
      <c r="DA68" s="302"/>
      <c r="DB68" s="299"/>
      <c r="DC68" s="299"/>
      <c r="DD68" s="298"/>
      <c r="DE68" s="298"/>
      <c r="DF68" s="298"/>
      <c r="DG68" s="303"/>
      <c r="DH68" s="302"/>
      <c r="DI68" s="302"/>
      <c r="DJ68" s="302"/>
      <c r="DK68" s="302"/>
      <c r="DL68" s="302"/>
      <c r="DM68" s="298"/>
      <c r="DN68" s="297"/>
      <c r="DO68" s="301"/>
      <c r="DP68" s="301"/>
      <c r="DQ68" s="300"/>
      <c r="DR68" s="300"/>
      <c r="DS68" s="301"/>
      <c r="DT68" s="300"/>
      <c r="DU68" s="300"/>
      <c r="DV68" s="304"/>
      <c r="DW68" s="304"/>
      <c r="DX68" s="301"/>
      <c r="DY68" s="301"/>
      <c r="DZ68" s="300"/>
      <c r="EA68" s="301"/>
      <c r="EB68" s="300"/>
      <c r="EC68" s="52">
        <v>365000</v>
      </c>
      <c r="ED68" s="52">
        <v>0</v>
      </c>
      <c r="EE68" s="303"/>
      <c r="EF68" s="52">
        <v>420000</v>
      </c>
      <c r="EG68" s="51">
        <v>134000</v>
      </c>
      <c r="EH68" s="292">
        <v>760500</v>
      </c>
      <c r="EI68" s="303"/>
      <c r="EJ68" s="301"/>
    </row>
    <row r="69" spans="1:15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90">
        <v>19.2234926866</v>
      </c>
      <c r="R69" s="391">
        <v>8.25</v>
      </c>
      <c r="S69" s="204" t="e">
        <f>Q69+#REF!+R69</f>
        <v>#REF!</v>
      </c>
      <c r="T69" s="439"/>
      <c r="U69" s="205" t="s">
        <v>155</v>
      </c>
      <c r="V69" s="392"/>
      <c r="W69" s="393">
        <f t="shared" si="37"/>
        <v>18705.574261129816</v>
      </c>
      <c r="X69" s="394"/>
      <c r="Y69" s="394"/>
      <c r="Z69" s="394" t="s">
        <v>161</v>
      </c>
      <c r="AA69" s="394"/>
      <c r="AB69" s="394"/>
      <c r="AC69" s="394"/>
      <c r="AD69" s="394"/>
      <c r="AE69" s="395">
        <f t="shared" si="38"/>
        <v>10</v>
      </c>
      <c r="AF69" s="395">
        <f t="shared" si="53"/>
        <v>0</v>
      </c>
      <c r="AG69" s="395">
        <f t="shared" si="39"/>
        <v>15</v>
      </c>
      <c r="AH69" s="395">
        <f t="shared" si="52"/>
        <v>10</v>
      </c>
      <c r="AI69" s="391" t="s">
        <v>161</v>
      </c>
      <c r="AJ69" s="395">
        <f t="shared" si="54"/>
        <v>15</v>
      </c>
      <c r="AK69" s="391" t="s">
        <v>751</v>
      </c>
      <c r="AL69" s="395">
        <f t="shared" si="40"/>
        <v>10</v>
      </c>
      <c r="AM69" s="391" t="s">
        <v>161</v>
      </c>
      <c r="AN69" s="395">
        <f t="shared" si="48"/>
        <v>0</v>
      </c>
      <c r="AO69" s="391" t="s">
        <v>162</v>
      </c>
      <c r="AP69" s="395">
        <f t="shared" si="41"/>
        <v>0</v>
      </c>
      <c r="AQ69" s="391" t="s">
        <v>162</v>
      </c>
      <c r="AR69" s="390"/>
      <c r="AS69" s="390"/>
      <c r="AT69" s="390">
        <v>50</v>
      </c>
      <c r="AU69" s="390"/>
      <c r="AV69" s="390"/>
      <c r="AW69" s="390"/>
      <c r="AX69" s="390"/>
      <c r="AY69" s="390"/>
      <c r="AZ69" s="457"/>
      <c r="BA69" s="448"/>
      <c r="BB69" s="457"/>
      <c r="BC69" s="387" t="s">
        <v>214</v>
      </c>
      <c r="BD69" s="396"/>
      <c r="BE69" s="344"/>
      <c r="BF69" s="396"/>
      <c r="BG69" s="344"/>
      <c r="BH69" s="396"/>
      <c r="BI69" s="396"/>
      <c r="BJ69" s="396"/>
      <c r="BK69" s="396"/>
      <c r="BL69" s="396"/>
      <c r="BM69" s="396"/>
      <c r="BN69" s="396"/>
      <c r="BO69" s="396"/>
      <c r="BP69" s="391">
        <f t="shared" si="55"/>
        <v>60</v>
      </c>
      <c r="BQ69" s="396"/>
      <c r="BR69" s="396"/>
      <c r="BS69" s="396"/>
      <c r="BT69" s="396"/>
      <c r="BU69" s="396"/>
      <c r="BV69" s="396"/>
      <c r="BW69" s="396"/>
      <c r="BX69" s="396"/>
      <c r="BY69" s="300"/>
      <c r="BZ69" s="38" t="s">
        <v>734</v>
      </c>
      <c r="CA69" s="300"/>
      <c r="CB69" s="304"/>
      <c r="CC69" s="300"/>
      <c r="CD69" s="304"/>
      <c r="CE69" s="300"/>
      <c r="CF69" s="304"/>
      <c r="CG69" s="300"/>
      <c r="CH69" s="301"/>
      <c r="CI69" s="301"/>
      <c r="CJ69" s="304"/>
      <c r="CK69" s="304"/>
      <c r="CL69" s="304"/>
      <c r="CM69" s="302"/>
      <c r="CN69" s="302">
        <v>0.33</v>
      </c>
      <c r="CO69" s="301"/>
      <c r="CP69" s="301"/>
      <c r="CQ69" s="300"/>
      <c r="CR69" s="300"/>
      <c r="CS69" s="301"/>
      <c r="CT69" s="301"/>
      <c r="CU69" s="300"/>
      <c r="CV69" s="300"/>
      <c r="CW69" s="302"/>
      <c r="CX69" s="302"/>
      <c r="CY69" s="299">
        <f>324*0.1</f>
        <v>32.4</v>
      </c>
      <c r="CZ69" s="299"/>
      <c r="DA69" s="302"/>
      <c r="DB69" s="299"/>
      <c r="DC69" s="299"/>
      <c r="DD69" s="298"/>
      <c r="DE69" s="298"/>
      <c r="DF69" s="298"/>
      <c r="DG69" s="303"/>
      <c r="DH69" s="302"/>
      <c r="DI69" s="302"/>
      <c r="DJ69" s="302"/>
      <c r="DK69" s="302"/>
      <c r="DL69" s="302"/>
      <c r="DM69" s="298"/>
      <c r="DN69" s="297"/>
      <c r="DO69" s="301"/>
      <c r="DP69" s="301"/>
      <c r="DQ69" s="300"/>
      <c r="DR69" s="300"/>
      <c r="DS69" s="301"/>
      <c r="DT69" s="300"/>
      <c r="DU69" s="300"/>
      <c r="DV69" s="304"/>
      <c r="DW69" s="304"/>
      <c r="DX69" s="301"/>
      <c r="DY69" s="301"/>
      <c r="DZ69" s="300"/>
      <c r="EA69" s="301"/>
      <c r="EB69" s="300"/>
      <c r="EC69" s="52">
        <v>170000</v>
      </c>
      <c r="ED69" s="52">
        <v>0</v>
      </c>
      <c r="EE69" s="303"/>
      <c r="EF69" s="52">
        <v>200000</v>
      </c>
      <c r="EG69" s="51">
        <v>0</v>
      </c>
      <c r="EH69" s="303">
        <v>200000</v>
      </c>
      <c r="EI69" s="303"/>
      <c r="EJ69" s="301"/>
    </row>
    <row r="70" spans="1:15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90">
        <v>15.233988893053294</v>
      </c>
      <c r="R70" s="391">
        <v>9.75</v>
      </c>
      <c r="S70" s="204" t="e">
        <f>Q70+#REF!+R70</f>
        <v>#REF!</v>
      </c>
      <c r="T70" s="439"/>
      <c r="U70" s="205" t="s">
        <v>155</v>
      </c>
      <c r="V70" s="392"/>
      <c r="W70" s="393">
        <f t="shared" si="37"/>
        <v>16290.726817042605</v>
      </c>
      <c r="X70" s="394"/>
      <c r="Y70" s="394"/>
      <c r="Z70" s="394" t="s">
        <v>161</v>
      </c>
      <c r="AA70" s="394"/>
      <c r="AB70" s="394"/>
      <c r="AC70" s="394"/>
      <c r="AD70" s="394"/>
      <c r="AE70" s="395">
        <f t="shared" si="38"/>
        <v>10</v>
      </c>
      <c r="AF70" s="395">
        <f t="shared" si="53"/>
        <v>0</v>
      </c>
      <c r="AG70" s="395">
        <f t="shared" si="39"/>
        <v>15</v>
      </c>
      <c r="AH70" s="395">
        <f t="shared" si="52"/>
        <v>10</v>
      </c>
      <c r="AI70" s="391" t="s">
        <v>161</v>
      </c>
      <c r="AJ70" s="395">
        <f t="shared" si="54"/>
        <v>15</v>
      </c>
      <c r="AK70" s="391" t="s">
        <v>751</v>
      </c>
      <c r="AL70" s="395">
        <f t="shared" si="40"/>
        <v>10</v>
      </c>
      <c r="AM70" s="391" t="s">
        <v>161</v>
      </c>
      <c r="AN70" s="395">
        <f t="shared" si="48"/>
        <v>0</v>
      </c>
      <c r="AO70" s="391" t="s">
        <v>162</v>
      </c>
      <c r="AP70" s="395">
        <f t="shared" si="41"/>
        <v>0</v>
      </c>
      <c r="AQ70" s="391" t="s">
        <v>162</v>
      </c>
      <c r="AR70" s="390"/>
      <c r="AS70" s="390"/>
      <c r="AT70" s="390">
        <v>55</v>
      </c>
      <c r="AU70" s="390"/>
      <c r="AV70" s="390"/>
      <c r="AW70" s="390"/>
      <c r="AX70" s="390"/>
      <c r="AY70" s="390"/>
      <c r="AZ70" s="457"/>
      <c r="BA70" s="448"/>
      <c r="BB70" s="457"/>
      <c r="BC70" s="344" t="s">
        <v>214</v>
      </c>
      <c r="BD70" s="396"/>
      <c r="BE70" s="344"/>
      <c r="BF70" s="396"/>
      <c r="BG70" s="344"/>
      <c r="BH70" s="396"/>
      <c r="BI70" s="396"/>
      <c r="BJ70" s="396"/>
      <c r="BK70" s="396"/>
      <c r="BL70" s="396"/>
      <c r="BM70" s="396"/>
      <c r="BN70" s="396"/>
      <c r="BO70" s="396"/>
      <c r="BP70" s="391">
        <f t="shared" si="55"/>
        <v>60</v>
      </c>
      <c r="BQ70" s="396"/>
      <c r="BR70" s="396"/>
      <c r="BS70" s="396"/>
      <c r="BT70" s="396"/>
      <c r="BU70" s="396"/>
      <c r="BV70" s="396"/>
      <c r="BW70" s="396"/>
      <c r="BX70" s="396"/>
      <c r="BY70" s="300"/>
      <c r="BZ70" s="38" t="s">
        <v>733</v>
      </c>
      <c r="CA70" s="300"/>
      <c r="CB70" s="304"/>
      <c r="CC70" s="300"/>
      <c r="CD70" s="304"/>
      <c r="CE70" s="300"/>
      <c r="CF70" s="304"/>
      <c r="CG70" s="300"/>
      <c r="CH70" s="301"/>
      <c r="CI70" s="301"/>
      <c r="CJ70" s="304"/>
      <c r="CK70" s="304"/>
      <c r="CL70" s="304"/>
      <c r="CM70" s="302"/>
      <c r="CN70" s="302">
        <v>0.36</v>
      </c>
      <c r="CO70" s="301"/>
      <c r="CP70" s="301"/>
      <c r="CQ70" s="300"/>
      <c r="CR70" s="300"/>
      <c r="CS70" s="301"/>
      <c r="CT70" s="301"/>
      <c r="CU70" s="300"/>
      <c r="CV70" s="300"/>
      <c r="CW70" s="302"/>
      <c r="CX70" s="302"/>
      <c r="CY70" s="299">
        <f>798*0.1</f>
        <v>79.800000000000011</v>
      </c>
      <c r="CZ70" s="299"/>
      <c r="DA70" s="302"/>
      <c r="DB70" s="299"/>
      <c r="DC70" s="299"/>
      <c r="DD70" s="298"/>
      <c r="DE70" s="298"/>
      <c r="DF70" s="298"/>
      <c r="DG70" s="303"/>
      <c r="DH70" s="302"/>
      <c r="DI70" s="302"/>
      <c r="DJ70" s="302"/>
      <c r="DK70" s="302"/>
      <c r="DL70" s="302"/>
      <c r="DM70" s="298"/>
      <c r="DN70" s="297"/>
      <c r="DO70" s="301"/>
      <c r="DP70" s="301"/>
      <c r="DQ70" s="300"/>
      <c r="DR70" s="300"/>
      <c r="DS70" s="301"/>
      <c r="DT70" s="300"/>
      <c r="DU70" s="300"/>
      <c r="DV70" s="304"/>
      <c r="DW70" s="304"/>
      <c r="DX70" s="301"/>
      <c r="DY70" s="301"/>
      <c r="DZ70" s="300"/>
      <c r="EA70" s="301"/>
      <c r="EB70" s="300"/>
      <c r="EC70" s="52">
        <v>360000</v>
      </c>
      <c r="ED70" s="52">
        <v>0</v>
      </c>
      <c r="EE70" s="303"/>
      <c r="EF70" s="52">
        <v>414000</v>
      </c>
      <c r="EG70" s="51">
        <v>0</v>
      </c>
      <c r="EH70" s="292">
        <v>468000</v>
      </c>
      <c r="EI70" s="303"/>
      <c r="EJ70" s="301"/>
    </row>
    <row r="71" spans="1:15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90">
        <v>14.980262092711737</v>
      </c>
      <c r="R71" s="220">
        <v>9.75</v>
      </c>
      <c r="S71" s="204" t="e">
        <f>Q71+#REF!+R71</f>
        <v>#REF!</v>
      </c>
      <c r="T71" s="439"/>
      <c r="U71" s="205" t="s">
        <v>155</v>
      </c>
      <c r="V71" s="392"/>
      <c r="W71" s="393">
        <f t="shared" si="37"/>
        <v>2732.7935222672068</v>
      </c>
      <c r="X71" s="394"/>
      <c r="Y71" s="394"/>
      <c r="Z71" s="394" t="s">
        <v>161</v>
      </c>
      <c r="AA71" s="394"/>
      <c r="AB71" s="394"/>
      <c r="AC71" s="394"/>
      <c r="AD71" s="394"/>
      <c r="AE71" s="395">
        <f t="shared" si="38"/>
        <v>5</v>
      </c>
      <c r="AF71" s="395">
        <f t="shared" si="53"/>
        <v>5</v>
      </c>
      <c r="AG71" s="395">
        <f t="shared" si="39"/>
        <v>15</v>
      </c>
      <c r="AH71" s="395">
        <f t="shared" si="52"/>
        <v>10</v>
      </c>
      <c r="AI71" s="391" t="s">
        <v>161</v>
      </c>
      <c r="AJ71" s="395">
        <f t="shared" si="54"/>
        <v>15</v>
      </c>
      <c r="AK71" s="391" t="s">
        <v>751</v>
      </c>
      <c r="AL71" s="395">
        <f t="shared" si="40"/>
        <v>10</v>
      </c>
      <c r="AM71" s="391" t="s">
        <v>161</v>
      </c>
      <c r="AN71" s="395">
        <f t="shared" si="48"/>
        <v>0</v>
      </c>
      <c r="AO71" s="391" t="s">
        <v>162</v>
      </c>
      <c r="AP71" s="395">
        <f t="shared" si="41"/>
        <v>0</v>
      </c>
      <c r="AQ71" s="391" t="s">
        <v>162</v>
      </c>
      <c r="AR71" s="390"/>
      <c r="AS71" s="390"/>
      <c r="AT71" s="390">
        <v>42.5</v>
      </c>
      <c r="AU71" s="390"/>
      <c r="AV71" s="390"/>
      <c r="AW71" s="390"/>
      <c r="AX71" s="390"/>
      <c r="AY71" s="390"/>
      <c r="AZ71" s="457"/>
      <c r="BA71" s="448"/>
      <c r="BB71" s="457"/>
      <c r="BC71" s="344" t="s">
        <v>214</v>
      </c>
      <c r="BD71" s="396"/>
      <c r="BE71" s="344"/>
      <c r="BF71" s="396"/>
      <c r="BG71" s="344"/>
      <c r="BH71" s="396"/>
      <c r="BI71" s="396"/>
      <c r="BJ71" s="396"/>
      <c r="BK71" s="396"/>
      <c r="BL71" s="396"/>
      <c r="BM71" s="396"/>
      <c r="BN71" s="396"/>
      <c r="BO71" s="396"/>
      <c r="BP71" s="391">
        <f t="shared" si="55"/>
        <v>60</v>
      </c>
      <c r="BQ71" s="396"/>
      <c r="BR71" s="396"/>
      <c r="BS71" s="396"/>
      <c r="BT71" s="396"/>
      <c r="BU71" s="396"/>
      <c r="BV71" s="396"/>
      <c r="BW71" s="396"/>
      <c r="BX71" s="396"/>
      <c r="BY71" s="300"/>
      <c r="BZ71" s="38" t="s">
        <v>733</v>
      </c>
      <c r="CA71" s="300"/>
      <c r="CB71" s="304"/>
      <c r="CC71" s="300"/>
      <c r="CD71" s="304"/>
      <c r="CE71" s="300"/>
      <c r="CF71" s="304"/>
      <c r="CG71" s="300"/>
      <c r="CH71" s="301"/>
      <c r="CI71" s="301"/>
      <c r="CJ71" s="304"/>
      <c r="CK71" s="304"/>
      <c r="CL71" s="304"/>
      <c r="CM71" s="302"/>
      <c r="CN71" s="302">
        <v>3.12</v>
      </c>
      <c r="CO71" s="301"/>
      <c r="CP71" s="301"/>
      <c r="CQ71" s="300"/>
      <c r="CR71" s="300"/>
      <c r="CS71" s="301"/>
      <c r="CT71" s="301"/>
      <c r="CU71" s="300"/>
      <c r="CV71" s="300"/>
      <c r="CW71" s="302"/>
      <c r="CX71" s="302"/>
      <c r="CY71" s="299">
        <f>950*0.1</f>
        <v>95</v>
      </c>
      <c r="CZ71" s="299"/>
      <c r="DA71" s="302"/>
      <c r="DB71" s="299"/>
      <c r="DC71" s="299"/>
      <c r="DD71" s="298"/>
      <c r="DE71" s="298"/>
      <c r="DF71" s="298"/>
      <c r="DG71" s="303"/>
      <c r="DH71" s="302"/>
      <c r="DI71" s="302"/>
      <c r="DJ71" s="302"/>
      <c r="DK71" s="302"/>
      <c r="DL71" s="302"/>
      <c r="DM71" s="298"/>
      <c r="DN71" s="297"/>
      <c r="DO71" s="301"/>
      <c r="DP71" s="301"/>
      <c r="DQ71" s="300"/>
      <c r="DR71" s="300"/>
      <c r="DS71" s="301"/>
      <c r="DT71" s="300"/>
      <c r="DU71" s="300"/>
      <c r="DV71" s="304"/>
      <c r="DW71" s="304"/>
      <c r="DX71" s="301"/>
      <c r="DY71" s="301"/>
      <c r="DZ71" s="300"/>
      <c r="EA71" s="301"/>
      <c r="EB71" s="300"/>
      <c r="EC71" s="52">
        <v>385375</v>
      </c>
      <c r="ED71" s="52">
        <v>0</v>
      </c>
      <c r="EE71" s="303"/>
      <c r="EF71" s="52">
        <v>405375</v>
      </c>
      <c r="EG71" s="51">
        <v>0</v>
      </c>
      <c r="EH71" s="292">
        <v>810000</v>
      </c>
      <c r="EI71" s="303"/>
      <c r="EJ71" s="301"/>
    </row>
    <row r="72" spans="1:15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90">
        <v>14.580441313826976</v>
      </c>
      <c r="R72" s="220">
        <v>7.5</v>
      </c>
      <c r="S72" s="204" t="e">
        <f>Q72+#REF!+R72</f>
        <v>#REF!</v>
      </c>
      <c r="T72" s="439"/>
      <c r="U72" s="205" t="s">
        <v>155</v>
      </c>
      <c r="V72" s="392"/>
      <c r="W72" s="393">
        <f t="shared" si="37"/>
        <v>94562.647754137128</v>
      </c>
      <c r="X72" s="394"/>
      <c r="Y72" s="394"/>
      <c r="Z72" s="394" t="s">
        <v>161</v>
      </c>
      <c r="AA72" s="394"/>
      <c r="AB72" s="394"/>
      <c r="AC72" s="394"/>
      <c r="AD72" s="394"/>
      <c r="AE72" s="395">
        <f t="shared" si="38"/>
        <v>10</v>
      </c>
      <c r="AF72" s="395">
        <f t="shared" si="53"/>
        <v>0</v>
      </c>
      <c r="AG72" s="395">
        <f t="shared" si="39"/>
        <v>15</v>
      </c>
      <c r="AH72" s="395">
        <f t="shared" si="52"/>
        <v>10</v>
      </c>
      <c r="AI72" s="391" t="s">
        <v>161</v>
      </c>
      <c r="AJ72" s="395">
        <f t="shared" si="54"/>
        <v>15</v>
      </c>
      <c r="AK72" s="391" t="s">
        <v>751</v>
      </c>
      <c r="AL72" s="395">
        <f t="shared" si="40"/>
        <v>10</v>
      </c>
      <c r="AM72" s="391" t="s">
        <v>161</v>
      </c>
      <c r="AN72" s="395">
        <f t="shared" si="48"/>
        <v>0</v>
      </c>
      <c r="AO72" s="391" t="s">
        <v>162</v>
      </c>
      <c r="AP72" s="395">
        <f t="shared" si="41"/>
        <v>0</v>
      </c>
      <c r="AQ72" s="391" t="s">
        <v>162</v>
      </c>
      <c r="AR72" s="390"/>
      <c r="AS72" s="390"/>
      <c r="AT72" s="390">
        <v>50</v>
      </c>
      <c r="AU72" s="390"/>
      <c r="AV72" s="390"/>
      <c r="AW72" s="390"/>
      <c r="AX72" s="390"/>
      <c r="AY72" s="390"/>
      <c r="AZ72" s="457"/>
      <c r="BA72" s="448"/>
      <c r="BB72" s="457"/>
      <c r="BC72" s="344" t="s">
        <v>214</v>
      </c>
      <c r="BD72" s="396"/>
      <c r="BE72" s="344"/>
      <c r="BF72" s="396"/>
      <c r="BG72" s="344"/>
      <c r="BH72" s="396"/>
      <c r="BI72" s="396"/>
      <c r="BJ72" s="396"/>
      <c r="BK72" s="396"/>
      <c r="BL72" s="396"/>
      <c r="BM72" s="396"/>
      <c r="BN72" s="396"/>
      <c r="BO72" s="396"/>
      <c r="BP72" s="391">
        <f t="shared" si="55"/>
        <v>60</v>
      </c>
      <c r="BQ72" s="396"/>
      <c r="BR72" s="396"/>
      <c r="BS72" s="396"/>
      <c r="BT72" s="396"/>
      <c r="BU72" s="396"/>
      <c r="BV72" s="396"/>
      <c r="BW72" s="396"/>
      <c r="BX72" s="396"/>
      <c r="BY72" s="300"/>
      <c r="BZ72" s="38" t="s">
        <v>734</v>
      </c>
      <c r="CA72" s="300"/>
      <c r="CB72" s="304"/>
      <c r="CC72" s="300"/>
      <c r="CD72" s="304"/>
      <c r="CE72" s="300"/>
      <c r="CF72" s="304"/>
      <c r="CG72" s="300"/>
      <c r="CH72" s="301"/>
      <c r="CI72" s="301"/>
      <c r="CJ72" s="304"/>
      <c r="CK72" s="304"/>
      <c r="CL72" s="304"/>
      <c r="CM72" s="302"/>
      <c r="CN72" s="302">
        <v>0.47</v>
      </c>
      <c r="CO72" s="301"/>
      <c r="CP72" s="301"/>
      <c r="CQ72" s="300"/>
      <c r="CR72" s="300"/>
      <c r="CS72" s="301"/>
      <c r="CT72" s="301"/>
      <c r="CU72" s="300"/>
      <c r="CV72" s="300"/>
      <c r="CW72" s="302"/>
      <c r="CX72" s="302"/>
      <c r="CY72" s="299">
        <f>90*0.1</f>
        <v>9</v>
      </c>
      <c r="CZ72" s="299"/>
      <c r="DA72" s="302"/>
      <c r="DB72" s="299"/>
      <c r="DC72" s="299"/>
      <c r="DD72" s="298"/>
      <c r="DE72" s="298"/>
      <c r="DF72" s="298"/>
      <c r="DG72" s="303"/>
      <c r="DH72" s="302"/>
      <c r="DI72" s="302"/>
      <c r="DJ72" s="302"/>
      <c r="DK72" s="302"/>
      <c r="DL72" s="302"/>
      <c r="DM72" s="298"/>
      <c r="DN72" s="297"/>
      <c r="DO72" s="301"/>
      <c r="DP72" s="301"/>
      <c r="DQ72" s="300"/>
      <c r="DR72" s="300"/>
      <c r="DS72" s="301"/>
      <c r="DT72" s="300"/>
      <c r="DU72" s="300"/>
      <c r="DV72" s="304"/>
      <c r="DW72" s="304"/>
      <c r="DX72" s="301"/>
      <c r="DY72" s="301"/>
      <c r="DZ72" s="300"/>
      <c r="EA72" s="301"/>
      <c r="EB72" s="300"/>
      <c r="EC72" s="52">
        <v>380000</v>
      </c>
      <c r="ED72" s="52">
        <v>0</v>
      </c>
      <c r="EE72" s="303"/>
      <c r="EF72" s="52">
        <v>400000</v>
      </c>
      <c r="EG72" s="51">
        <v>0</v>
      </c>
      <c r="EH72" s="303">
        <v>400000</v>
      </c>
      <c r="EI72" s="303"/>
      <c r="EJ72" s="301"/>
    </row>
    <row r="73" spans="1:15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90">
        <v>14.551587373051026</v>
      </c>
      <c r="R73" s="220">
        <v>7.5</v>
      </c>
      <c r="S73" s="204" t="e">
        <f>Q73+#REF!+R73</f>
        <v>#REF!</v>
      </c>
      <c r="T73" s="439"/>
      <c r="U73" s="205" t="s">
        <v>155</v>
      </c>
      <c r="V73" s="392"/>
      <c r="W73" s="393">
        <f t="shared" si="37"/>
        <v>120809.42313500452</v>
      </c>
      <c r="X73" s="394"/>
      <c r="Y73" s="394"/>
      <c r="Z73" s="394" t="s">
        <v>161</v>
      </c>
      <c r="AA73" s="394"/>
      <c r="AB73" s="394"/>
      <c r="AC73" s="394"/>
      <c r="AD73" s="394"/>
      <c r="AE73" s="395">
        <f t="shared" si="38"/>
        <v>10</v>
      </c>
      <c r="AF73" s="395">
        <f t="shared" si="53"/>
        <v>0</v>
      </c>
      <c r="AG73" s="395">
        <f t="shared" si="39"/>
        <v>15</v>
      </c>
      <c r="AH73" s="395">
        <f t="shared" si="52"/>
        <v>10</v>
      </c>
      <c r="AI73" s="391" t="s">
        <v>161</v>
      </c>
      <c r="AJ73" s="395">
        <f t="shared" si="54"/>
        <v>15</v>
      </c>
      <c r="AK73" s="391" t="s">
        <v>751</v>
      </c>
      <c r="AL73" s="395">
        <f t="shared" si="40"/>
        <v>10</v>
      </c>
      <c r="AM73" s="391" t="s">
        <v>161</v>
      </c>
      <c r="AN73" s="395">
        <f t="shared" si="48"/>
        <v>0</v>
      </c>
      <c r="AO73" s="391" t="s">
        <v>162</v>
      </c>
      <c r="AP73" s="395">
        <f t="shared" si="41"/>
        <v>0</v>
      </c>
      <c r="AQ73" s="391" t="s">
        <v>162</v>
      </c>
      <c r="AR73" s="390"/>
      <c r="AS73" s="390"/>
      <c r="AT73" s="390">
        <v>50</v>
      </c>
      <c r="AU73" s="390"/>
      <c r="AV73" s="390"/>
      <c r="AW73" s="390"/>
      <c r="AX73" s="390"/>
      <c r="AY73" s="390"/>
      <c r="AZ73" s="457"/>
      <c r="BA73" s="448"/>
      <c r="BB73" s="457"/>
      <c r="BC73" s="387" t="s">
        <v>214</v>
      </c>
      <c r="BD73" s="396"/>
      <c r="BE73" s="344"/>
      <c r="BF73" s="396"/>
      <c r="BG73" s="344"/>
      <c r="BH73" s="396"/>
      <c r="BI73" s="396"/>
      <c r="BJ73" s="396"/>
      <c r="BK73" s="396"/>
      <c r="BL73" s="396"/>
      <c r="BM73" s="396"/>
      <c r="BN73" s="396"/>
      <c r="BO73" s="396"/>
      <c r="BP73" s="391">
        <f t="shared" si="55"/>
        <v>60</v>
      </c>
      <c r="BQ73" s="396"/>
      <c r="BR73" s="396"/>
      <c r="BS73" s="396"/>
      <c r="BT73" s="396"/>
      <c r="BU73" s="396"/>
      <c r="BV73" s="396"/>
      <c r="BW73" s="396"/>
      <c r="BX73" s="396"/>
      <c r="BY73" s="300"/>
      <c r="BZ73" s="38" t="s">
        <v>734</v>
      </c>
      <c r="CA73" s="300"/>
      <c r="CB73" s="304"/>
      <c r="CC73" s="300"/>
      <c r="CD73" s="304"/>
      <c r="CE73" s="300"/>
      <c r="CF73" s="304"/>
      <c r="CG73" s="300"/>
      <c r="CH73" s="301"/>
      <c r="CI73" s="301"/>
      <c r="CJ73" s="304"/>
      <c r="CK73" s="304"/>
      <c r="CL73" s="304"/>
      <c r="CM73" s="302"/>
      <c r="CN73" s="302">
        <v>0.43</v>
      </c>
      <c r="CO73" s="301"/>
      <c r="CP73" s="301"/>
      <c r="CQ73" s="300"/>
      <c r="CR73" s="300"/>
      <c r="CS73" s="301"/>
      <c r="CT73" s="301"/>
      <c r="CU73" s="300"/>
      <c r="CV73" s="300"/>
      <c r="CW73" s="302"/>
      <c r="CX73" s="302"/>
      <c r="CY73" s="299">
        <f>77*0.1</f>
        <v>7.7</v>
      </c>
      <c r="CZ73" s="299"/>
      <c r="DA73" s="302"/>
      <c r="DB73" s="299"/>
      <c r="DC73" s="299"/>
      <c r="DD73" s="298"/>
      <c r="DE73" s="298"/>
      <c r="DF73" s="298"/>
      <c r="DG73" s="303"/>
      <c r="DH73" s="302"/>
      <c r="DI73" s="302"/>
      <c r="DJ73" s="302"/>
      <c r="DK73" s="302"/>
      <c r="DL73" s="302"/>
      <c r="DM73" s="298"/>
      <c r="DN73" s="297"/>
      <c r="DO73" s="301"/>
      <c r="DP73" s="301"/>
      <c r="DQ73" s="300"/>
      <c r="DR73" s="300"/>
      <c r="DS73" s="301"/>
      <c r="DT73" s="300"/>
      <c r="DU73" s="300"/>
      <c r="DV73" s="304"/>
      <c r="DW73" s="304"/>
      <c r="DX73" s="301"/>
      <c r="DY73" s="301"/>
      <c r="DZ73" s="300"/>
      <c r="EA73" s="301"/>
      <c r="EB73" s="300"/>
      <c r="EC73" s="52">
        <v>380000</v>
      </c>
      <c r="ED73" s="52">
        <v>0</v>
      </c>
      <c r="EE73" s="303"/>
      <c r="EF73" s="52">
        <v>400000</v>
      </c>
      <c r="EG73" s="51">
        <v>0</v>
      </c>
      <c r="EH73" s="303">
        <v>400000</v>
      </c>
      <c r="EI73" s="303"/>
      <c r="EJ73" s="301"/>
    </row>
    <row r="74" spans="1:151" ht="92.45" hidden="1" customHeight="1" x14ac:dyDescent="0.2">
      <c r="A74" s="403" t="s">
        <v>99</v>
      </c>
      <c r="B74" s="404" t="s">
        <v>233</v>
      </c>
      <c r="C74" s="404" t="s">
        <v>194</v>
      </c>
      <c r="D74" s="238" t="s">
        <v>757</v>
      </c>
      <c r="E74" s="238" t="s">
        <v>153</v>
      </c>
      <c r="F74" s="403" t="s">
        <v>235</v>
      </c>
      <c r="G74" s="403" t="s">
        <v>177</v>
      </c>
      <c r="H74" s="403" t="s">
        <v>232</v>
      </c>
      <c r="I74" s="403" t="s">
        <v>236</v>
      </c>
      <c r="J74" s="403" t="s">
        <v>173</v>
      </c>
      <c r="K74" s="403" t="s">
        <v>167</v>
      </c>
      <c r="L74" s="405">
        <v>26450000</v>
      </c>
      <c r="M74" s="126">
        <v>7.7762964530412519</v>
      </c>
      <c r="N74" s="462"/>
      <c r="O74" s="414">
        <v>7.4354279530602927</v>
      </c>
      <c r="P74" s="331">
        <v>6.3</v>
      </c>
      <c r="Q74" s="406">
        <v>4.9569519687068624</v>
      </c>
      <c r="R74" s="219">
        <v>9</v>
      </c>
      <c r="S74" s="189" t="e">
        <f>Q74+#REF!+R74</f>
        <v>#REF!</v>
      </c>
      <c r="T74" s="462"/>
      <c r="U74" s="411">
        <f>IF(AT74&lt;30,0,IF(AT74&lt;50,5,IF(AT74&lt;65,10,IF(AT74&gt;66,15))))</f>
        <v>5</v>
      </c>
      <c r="V74" s="407">
        <f>IF(W74&lt;499,15,IF(W74&lt;999,10,IF(W74&lt;1499,5,IF(W74&gt;1500,0))))</f>
        <v>5</v>
      </c>
      <c r="W74" s="384">
        <f t="shared" si="37"/>
        <v>1021.2769561031048</v>
      </c>
      <c r="X74" s="407">
        <f>IF(DC74&lt;500,0,IF(DC74&lt;1000,5,IF(DC74&gt;1000,10)))</f>
        <v>0</v>
      </c>
      <c r="Y74" s="407">
        <f>IF(Z74="Yes",20,0)</f>
        <v>20</v>
      </c>
      <c r="Z74" s="406" t="s">
        <v>161</v>
      </c>
      <c r="AA74" s="407">
        <f>IF(AB74="Yes",20,0)</f>
        <v>20</v>
      </c>
      <c r="AB74" s="409" t="s">
        <v>161</v>
      </c>
      <c r="AC74" s="407">
        <f>IF(AD74="Yes",20,0)</f>
        <v>20</v>
      </c>
      <c r="AD74" s="409" t="s">
        <v>161</v>
      </c>
      <c r="AE74" s="407">
        <f t="shared" si="38"/>
        <v>5</v>
      </c>
      <c r="AF74" s="407">
        <f t="shared" si="53"/>
        <v>15</v>
      </c>
      <c r="AG74" s="407">
        <f t="shared" si="39"/>
        <v>15</v>
      </c>
      <c r="AH74" s="407">
        <f t="shared" si="52"/>
        <v>0</v>
      </c>
      <c r="AI74" s="406" t="s">
        <v>162</v>
      </c>
      <c r="AJ74" s="407">
        <f t="shared" si="54"/>
        <v>15</v>
      </c>
      <c r="AK74" s="406" t="s">
        <v>751</v>
      </c>
      <c r="AL74" s="407">
        <f t="shared" si="40"/>
        <v>10</v>
      </c>
      <c r="AM74" s="406" t="s">
        <v>161</v>
      </c>
      <c r="AN74" s="407">
        <f t="shared" si="48"/>
        <v>0</v>
      </c>
      <c r="AO74" s="406" t="s">
        <v>162</v>
      </c>
      <c r="AP74" s="407">
        <f t="shared" si="41"/>
        <v>0</v>
      </c>
      <c r="AQ74" s="406" t="s">
        <v>162</v>
      </c>
      <c r="AR74" s="385">
        <v>12.646326065699627</v>
      </c>
      <c r="AS74" s="385">
        <v>0</v>
      </c>
      <c r="AT74" s="385">
        <v>36.923193621368995</v>
      </c>
      <c r="AU74" s="385">
        <v>1.4503963559723212</v>
      </c>
      <c r="AV74" s="385">
        <v>0</v>
      </c>
      <c r="AW74" s="385">
        <v>15.895993893333333</v>
      </c>
      <c r="AX74" s="385">
        <v>0</v>
      </c>
      <c r="AY74" s="385">
        <v>0</v>
      </c>
      <c r="AZ74" s="455"/>
      <c r="BA74" s="448"/>
      <c r="BB74" s="442"/>
      <c r="BC74" s="337" t="s">
        <v>214</v>
      </c>
      <c r="BD74" s="386">
        <v>100</v>
      </c>
      <c r="BE74" s="337" t="s">
        <v>156</v>
      </c>
      <c r="BF74" s="386" t="s">
        <v>156</v>
      </c>
      <c r="BG74" s="337" t="s">
        <v>156</v>
      </c>
      <c r="BH74" s="386" t="s">
        <v>156</v>
      </c>
      <c r="BI74" s="386" t="s">
        <v>195</v>
      </c>
      <c r="BJ74" s="386">
        <v>100</v>
      </c>
      <c r="BK74" s="386" t="s">
        <v>156</v>
      </c>
      <c r="BL74" s="386" t="s">
        <v>156</v>
      </c>
      <c r="BM74" s="386" t="s">
        <v>156</v>
      </c>
      <c r="BN74" s="386" t="s">
        <v>156</v>
      </c>
      <c r="BO74" s="406">
        <f>SUM(U74+V74+X74+Y74+AA74+AC74)</f>
        <v>70</v>
      </c>
      <c r="BP74" s="406">
        <f>SUM(AE74+AF74+AG74+AH74+AJ74+AL74+AN74+AP74)</f>
        <v>60</v>
      </c>
      <c r="BQ74" s="331"/>
      <c r="BR74" s="406"/>
      <c r="BS74" s="407"/>
      <c r="BT74" s="407"/>
      <c r="BU74" s="406">
        <f>Q74+BT74*0.25</f>
        <v>4.9569519687068624</v>
      </c>
      <c r="BV74" s="410" t="s">
        <v>809</v>
      </c>
      <c r="BW74" s="406">
        <f>O74+BS74*0.25</f>
        <v>7.4354279530602927</v>
      </c>
      <c r="BX74" s="406"/>
      <c r="BY74" s="406"/>
      <c r="BZ74" s="282" t="s">
        <v>233</v>
      </c>
      <c r="CA74" s="308">
        <v>100</v>
      </c>
      <c r="CB74" s="282" t="s">
        <v>156</v>
      </c>
      <c r="CC74" s="308" t="s">
        <v>156</v>
      </c>
      <c r="CD74" s="282" t="s">
        <v>156</v>
      </c>
      <c r="CE74" s="308" t="s">
        <v>156</v>
      </c>
      <c r="CF74" s="282" t="s">
        <v>156</v>
      </c>
      <c r="CG74" s="308" t="s">
        <v>156</v>
      </c>
      <c r="CH74" s="284">
        <v>1</v>
      </c>
      <c r="CI74" s="284" t="s">
        <v>184</v>
      </c>
      <c r="CJ74" s="282" t="s">
        <v>198</v>
      </c>
      <c r="CK74" s="282" t="s">
        <v>216</v>
      </c>
      <c r="CL74" s="282" t="s">
        <v>234</v>
      </c>
      <c r="CM74" s="307">
        <v>8.7466968000000005</v>
      </c>
      <c r="CN74" s="307">
        <v>8.7466968000000005</v>
      </c>
      <c r="CO74" s="284" t="s">
        <v>174</v>
      </c>
      <c r="CP74" s="284" t="s">
        <v>158</v>
      </c>
      <c r="CQ74" s="308">
        <v>1</v>
      </c>
      <c r="CR74" s="308">
        <v>2</v>
      </c>
      <c r="CS74" s="284" t="s">
        <v>159</v>
      </c>
      <c r="CT74" s="284" t="s">
        <v>160</v>
      </c>
      <c r="CU74" s="308">
        <v>55</v>
      </c>
      <c r="CV74" s="308">
        <v>55</v>
      </c>
      <c r="CW74" s="307">
        <v>9.796673270458701</v>
      </c>
      <c r="CX74" s="307">
        <v>90.203326729541303</v>
      </c>
      <c r="CY74" s="309">
        <v>2960.9977100000001</v>
      </c>
      <c r="CZ74" s="309">
        <v>15499.99951</v>
      </c>
      <c r="DA74" s="307">
        <v>0.19103211636166045</v>
      </c>
      <c r="DB74" s="309">
        <v>2670.918438805536</v>
      </c>
      <c r="DC74" s="309">
        <v>290.07927119446424</v>
      </c>
      <c r="DD74" s="310">
        <v>0</v>
      </c>
      <c r="DE74" s="310">
        <v>0</v>
      </c>
      <c r="DF74" s="310">
        <v>0</v>
      </c>
      <c r="DG74" s="283">
        <v>0</v>
      </c>
      <c r="DH74" s="307">
        <v>44.270671739999997</v>
      </c>
      <c r="DI74" s="307">
        <v>26.617315269999999</v>
      </c>
      <c r="DJ74" s="307">
        <v>39.892671919999998</v>
      </c>
      <c r="DK74" s="307" t="s">
        <v>156</v>
      </c>
      <c r="DL74" s="307" t="s">
        <v>156</v>
      </c>
      <c r="DM74" s="310">
        <v>0</v>
      </c>
      <c r="DN74" s="311">
        <v>0</v>
      </c>
      <c r="DO74" s="284" t="s">
        <v>162</v>
      </c>
      <c r="DP74" s="284" t="s">
        <v>162</v>
      </c>
      <c r="DQ74" s="308">
        <v>12</v>
      </c>
      <c r="DR74" s="308">
        <v>12</v>
      </c>
      <c r="DS74" s="284" t="s">
        <v>162</v>
      </c>
      <c r="DT74" s="308">
        <v>0</v>
      </c>
      <c r="DU74" s="308">
        <v>0</v>
      </c>
      <c r="DV74" s="282" t="s">
        <v>175</v>
      </c>
      <c r="DW74" s="282" t="s">
        <v>164</v>
      </c>
      <c r="DX74" s="284" t="s">
        <v>165</v>
      </c>
      <c r="DY74" s="284" t="s">
        <v>176</v>
      </c>
      <c r="DZ74" s="308">
        <v>2</v>
      </c>
      <c r="EA74" s="284" t="s">
        <v>161</v>
      </c>
      <c r="EB74" s="308">
        <v>24</v>
      </c>
      <c r="EC74" s="283">
        <v>23300000</v>
      </c>
      <c r="ED74" s="283">
        <v>2100000</v>
      </c>
      <c r="EE74" s="283">
        <v>1050000</v>
      </c>
      <c r="EF74" s="283">
        <v>26450000</v>
      </c>
      <c r="EG74" s="283" t="s">
        <v>156</v>
      </c>
      <c r="EH74" s="283">
        <v>26450000</v>
      </c>
      <c r="EI74" s="283">
        <v>26450000</v>
      </c>
      <c r="EJ74" s="284" t="s">
        <v>156</v>
      </c>
      <c r="EM74" s="413"/>
      <c r="EN74" s="413"/>
      <c r="EO74" s="413"/>
      <c r="EP74" s="413"/>
      <c r="EQ74" s="413"/>
      <c r="ER74" s="413"/>
      <c r="ES74" s="413"/>
      <c r="ET74" s="413"/>
      <c r="EU74" s="413"/>
    </row>
    <row r="75" spans="1:15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199"/>
      <c r="P75" s="389"/>
      <c r="Q75" s="390">
        <v>9.2594271087650011</v>
      </c>
      <c r="R75" s="220">
        <v>3.75</v>
      </c>
      <c r="S75" s="204" t="e">
        <f>Q75+#REF!+R75</f>
        <v>#REF!</v>
      </c>
      <c r="T75" s="439"/>
      <c r="U75" s="205" t="s">
        <v>155</v>
      </c>
      <c r="V75" s="392"/>
      <c r="W75" s="393">
        <f t="shared" si="37"/>
        <v>1871.3051080641271</v>
      </c>
      <c r="X75" s="394"/>
      <c r="Y75" s="394"/>
      <c r="Z75" s="394" t="s">
        <v>161</v>
      </c>
      <c r="AA75" s="394"/>
      <c r="AB75" s="394"/>
      <c r="AC75" s="394"/>
      <c r="AD75" s="394"/>
      <c r="AE75" s="395">
        <f t="shared" si="38"/>
        <v>0</v>
      </c>
      <c r="AF75" s="395">
        <f t="shared" si="53"/>
        <v>10</v>
      </c>
      <c r="AG75" s="395">
        <f t="shared" si="39"/>
        <v>15</v>
      </c>
      <c r="AH75" s="395">
        <f t="shared" si="52"/>
        <v>10</v>
      </c>
      <c r="AI75" s="391" t="s">
        <v>161</v>
      </c>
      <c r="AJ75" s="395">
        <f t="shared" si="54"/>
        <v>15</v>
      </c>
      <c r="AK75" s="391" t="s">
        <v>751</v>
      </c>
      <c r="AL75" s="395">
        <f t="shared" si="40"/>
        <v>10</v>
      </c>
      <c r="AM75" s="391" t="s">
        <v>161</v>
      </c>
      <c r="AN75" s="395">
        <f t="shared" si="48"/>
        <v>0</v>
      </c>
      <c r="AO75" s="391" t="s">
        <v>162</v>
      </c>
      <c r="AP75" s="395">
        <f t="shared" si="41"/>
        <v>0</v>
      </c>
      <c r="AQ75" s="391" t="s">
        <v>162</v>
      </c>
      <c r="AR75" s="390"/>
      <c r="AS75" s="390"/>
      <c r="AT75" s="390">
        <v>12.5</v>
      </c>
      <c r="AU75" s="390"/>
      <c r="AV75" s="390"/>
      <c r="AW75" s="390"/>
      <c r="AX75" s="390"/>
      <c r="AY75" s="390"/>
      <c r="AZ75" s="457"/>
      <c r="BA75" s="448"/>
      <c r="BB75" s="457"/>
      <c r="BC75" s="344" t="s">
        <v>214</v>
      </c>
      <c r="BD75" s="396"/>
      <c r="BE75" s="344"/>
      <c r="BF75" s="396"/>
      <c r="BG75" s="344"/>
      <c r="BH75" s="396"/>
      <c r="BI75" s="396"/>
      <c r="BJ75" s="396"/>
      <c r="BK75" s="396"/>
      <c r="BL75" s="396"/>
      <c r="BM75" s="396"/>
      <c r="BN75" s="396"/>
      <c r="BO75" s="396"/>
      <c r="BP75" s="391">
        <f>SUM(AE75+AF75+AG75+AH75+AJ75+AL75+AN75)</f>
        <v>60</v>
      </c>
      <c r="BQ75" s="396"/>
      <c r="BR75" s="396"/>
      <c r="BS75" s="396"/>
      <c r="BT75" s="396"/>
      <c r="BU75" s="396"/>
      <c r="BV75" s="396"/>
      <c r="BW75" s="396"/>
      <c r="BX75" s="396"/>
      <c r="BY75" s="300"/>
      <c r="BZ75" s="38" t="s">
        <v>344</v>
      </c>
      <c r="CA75" s="300"/>
      <c r="CB75" s="304"/>
      <c r="CC75" s="300"/>
      <c r="CD75" s="304"/>
      <c r="CE75" s="300"/>
      <c r="CF75" s="304"/>
      <c r="CG75" s="300"/>
      <c r="CH75" s="301"/>
      <c r="CI75" s="301"/>
      <c r="CJ75" s="304"/>
      <c r="CK75" s="304"/>
      <c r="CL75" s="304"/>
      <c r="CM75" s="302"/>
      <c r="CN75" s="302">
        <v>0.96</v>
      </c>
      <c r="CO75" s="301"/>
      <c r="CP75" s="301"/>
      <c r="CQ75" s="300"/>
      <c r="CR75" s="300"/>
      <c r="CS75" s="301"/>
      <c r="CT75" s="301"/>
      <c r="CU75" s="300"/>
      <c r="CV75" s="300"/>
      <c r="CW75" s="302"/>
      <c r="CX75" s="302"/>
      <c r="CY75" s="299">
        <f>2226.61*0.1</f>
        <v>222.66100000000003</v>
      </c>
      <c r="CZ75" s="299"/>
      <c r="DA75" s="302"/>
      <c r="DB75" s="299"/>
      <c r="DC75" s="299"/>
      <c r="DD75" s="298"/>
      <c r="DE75" s="298"/>
      <c r="DF75" s="298"/>
      <c r="DG75" s="303"/>
      <c r="DH75" s="302"/>
      <c r="DI75" s="302"/>
      <c r="DJ75" s="302"/>
      <c r="DK75" s="302"/>
      <c r="DL75" s="302"/>
      <c r="DM75" s="298"/>
      <c r="DN75" s="297"/>
      <c r="DO75" s="301"/>
      <c r="DP75" s="301"/>
      <c r="DQ75" s="300"/>
      <c r="DR75" s="300"/>
      <c r="DS75" s="301"/>
      <c r="DT75" s="300"/>
      <c r="DU75" s="300"/>
      <c r="DV75" s="304"/>
      <c r="DW75" s="304"/>
      <c r="DX75" s="301"/>
      <c r="DY75" s="301"/>
      <c r="DZ75" s="300"/>
      <c r="EA75" s="301"/>
      <c r="EB75" s="300"/>
      <c r="EC75" s="52">
        <v>380000</v>
      </c>
      <c r="ED75" s="52">
        <v>0</v>
      </c>
      <c r="EE75" s="303"/>
      <c r="EF75" s="52">
        <v>400000</v>
      </c>
      <c r="EG75" s="51">
        <v>0</v>
      </c>
      <c r="EH75" s="303">
        <v>400000</v>
      </c>
      <c r="EI75" s="303"/>
      <c r="EJ75" s="301"/>
    </row>
    <row r="76" spans="1:151" ht="79.150000000000006" hidden="1" customHeight="1" x14ac:dyDescent="0.2">
      <c r="A76" s="403" t="s">
        <v>109</v>
      </c>
      <c r="B76" s="404" t="s">
        <v>233</v>
      </c>
      <c r="C76" s="404" t="s">
        <v>214</v>
      </c>
      <c r="D76" s="238" t="s">
        <v>757</v>
      </c>
      <c r="E76" s="238" t="s">
        <v>153</v>
      </c>
      <c r="F76" s="403" t="s">
        <v>288</v>
      </c>
      <c r="G76" s="403" t="s">
        <v>239</v>
      </c>
      <c r="H76" s="403" t="s">
        <v>289</v>
      </c>
      <c r="I76" s="403" t="s">
        <v>156</v>
      </c>
      <c r="J76" s="403" t="s">
        <v>290</v>
      </c>
      <c r="K76" s="403" t="s">
        <v>291</v>
      </c>
      <c r="L76" s="405">
        <v>23870000</v>
      </c>
      <c r="M76" s="126">
        <v>25.088572426440816</v>
      </c>
      <c r="N76" s="462"/>
      <c r="O76" s="414">
        <v>23.24</v>
      </c>
      <c r="P76" s="331">
        <v>6.3</v>
      </c>
      <c r="Q76" s="406">
        <v>17.98</v>
      </c>
      <c r="R76" s="219">
        <v>9</v>
      </c>
      <c r="S76" s="189" t="e">
        <f>Q76+#REF!+R76</f>
        <v>#REF!</v>
      </c>
      <c r="T76" s="462"/>
      <c r="U76" s="411">
        <f>IF(AT76&lt;30,0,IF(AT76&lt;50,5,IF(AT76&lt;65,10,IF(AT76&gt;66,15))))</f>
        <v>10</v>
      </c>
      <c r="V76" s="407">
        <f>IF(W76&lt;499,15,IF(W76&lt;999,10,IF(W76&lt;1499,5,IF(W76&gt;1500,0))))</f>
        <v>5</v>
      </c>
      <c r="W76" s="384">
        <f t="shared" si="37"/>
        <v>1254.6033770323088</v>
      </c>
      <c r="X76" s="407">
        <f>IF(DC76&lt;500,0,IF(DC76&lt;1000,5,IF(DC76&gt;1000,10)))</f>
        <v>10</v>
      </c>
      <c r="Y76" s="407">
        <f>IF(Z76="Yes",20,0)</f>
        <v>20</v>
      </c>
      <c r="Z76" s="406" t="s">
        <v>161</v>
      </c>
      <c r="AA76" s="407">
        <f>IF(AB76="Yes",20,0)</f>
        <v>20</v>
      </c>
      <c r="AB76" s="409" t="s">
        <v>161</v>
      </c>
      <c r="AC76" s="407">
        <f>IF(AD76="Yes",20,0)</f>
        <v>0</v>
      </c>
      <c r="AD76" s="409" t="s">
        <v>162</v>
      </c>
      <c r="AE76" s="407">
        <f t="shared" si="38"/>
        <v>10</v>
      </c>
      <c r="AF76" s="407">
        <f>IF(BL74&lt;999,20,IF(BL74&lt;1499,15,IF(BL74&lt;1999,10,IF(BL74&lt;3999,5,IF(BL74&gt;4000,0)))))</f>
        <v>0</v>
      </c>
      <c r="AG76" s="407">
        <f t="shared" si="39"/>
        <v>15</v>
      </c>
      <c r="AH76" s="407">
        <f t="shared" si="52"/>
        <v>0</v>
      </c>
      <c r="AI76" s="406" t="s">
        <v>162</v>
      </c>
      <c r="AJ76" s="407">
        <f t="shared" si="54"/>
        <v>15</v>
      </c>
      <c r="AK76" s="406" t="s">
        <v>751</v>
      </c>
      <c r="AL76" s="407">
        <f t="shared" si="40"/>
        <v>10</v>
      </c>
      <c r="AM76" s="406" t="s">
        <v>161</v>
      </c>
      <c r="AN76" s="407">
        <f t="shared" si="48"/>
        <v>0</v>
      </c>
      <c r="AO76" s="406" t="s">
        <v>162</v>
      </c>
      <c r="AP76" s="407">
        <f t="shared" si="41"/>
        <v>0</v>
      </c>
      <c r="AQ76" s="406" t="s">
        <v>162</v>
      </c>
      <c r="AR76" s="385">
        <v>54.50533413736671</v>
      </c>
      <c r="AS76" s="385">
        <v>0.3082017176372015</v>
      </c>
      <c r="AT76" s="385">
        <v>50</v>
      </c>
      <c r="AU76" s="385">
        <v>17.576238950973607</v>
      </c>
      <c r="AV76" s="385">
        <v>1.2926387974492148</v>
      </c>
      <c r="AW76" s="385">
        <v>100</v>
      </c>
      <c r="AX76" s="385">
        <v>0</v>
      </c>
      <c r="AY76" s="385">
        <v>75</v>
      </c>
      <c r="AZ76" s="455"/>
      <c r="BA76" s="448"/>
      <c r="BB76" s="442"/>
      <c r="BC76" s="337" t="s">
        <v>214</v>
      </c>
      <c r="BD76" s="386">
        <v>100</v>
      </c>
      <c r="BE76" s="337" t="s">
        <v>156</v>
      </c>
      <c r="BF76" s="386" t="s">
        <v>156</v>
      </c>
      <c r="BG76" s="337" t="s">
        <v>156</v>
      </c>
      <c r="BH76" s="386" t="s">
        <v>156</v>
      </c>
      <c r="BI76" s="386" t="s">
        <v>195</v>
      </c>
      <c r="BJ76" s="386">
        <v>100</v>
      </c>
      <c r="BK76" s="386" t="s">
        <v>156</v>
      </c>
      <c r="BL76" s="386" t="s">
        <v>156</v>
      </c>
      <c r="BM76" s="386" t="s">
        <v>156</v>
      </c>
      <c r="BN76" s="386" t="s">
        <v>156</v>
      </c>
      <c r="BO76" s="406">
        <f>SUM(U76+V76+X76+Y76+AA76+AC76)</f>
        <v>65</v>
      </c>
      <c r="BP76" s="406">
        <f t="shared" ref="BP76:BP96" si="56">SUM(AE76+AF76+AG76+AH76+AJ76+AL76+AN76+AP76)</f>
        <v>50</v>
      </c>
      <c r="BQ76" s="331"/>
      <c r="BR76" s="406"/>
      <c r="BS76" s="407"/>
      <c r="BT76" s="407"/>
      <c r="BU76" s="406">
        <f>Q76+BT76*0.25</f>
        <v>17.98</v>
      </c>
      <c r="BV76" s="406"/>
      <c r="BW76" s="406">
        <f>O76+BS76*0.25</f>
        <v>23.24</v>
      </c>
      <c r="BX76" s="406"/>
      <c r="BY76" s="406"/>
      <c r="BZ76" s="282" t="s">
        <v>233</v>
      </c>
      <c r="CA76" s="308">
        <v>100</v>
      </c>
      <c r="CB76" s="282" t="s">
        <v>156</v>
      </c>
      <c r="CC76" s="308" t="s">
        <v>156</v>
      </c>
      <c r="CD76" s="282" t="s">
        <v>156</v>
      </c>
      <c r="CE76" s="308" t="s">
        <v>156</v>
      </c>
      <c r="CF76" s="282" t="s">
        <v>156</v>
      </c>
      <c r="CG76" s="308" t="s">
        <v>156</v>
      </c>
      <c r="CH76" s="284">
        <v>1</v>
      </c>
      <c r="CI76" s="284" t="s">
        <v>184</v>
      </c>
      <c r="CJ76" s="282" t="s">
        <v>198</v>
      </c>
      <c r="CK76" s="282" t="s">
        <v>216</v>
      </c>
      <c r="CL76" s="282" t="s">
        <v>234</v>
      </c>
      <c r="CM76" s="307">
        <v>0.5</v>
      </c>
      <c r="CN76" s="307">
        <v>0.5</v>
      </c>
      <c r="CO76" s="284" t="s">
        <v>157</v>
      </c>
      <c r="CP76" s="284" t="s">
        <v>157</v>
      </c>
      <c r="CQ76" s="308">
        <v>2</v>
      </c>
      <c r="CR76" s="308">
        <v>2</v>
      </c>
      <c r="CS76" s="284" t="s">
        <v>205</v>
      </c>
      <c r="CT76" s="284" t="s">
        <v>160</v>
      </c>
      <c r="CU76" s="308">
        <v>50.0000000000014</v>
      </c>
      <c r="CV76" s="308">
        <v>50.0000000000014</v>
      </c>
      <c r="CW76" s="307">
        <v>9.2380430429066998</v>
      </c>
      <c r="CX76" s="307">
        <v>90.761956957093304</v>
      </c>
      <c r="CY76" s="309">
        <v>38051.866329999997</v>
      </c>
      <c r="CZ76" s="309">
        <v>58117.244420000003</v>
      </c>
      <c r="DA76" s="307">
        <v>0.6547431267561119</v>
      </c>
      <c r="DB76" s="309">
        <v>34536.618539805277</v>
      </c>
      <c r="DC76" s="309">
        <v>3515.2477901947218</v>
      </c>
      <c r="DD76" s="310">
        <v>292253.50140184048</v>
      </c>
      <c r="DE76" s="310">
        <v>29746.498598159575</v>
      </c>
      <c r="DF76" s="310">
        <v>322000.00000000006</v>
      </c>
      <c r="DG76" s="283">
        <v>7356775</v>
      </c>
      <c r="DH76" s="307" t="s">
        <v>156</v>
      </c>
      <c r="DI76" s="307" t="s">
        <v>156</v>
      </c>
      <c r="DJ76" s="307" t="s">
        <v>156</v>
      </c>
      <c r="DK76" s="307">
        <v>66.7</v>
      </c>
      <c r="DL76" s="307">
        <v>33.299999999999997</v>
      </c>
      <c r="DM76" s="310">
        <v>5</v>
      </c>
      <c r="DN76" s="311">
        <v>2.0852775948984299E-5</v>
      </c>
      <c r="DO76" s="284" t="s">
        <v>162</v>
      </c>
      <c r="DP76" s="284" t="s">
        <v>162</v>
      </c>
      <c r="DQ76" s="308">
        <v>12</v>
      </c>
      <c r="DR76" s="308">
        <v>12</v>
      </c>
      <c r="DS76" s="284" t="s">
        <v>162</v>
      </c>
      <c r="DT76" s="308">
        <v>1</v>
      </c>
      <c r="DU76" s="308">
        <v>4</v>
      </c>
      <c r="DV76" s="282" t="s">
        <v>186</v>
      </c>
      <c r="DW76" s="282" t="s">
        <v>156</v>
      </c>
      <c r="DX76" s="284" t="s">
        <v>165</v>
      </c>
      <c r="DY76" s="284" t="s">
        <v>176</v>
      </c>
      <c r="DZ76" s="308">
        <v>2</v>
      </c>
      <c r="EA76" s="284" t="s">
        <v>161</v>
      </c>
      <c r="EB76" s="308">
        <v>18.899999992478101</v>
      </c>
      <c r="EC76" s="283">
        <v>19250000</v>
      </c>
      <c r="ED76" s="283">
        <v>4620000</v>
      </c>
      <c r="EE76" s="283">
        <v>0</v>
      </c>
      <c r="EF76" s="283">
        <v>23870000</v>
      </c>
      <c r="EG76" s="283" t="s">
        <v>156</v>
      </c>
      <c r="EH76" s="283">
        <v>23870000</v>
      </c>
      <c r="EI76" s="283">
        <v>23870000</v>
      </c>
      <c r="EJ76" s="284" t="s">
        <v>156</v>
      </c>
      <c r="EM76" s="413"/>
      <c r="EN76" s="413"/>
      <c r="EO76" s="413"/>
      <c r="EP76" s="413"/>
      <c r="EQ76" s="413"/>
      <c r="ER76" s="413"/>
      <c r="ES76" s="413"/>
      <c r="ET76" s="413"/>
      <c r="EU76" s="413"/>
    </row>
    <row r="77" spans="1:151" ht="123.6" hidden="1" customHeight="1" x14ac:dyDescent="0.2">
      <c r="A77" s="403" t="s">
        <v>130</v>
      </c>
      <c r="B77" s="404" t="s">
        <v>225</v>
      </c>
      <c r="C77" s="404" t="s">
        <v>224</v>
      </c>
      <c r="D77" s="238" t="s">
        <v>757</v>
      </c>
      <c r="E77" s="238" t="s">
        <v>185</v>
      </c>
      <c r="F77" s="403" t="s">
        <v>382</v>
      </c>
      <c r="G77" s="403" t="s">
        <v>383</v>
      </c>
      <c r="H77" s="403" t="s">
        <v>384</v>
      </c>
      <c r="I77" s="403" t="s">
        <v>385</v>
      </c>
      <c r="J77" s="403" t="s">
        <v>368</v>
      </c>
      <c r="K77" s="403" t="s">
        <v>154</v>
      </c>
      <c r="L77" s="405">
        <v>13455000</v>
      </c>
      <c r="M77" s="217"/>
      <c r="N77" s="462"/>
      <c r="O77" s="414">
        <v>16.96</v>
      </c>
      <c r="P77" s="331"/>
      <c r="Q77" s="406">
        <v>13.65</v>
      </c>
      <c r="R77" s="219"/>
      <c r="S77" s="189" t="e">
        <f>Q77+#REF!+R77</f>
        <v>#REF!</v>
      </c>
      <c r="T77" s="462"/>
      <c r="U77" s="411">
        <f>IF(AT77&lt;30,0,IF(AT77&lt;50,5,IF(AT77&lt;65,10,IF(AT77&gt;66,15))))</f>
        <v>5</v>
      </c>
      <c r="V77" s="407">
        <f>IF(W77&lt;499,15,IF(W77&lt;999,10,IF(W77&lt;1499,5,IF(W77&gt;1500,0))))</f>
        <v>10</v>
      </c>
      <c r="W77" s="384">
        <f t="shared" si="37"/>
        <v>807.05092750951746</v>
      </c>
      <c r="X77" s="407">
        <f>IF(DC77&lt;500,0,IF(DC77&lt;1000,5,IF(DC77&gt;1000,10)))</f>
        <v>0</v>
      </c>
      <c r="Y77" s="407">
        <f>IF(Z77="Yes",20,0)</f>
        <v>20</v>
      </c>
      <c r="Z77" s="406" t="s">
        <v>161</v>
      </c>
      <c r="AA77" s="407">
        <f>IF(AB77="Yes",20,0)</f>
        <v>20</v>
      </c>
      <c r="AB77" s="409" t="s">
        <v>161</v>
      </c>
      <c r="AC77" s="407">
        <f>IF(AD77="Yes",10,0)</f>
        <v>10</v>
      </c>
      <c r="AD77" s="409" t="s">
        <v>161</v>
      </c>
      <c r="AE77" s="407">
        <f t="shared" si="38"/>
        <v>5</v>
      </c>
      <c r="AF77" s="407">
        <f>IF(BL75&lt;999,20,IF(BL75&lt;1499,15,IF(BL75&lt;1999,10,IF(BL75&lt;3999,5,IF(BL75&gt;4000,0)))))</f>
        <v>20</v>
      </c>
      <c r="AG77" s="407">
        <f t="shared" si="39"/>
        <v>15</v>
      </c>
      <c r="AH77" s="407">
        <f t="shared" si="52"/>
        <v>10</v>
      </c>
      <c r="AI77" s="406" t="s">
        <v>161</v>
      </c>
      <c r="AJ77" s="407">
        <v>15</v>
      </c>
      <c r="AK77" s="406" t="s">
        <v>751</v>
      </c>
      <c r="AL77" s="407">
        <f t="shared" si="40"/>
        <v>10</v>
      </c>
      <c r="AM77" s="406" t="s">
        <v>161</v>
      </c>
      <c r="AN77" s="407">
        <f t="shared" si="48"/>
        <v>0</v>
      </c>
      <c r="AO77" s="406" t="s">
        <v>162</v>
      </c>
      <c r="AP77" s="407">
        <f t="shared" si="41"/>
        <v>0</v>
      </c>
      <c r="AQ77" s="406" t="s">
        <v>162</v>
      </c>
      <c r="AR77" s="385">
        <v>22.757972274033232</v>
      </c>
      <c r="AS77" s="385">
        <v>4.6692109996283913</v>
      </c>
      <c r="AT77" s="385">
        <v>34.092816780692999</v>
      </c>
      <c r="AU77" s="385">
        <v>2.0332975245396128</v>
      </c>
      <c r="AV77" s="385" t="s">
        <v>155</v>
      </c>
      <c r="AW77" s="385">
        <v>11.222159958999999</v>
      </c>
      <c r="AX77" s="385">
        <v>25</v>
      </c>
      <c r="AY77" s="385">
        <v>50</v>
      </c>
      <c r="AZ77" s="455"/>
      <c r="BA77" s="448"/>
      <c r="BB77" s="442"/>
      <c r="BC77" s="337" t="s">
        <v>224</v>
      </c>
      <c r="BD77" s="386">
        <v>100</v>
      </c>
      <c r="BE77" s="337" t="s">
        <v>156</v>
      </c>
      <c r="BF77" s="386" t="s">
        <v>156</v>
      </c>
      <c r="BG77" s="337" t="s">
        <v>156</v>
      </c>
      <c r="BH77" s="386" t="s">
        <v>156</v>
      </c>
      <c r="BI77" s="386" t="s">
        <v>195</v>
      </c>
      <c r="BJ77" s="386">
        <v>100</v>
      </c>
      <c r="BK77" s="386" t="s">
        <v>156</v>
      </c>
      <c r="BL77" s="386" t="s">
        <v>156</v>
      </c>
      <c r="BM77" s="386" t="s">
        <v>156</v>
      </c>
      <c r="BN77" s="386" t="s">
        <v>156</v>
      </c>
      <c r="BO77" s="406">
        <f>SUM(U77+V77+X77+Y77+AA77+AC77)</f>
        <v>65</v>
      </c>
      <c r="BP77" s="406">
        <f t="shared" si="56"/>
        <v>75</v>
      </c>
      <c r="BQ77" s="331"/>
      <c r="BR77" s="406"/>
      <c r="BS77" s="407">
        <v>100</v>
      </c>
      <c r="BT77" s="407">
        <v>100</v>
      </c>
      <c r="BU77" s="406">
        <f>Q77+BT77*0.25</f>
        <v>38.65</v>
      </c>
      <c r="BV77" s="406"/>
      <c r="BW77" s="406">
        <f>O77+BS77*0.25</f>
        <v>41.96</v>
      </c>
      <c r="BX77" s="406"/>
      <c r="BY77" s="406"/>
      <c r="BZ77" s="282" t="s">
        <v>225</v>
      </c>
      <c r="CA77" s="308">
        <v>100</v>
      </c>
      <c r="CB77" s="282" t="s">
        <v>156</v>
      </c>
      <c r="CC77" s="308" t="s">
        <v>156</v>
      </c>
      <c r="CD77" s="282" t="s">
        <v>156</v>
      </c>
      <c r="CE77" s="308" t="s">
        <v>156</v>
      </c>
      <c r="CF77" s="282" t="s">
        <v>156</v>
      </c>
      <c r="CG77" s="308" t="s">
        <v>156</v>
      </c>
      <c r="CH77" s="284">
        <v>1</v>
      </c>
      <c r="CI77" s="284" t="s">
        <v>184</v>
      </c>
      <c r="CJ77" s="282" t="s">
        <v>198</v>
      </c>
      <c r="CK77" s="282" t="s">
        <v>228</v>
      </c>
      <c r="CL77" s="282" t="s">
        <v>304</v>
      </c>
      <c r="CM77" s="307">
        <v>3.6</v>
      </c>
      <c r="CN77" s="307">
        <v>2.3084244100000002</v>
      </c>
      <c r="CO77" s="284" t="s">
        <v>157</v>
      </c>
      <c r="CP77" s="284" t="s">
        <v>157</v>
      </c>
      <c r="CQ77" s="308">
        <v>1</v>
      </c>
      <c r="CR77" s="308">
        <v>1</v>
      </c>
      <c r="CS77" s="284" t="s">
        <v>159</v>
      </c>
      <c r="CT77" s="284" t="s">
        <v>159</v>
      </c>
      <c r="CU77" s="308">
        <v>42</v>
      </c>
      <c r="CV77" s="308">
        <v>40</v>
      </c>
      <c r="CW77" s="307">
        <v>5.6307186107274996</v>
      </c>
      <c r="CX77" s="307">
        <v>94.369281389272501</v>
      </c>
      <c r="CY77" s="309">
        <v>7222.1599589999996</v>
      </c>
      <c r="CZ77" s="309">
        <v>21809.21213</v>
      </c>
      <c r="DA77" s="307">
        <v>0.33115180484055384</v>
      </c>
      <c r="DB77" s="309">
        <v>6815.5004540920772</v>
      </c>
      <c r="DC77" s="309">
        <v>406.65950490792255</v>
      </c>
      <c r="DD77" s="310">
        <v>2633056.1127941757</v>
      </c>
      <c r="DE77" s="310">
        <v>157106.18793675935</v>
      </c>
      <c r="DF77" s="310">
        <v>2790162.3007309353</v>
      </c>
      <c r="DG77" s="283">
        <v>62824234</v>
      </c>
      <c r="DH77" s="307">
        <v>27.046175269999999</v>
      </c>
      <c r="DI77" s="307">
        <v>38.234234950000001</v>
      </c>
      <c r="DJ77" s="307">
        <v>37.008268989999998</v>
      </c>
      <c r="DK77" s="307" t="s">
        <v>156</v>
      </c>
      <c r="DL77" s="307" t="s">
        <v>156</v>
      </c>
      <c r="DM77" s="310" t="s">
        <v>156</v>
      </c>
      <c r="DN77" s="311" t="s">
        <v>156</v>
      </c>
      <c r="DO77" s="284" t="s">
        <v>162</v>
      </c>
      <c r="DP77" s="284" t="s">
        <v>162</v>
      </c>
      <c r="DQ77" s="308">
        <v>11</v>
      </c>
      <c r="DR77" s="308">
        <v>12</v>
      </c>
      <c r="DS77" s="284" t="s">
        <v>162</v>
      </c>
      <c r="DT77" s="308">
        <v>0</v>
      </c>
      <c r="DU77" s="308">
        <v>2</v>
      </c>
      <c r="DV77" s="282" t="s">
        <v>163</v>
      </c>
      <c r="DW77" s="282" t="s">
        <v>266</v>
      </c>
      <c r="DX77" s="284" t="s">
        <v>165</v>
      </c>
      <c r="DY77" s="284" t="s">
        <v>165</v>
      </c>
      <c r="DZ77" s="308">
        <v>1</v>
      </c>
      <c r="EA77" s="284" t="s">
        <v>162</v>
      </c>
      <c r="EB77" s="308">
        <v>22</v>
      </c>
      <c r="EC77" s="283">
        <v>10800000</v>
      </c>
      <c r="ED77" s="283">
        <v>2400000</v>
      </c>
      <c r="EE77" s="283">
        <v>255000</v>
      </c>
      <c r="EF77" s="283">
        <v>13455000</v>
      </c>
      <c r="EG77" s="283" t="s">
        <v>156</v>
      </c>
      <c r="EH77" s="283">
        <v>13455000</v>
      </c>
      <c r="EI77" s="283">
        <v>13455000</v>
      </c>
      <c r="EJ77" s="284" t="s">
        <v>156</v>
      </c>
      <c r="EM77" s="413"/>
      <c r="EN77" s="413"/>
      <c r="EO77" s="413"/>
      <c r="EP77" s="413"/>
      <c r="EQ77" s="413"/>
      <c r="ER77" s="413"/>
      <c r="ES77" s="413"/>
      <c r="ET77" s="413"/>
      <c r="EU77" s="413"/>
    </row>
    <row r="78" spans="1:151" ht="49.15" hidden="1" customHeight="1" x14ac:dyDescent="0.2">
      <c r="A78" s="403" t="s">
        <v>97</v>
      </c>
      <c r="B78" s="404" t="s">
        <v>225</v>
      </c>
      <c r="C78" s="404" t="s">
        <v>224</v>
      </c>
      <c r="D78" s="238" t="s">
        <v>757</v>
      </c>
      <c r="E78" s="238" t="s">
        <v>153</v>
      </c>
      <c r="F78" s="403" t="s">
        <v>220</v>
      </c>
      <c r="G78" s="403" t="s">
        <v>221</v>
      </c>
      <c r="H78" s="403" t="s">
        <v>222</v>
      </c>
      <c r="I78" s="403" t="s">
        <v>223</v>
      </c>
      <c r="J78" s="403" t="s">
        <v>173</v>
      </c>
      <c r="K78" s="403" t="s">
        <v>167</v>
      </c>
      <c r="L78" s="405">
        <v>72100000</v>
      </c>
      <c r="M78" s="126">
        <v>13.736271562618974</v>
      </c>
      <c r="N78" s="462"/>
      <c r="O78" s="414">
        <v>13.18</v>
      </c>
      <c r="P78" s="331"/>
      <c r="Q78" s="406">
        <v>9.6199999999999992</v>
      </c>
      <c r="R78" s="219"/>
      <c r="S78" s="189" t="e">
        <f>Q78+#REF!+R78</f>
        <v>#REF!</v>
      </c>
      <c r="T78" s="462"/>
      <c r="U78" s="411">
        <f>IF(AT78&lt;30,0,IF(AT78&lt;50,5,IF(AT78&lt;65,10,IF(AT78&gt;66,15))))</f>
        <v>5</v>
      </c>
      <c r="V78" s="407">
        <f>IF(W78&lt;499,15,IF(W78&lt;999,10,IF(W78&lt;1499,5,IF(W78&gt;1500,0))))</f>
        <v>5</v>
      </c>
      <c r="W78" s="384">
        <f t="shared" si="37"/>
        <v>1431.1007695384499</v>
      </c>
      <c r="X78" s="407">
        <f>IF(DC78&lt;500,0,IF(DC78&lt;1000,5,IF(DC78&gt;1000,10)))</f>
        <v>5</v>
      </c>
      <c r="Y78" s="407">
        <f>IF(Z78="Yes",20,0)</f>
        <v>20</v>
      </c>
      <c r="Z78" s="406" t="s">
        <v>161</v>
      </c>
      <c r="AA78" s="407">
        <f>IF(AB78="Yes",20,0)</f>
        <v>20</v>
      </c>
      <c r="AB78" s="409" t="s">
        <v>161</v>
      </c>
      <c r="AC78" s="407">
        <f>IF(AD78="Yes",10,0)</f>
        <v>10</v>
      </c>
      <c r="AD78" s="409" t="s">
        <v>161</v>
      </c>
      <c r="AE78" s="407">
        <f t="shared" si="38"/>
        <v>5</v>
      </c>
      <c r="AF78" s="407">
        <f>IF(BL76&lt;999,20,IF(BL76&lt;1499,15,IF(BL76&lt;1999,10,IF(BL76&lt;3999,5,IF(BL76&gt;4000,0)))))</f>
        <v>0</v>
      </c>
      <c r="AG78" s="407">
        <f t="shared" si="39"/>
        <v>15</v>
      </c>
      <c r="AH78" s="407">
        <f t="shared" si="52"/>
        <v>10</v>
      </c>
      <c r="AI78" s="406" t="s">
        <v>161</v>
      </c>
      <c r="AJ78" s="407">
        <v>15</v>
      </c>
      <c r="AK78" s="406" t="s">
        <v>751</v>
      </c>
      <c r="AL78" s="407">
        <f t="shared" si="40"/>
        <v>10</v>
      </c>
      <c r="AM78" s="406" t="s">
        <v>161</v>
      </c>
      <c r="AN78" s="407">
        <f t="shared" si="48"/>
        <v>0</v>
      </c>
      <c r="AO78" s="406" t="s">
        <v>162</v>
      </c>
      <c r="AP78" s="407">
        <f t="shared" si="41"/>
        <v>0</v>
      </c>
      <c r="AQ78" s="406" t="s">
        <v>162</v>
      </c>
      <c r="AR78" s="385">
        <v>21.525655987638711</v>
      </c>
      <c r="AS78" s="385">
        <v>4.5849292649098476E-2</v>
      </c>
      <c r="AT78" s="385">
        <v>49.622986325087993</v>
      </c>
      <c r="AU78" s="385">
        <v>11.243927572853604</v>
      </c>
      <c r="AV78" s="385">
        <v>0.53735831453110849</v>
      </c>
      <c r="AW78" s="385">
        <v>17.119984946000002</v>
      </c>
      <c r="AX78" s="385">
        <v>0</v>
      </c>
      <c r="AY78" s="385">
        <v>25</v>
      </c>
      <c r="AZ78" s="455"/>
      <c r="BA78" s="448"/>
      <c r="BB78" s="442"/>
      <c r="BC78" s="337" t="s">
        <v>224</v>
      </c>
      <c r="BD78" s="386">
        <v>100</v>
      </c>
      <c r="BE78" s="337" t="s">
        <v>156</v>
      </c>
      <c r="BF78" s="386" t="s">
        <v>156</v>
      </c>
      <c r="BG78" s="337" t="s">
        <v>156</v>
      </c>
      <c r="BH78" s="386" t="s">
        <v>156</v>
      </c>
      <c r="BI78" s="386" t="s">
        <v>195</v>
      </c>
      <c r="BJ78" s="386">
        <v>61.75</v>
      </c>
      <c r="BK78" s="386" t="s">
        <v>188</v>
      </c>
      <c r="BL78" s="386">
        <v>38.25</v>
      </c>
      <c r="BM78" s="386" t="s">
        <v>156</v>
      </c>
      <c r="BN78" s="386" t="s">
        <v>156</v>
      </c>
      <c r="BO78" s="406">
        <f>SUM(U78+V78+X78+Y78+AA78+AC78)</f>
        <v>65</v>
      </c>
      <c r="BP78" s="406">
        <f t="shared" si="56"/>
        <v>55</v>
      </c>
      <c r="BQ78" s="331"/>
      <c r="BR78" s="406"/>
      <c r="BS78" s="407">
        <v>100</v>
      </c>
      <c r="BT78" s="407"/>
      <c r="BU78" s="406">
        <f>Q78+BT78*0.25</f>
        <v>9.6199999999999992</v>
      </c>
      <c r="BV78" s="410" t="s">
        <v>809</v>
      </c>
      <c r="BW78" s="406">
        <f>O78+BS78*0.25</f>
        <v>38.18</v>
      </c>
      <c r="BX78" s="406"/>
      <c r="BY78" s="406"/>
      <c r="BZ78" s="282" t="s">
        <v>225</v>
      </c>
      <c r="CA78" s="308">
        <v>61.75</v>
      </c>
      <c r="CB78" s="282" t="s">
        <v>226</v>
      </c>
      <c r="CC78" s="308">
        <v>38.25</v>
      </c>
      <c r="CD78" s="282" t="s">
        <v>156</v>
      </c>
      <c r="CE78" s="308" t="s">
        <v>156</v>
      </c>
      <c r="CF78" s="282" t="s">
        <v>156</v>
      </c>
      <c r="CG78" s="308" t="s">
        <v>156</v>
      </c>
      <c r="CH78" s="284">
        <v>1</v>
      </c>
      <c r="CI78" s="284" t="s">
        <v>184</v>
      </c>
      <c r="CJ78" s="282" t="s">
        <v>227</v>
      </c>
      <c r="CK78" s="282" t="s">
        <v>228</v>
      </c>
      <c r="CL78" s="282" t="s">
        <v>229</v>
      </c>
      <c r="CM78" s="307">
        <v>9.9962002000000005</v>
      </c>
      <c r="CN78" s="307">
        <v>9.9962002000000005</v>
      </c>
      <c r="CO78" s="284" t="s">
        <v>174</v>
      </c>
      <c r="CP78" s="284" t="s">
        <v>158</v>
      </c>
      <c r="CQ78" s="308">
        <v>1</v>
      </c>
      <c r="CR78" s="308">
        <v>2</v>
      </c>
      <c r="CS78" s="284" t="s">
        <v>159</v>
      </c>
      <c r="CT78" s="284" t="s">
        <v>160</v>
      </c>
      <c r="CU78" s="308">
        <v>55</v>
      </c>
      <c r="CV78" s="308">
        <v>55</v>
      </c>
      <c r="CW78" s="307">
        <v>12.3607401176475</v>
      </c>
      <c r="CX78" s="307">
        <v>87.639259882352505</v>
      </c>
      <c r="CY78" s="309">
        <v>5039.9949820000002</v>
      </c>
      <c r="CZ78" s="309">
        <v>15500</v>
      </c>
      <c r="DA78" s="307">
        <v>0.32516096658064519</v>
      </c>
      <c r="DB78" s="309">
        <v>4417.0143003325056</v>
      </c>
      <c r="DC78" s="309">
        <v>622.98068166749499</v>
      </c>
      <c r="DD78" s="310">
        <v>125234.98255004203</v>
      </c>
      <c r="DE78" s="310">
        <v>17663.283270730833</v>
      </c>
      <c r="DF78" s="310">
        <v>142898.26582077285</v>
      </c>
      <c r="DG78" s="283">
        <v>3305734</v>
      </c>
      <c r="DH78" s="307">
        <v>70.895399049999995</v>
      </c>
      <c r="DI78" s="307">
        <v>20.985946729999998</v>
      </c>
      <c r="DJ78" s="307">
        <v>57.002501580000001</v>
      </c>
      <c r="DK78" s="307" t="s">
        <v>156</v>
      </c>
      <c r="DL78" s="307" t="s">
        <v>156</v>
      </c>
      <c r="DM78" s="310">
        <v>2</v>
      </c>
      <c r="DN78" s="311">
        <v>8.7471662906221696E-6</v>
      </c>
      <c r="DO78" s="284" t="s">
        <v>161</v>
      </c>
      <c r="DP78" s="284" t="s">
        <v>162</v>
      </c>
      <c r="DQ78" s="308">
        <v>12</v>
      </c>
      <c r="DR78" s="308">
        <v>12</v>
      </c>
      <c r="DS78" s="284" t="s">
        <v>162</v>
      </c>
      <c r="DT78" s="308">
        <v>1</v>
      </c>
      <c r="DU78" s="308">
        <v>2</v>
      </c>
      <c r="DV78" s="282" t="s">
        <v>175</v>
      </c>
      <c r="DW78" s="282" t="s">
        <v>164</v>
      </c>
      <c r="DX78" s="284" t="s">
        <v>165</v>
      </c>
      <c r="DY78" s="284" t="s">
        <v>176</v>
      </c>
      <c r="DZ78" s="308">
        <v>1</v>
      </c>
      <c r="EA78" s="284" t="s">
        <v>161</v>
      </c>
      <c r="EB78" s="308">
        <v>21</v>
      </c>
      <c r="EC78" s="283">
        <v>51700000</v>
      </c>
      <c r="ED78" s="283">
        <v>16000000</v>
      </c>
      <c r="EE78" s="283">
        <v>4400000</v>
      </c>
      <c r="EF78" s="283">
        <v>72100000</v>
      </c>
      <c r="EG78" s="283" t="s">
        <v>156</v>
      </c>
      <c r="EH78" s="283">
        <v>72100000</v>
      </c>
      <c r="EI78" s="283">
        <v>72100000</v>
      </c>
      <c r="EJ78" s="284" t="s">
        <v>156</v>
      </c>
      <c r="EM78" s="413"/>
      <c r="EN78" s="413"/>
      <c r="EO78" s="413"/>
      <c r="EP78" s="413"/>
      <c r="EQ78" s="413"/>
      <c r="ER78" s="413"/>
      <c r="ES78" s="413"/>
      <c r="ET78" s="413"/>
      <c r="EU78" s="413"/>
    </row>
    <row r="79" spans="1:151" ht="45" hidden="1" x14ac:dyDescent="0.2">
      <c r="A79" s="345" t="s">
        <v>526</v>
      </c>
      <c r="B79" s="361" t="s">
        <v>251</v>
      </c>
      <c r="C79" s="361" t="s">
        <v>214</v>
      </c>
      <c r="D79" s="152" t="s">
        <v>759</v>
      </c>
      <c r="E79" s="152" t="s">
        <v>179</v>
      </c>
      <c r="F79" s="345"/>
      <c r="G79" s="345" t="s">
        <v>509</v>
      </c>
      <c r="H79" s="345"/>
      <c r="I79" s="345"/>
      <c r="J79" s="345" t="s">
        <v>527</v>
      </c>
      <c r="K79" s="345"/>
      <c r="L79" s="362">
        <v>900000</v>
      </c>
      <c r="M79" s="154"/>
      <c r="N79" s="439"/>
      <c r="O79" s="155"/>
      <c r="P79" s="367"/>
      <c r="Q79" s="364">
        <v>12.05</v>
      </c>
      <c r="R79" s="218">
        <v>13.5</v>
      </c>
      <c r="S79" s="158" t="e">
        <f>Q79+#REF!+R79</f>
        <v>#REF!</v>
      </c>
      <c r="T79" s="439"/>
      <c r="U79" s="159" t="s">
        <v>155</v>
      </c>
      <c r="V79" s="365"/>
      <c r="W79" s="366">
        <f t="shared" si="37"/>
        <v>3176.8308782313661</v>
      </c>
      <c r="X79" s="367"/>
      <c r="Y79" s="367"/>
      <c r="Z79" s="367" t="s">
        <v>161</v>
      </c>
      <c r="AA79" s="365">
        <f>IF(AB79="Yes",10,0)</f>
        <v>0</v>
      </c>
      <c r="AB79" s="367"/>
      <c r="AC79" s="368">
        <f>IF(AD79="Yes",10,0)</f>
        <v>0</v>
      </c>
      <c r="AD79" s="367"/>
      <c r="AE79" s="369">
        <f t="shared" si="38"/>
        <v>0</v>
      </c>
      <c r="AF79" s="369">
        <f t="shared" ref="AF79:AF87" si="57">IF(W79&lt;999,20,IF(W79&lt;1499,15,IF(W79&lt;1999,10,IF(W79&lt;3999,5,IF(W79&gt;4000,0)))))</f>
        <v>5</v>
      </c>
      <c r="AG79" s="369">
        <f t="shared" si="39"/>
        <v>15</v>
      </c>
      <c r="AH79" s="369">
        <f t="shared" si="52"/>
        <v>10</v>
      </c>
      <c r="AI79" s="364" t="s">
        <v>161</v>
      </c>
      <c r="AJ79" s="369">
        <f t="shared" ref="AJ79:AJ84" si="58">IF(AK79="Minimal",15,0)</f>
        <v>15</v>
      </c>
      <c r="AK79" s="364" t="s">
        <v>751</v>
      </c>
      <c r="AL79" s="369">
        <f t="shared" si="40"/>
        <v>10</v>
      </c>
      <c r="AM79" s="364" t="s">
        <v>161</v>
      </c>
      <c r="AN79" s="369">
        <f>IF(AO79="Yes",5,0)</f>
        <v>5</v>
      </c>
      <c r="AO79" s="364" t="s">
        <v>161</v>
      </c>
      <c r="AP79" s="369">
        <f t="shared" si="41"/>
        <v>0</v>
      </c>
      <c r="AQ79" s="364" t="s">
        <v>162</v>
      </c>
      <c r="AR79" s="370"/>
      <c r="AS79" s="370"/>
      <c r="AT79" s="370"/>
      <c r="AU79" s="370"/>
      <c r="AV79" s="370"/>
      <c r="AW79" s="370"/>
      <c r="AX79" s="370"/>
      <c r="AY79" s="370"/>
      <c r="AZ79" s="451"/>
      <c r="BA79" s="448"/>
      <c r="BB79" s="451"/>
      <c r="BC79" s="345" t="s">
        <v>214</v>
      </c>
      <c r="BD79" s="371"/>
      <c r="BE79" s="345"/>
      <c r="BF79" s="371"/>
      <c r="BG79" s="345"/>
      <c r="BH79" s="371"/>
      <c r="BI79" s="371"/>
      <c r="BJ79" s="371"/>
      <c r="BK79" s="371"/>
      <c r="BL79" s="371"/>
      <c r="BM79" s="371"/>
      <c r="BN79" s="371"/>
      <c r="BO79" s="371"/>
      <c r="BP79" s="364">
        <f t="shared" si="56"/>
        <v>60</v>
      </c>
      <c r="BQ79" s="371"/>
      <c r="BR79" s="371"/>
      <c r="BS79" s="371"/>
      <c r="BT79" s="371"/>
      <c r="BU79" s="371"/>
      <c r="BV79" s="371"/>
      <c r="BW79" s="371"/>
      <c r="BX79" s="371"/>
      <c r="BY79" s="293"/>
      <c r="BZ79" s="291" t="s">
        <v>251</v>
      </c>
      <c r="CA79" s="293"/>
      <c r="CB79" s="291"/>
      <c r="CC79" s="293"/>
      <c r="CD79" s="291"/>
      <c r="CE79" s="293"/>
      <c r="CF79" s="291"/>
      <c r="CG79" s="293"/>
      <c r="CH79" s="294"/>
      <c r="CI79" s="294"/>
      <c r="CJ79" s="291"/>
      <c r="CK79" s="291"/>
      <c r="CL79" s="291"/>
      <c r="CM79" s="305"/>
      <c r="CN79" s="305">
        <v>0.86</v>
      </c>
      <c r="CO79" s="294"/>
      <c r="CP79" s="294"/>
      <c r="CQ79" s="293"/>
      <c r="CR79" s="293"/>
      <c r="CS79" s="294"/>
      <c r="CT79" s="294"/>
      <c r="CU79" s="293"/>
      <c r="CV79" s="293"/>
      <c r="CW79" s="305"/>
      <c r="CX79" s="305"/>
      <c r="CY79" s="295">
        <v>164.71</v>
      </c>
      <c r="CZ79" s="295"/>
      <c r="DA79" s="305"/>
      <c r="DB79" s="295"/>
      <c r="DC79" s="295"/>
      <c r="DD79" s="306"/>
      <c r="DE79" s="306"/>
      <c r="DF79" s="306"/>
      <c r="DG79" s="292"/>
      <c r="DH79" s="305"/>
      <c r="DI79" s="305"/>
      <c r="DJ79" s="305"/>
      <c r="DK79" s="305"/>
      <c r="DL79" s="305"/>
      <c r="DM79" s="306"/>
      <c r="DN79" s="296"/>
      <c r="DO79" s="294"/>
      <c r="DP79" s="294"/>
      <c r="DQ79" s="293"/>
      <c r="DR79" s="293"/>
      <c r="DS79" s="294"/>
      <c r="DT79" s="293"/>
      <c r="DU79" s="293"/>
      <c r="DV79" s="291"/>
      <c r="DW79" s="291"/>
      <c r="DX79" s="294"/>
      <c r="DY79" s="294"/>
      <c r="DZ79" s="293"/>
      <c r="EA79" s="294"/>
      <c r="EB79" s="293"/>
      <c r="EC79" s="292"/>
      <c r="ED79" s="292"/>
      <c r="EE79" s="292"/>
      <c r="EF79" s="292">
        <v>1000000</v>
      </c>
      <c r="EG79" s="292"/>
      <c r="EH79" s="292">
        <v>450000</v>
      </c>
      <c r="EI79" s="292"/>
      <c r="EJ79" s="294"/>
    </row>
    <row r="80" spans="1:151" ht="93.6" hidden="1" customHeight="1" x14ac:dyDescent="0.2">
      <c r="A80" s="345" t="s">
        <v>558</v>
      </c>
      <c r="B80" s="361" t="s">
        <v>251</v>
      </c>
      <c r="C80" s="361" t="s">
        <v>214</v>
      </c>
      <c r="D80" s="152" t="s">
        <v>759</v>
      </c>
      <c r="E80" s="152" t="s">
        <v>179</v>
      </c>
      <c r="F80" s="345"/>
      <c r="G80" s="345" t="s">
        <v>509</v>
      </c>
      <c r="H80" s="345"/>
      <c r="I80" s="345"/>
      <c r="J80" s="345" t="s">
        <v>559</v>
      </c>
      <c r="K80" s="345"/>
      <c r="L80" s="362">
        <v>490500</v>
      </c>
      <c r="M80" s="154"/>
      <c r="N80" s="439"/>
      <c r="O80" s="155"/>
      <c r="P80" s="367"/>
      <c r="Q80" s="364">
        <v>7.11</v>
      </c>
      <c r="R80" s="218">
        <v>13.5</v>
      </c>
      <c r="S80" s="158" t="e">
        <f>Q80+#REF!+R80</f>
        <v>#REF!</v>
      </c>
      <c r="T80" s="439"/>
      <c r="U80" s="159" t="s">
        <v>155</v>
      </c>
      <c r="V80" s="365"/>
      <c r="W80" s="366">
        <f t="shared" si="37"/>
        <v>3462.7456572721894</v>
      </c>
      <c r="X80" s="367"/>
      <c r="Y80" s="367"/>
      <c r="Z80" s="367" t="s">
        <v>161</v>
      </c>
      <c r="AA80" s="365">
        <f>IF(AB80="Yes",10,0)</f>
        <v>0</v>
      </c>
      <c r="AB80" s="367"/>
      <c r="AC80" s="368">
        <f>IF(AD80="Yes",10,0)</f>
        <v>0</v>
      </c>
      <c r="AD80" s="367"/>
      <c r="AE80" s="369">
        <f t="shared" si="38"/>
        <v>0</v>
      </c>
      <c r="AF80" s="369">
        <f t="shared" si="57"/>
        <v>5</v>
      </c>
      <c r="AG80" s="369">
        <f t="shared" si="39"/>
        <v>15</v>
      </c>
      <c r="AH80" s="369">
        <f t="shared" si="52"/>
        <v>10</v>
      </c>
      <c r="AI80" s="364" t="s">
        <v>161</v>
      </c>
      <c r="AJ80" s="369">
        <f t="shared" si="58"/>
        <v>15</v>
      </c>
      <c r="AK80" s="364" t="s">
        <v>751</v>
      </c>
      <c r="AL80" s="369">
        <f t="shared" si="40"/>
        <v>10</v>
      </c>
      <c r="AM80" s="364" t="s">
        <v>161</v>
      </c>
      <c r="AN80" s="369">
        <f>IF(AO80="Yes",5,0)</f>
        <v>5</v>
      </c>
      <c r="AO80" s="364" t="s">
        <v>161</v>
      </c>
      <c r="AP80" s="369">
        <f t="shared" si="41"/>
        <v>0</v>
      </c>
      <c r="AQ80" s="364" t="s">
        <v>162</v>
      </c>
      <c r="AR80" s="370"/>
      <c r="AS80" s="370"/>
      <c r="AT80" s="370"/>
      <c r="AU80" s="370"/>
      <c r="AV80" s="370"/>
      <c r="AW80" s="370"/>
      <c r="AX80" s="370"/>
      <c r="AY80" s="370"/>
      <c r="AZ80" s="451"/>
      <c r="BA80" s="448"/>
      <c r="BB80" s="451"/>
      <c r="BC80" s="345" t="s">
        <v>214</v>
      </c>
      <c r="BD80" s="371"/>
      <c r="BE80" s="345"/>
      <c r="BF80" s="371"/>
      <c r="BG80" s="345"/>
      <c r="BH80" s="371"/>
      <c r="BI80" s="371"/>
      <c r="BJ80" s="371"/>
      <c r="BK80" s="371"/>
      <c r="BL80" s="371"/>
      <c r="BM80" s="371"/>
      <c r="BN80" s="371"/>
      <c r="BO80" s="371"/>
      <c r="BP80" s="364">
        <f t="shared" si="56"/>
        <v>60</v>
      </c>
      <c r="BQ80" s="371"/>
      <c r="BR80" s="371"/>
      <c r="BS80" s="371"/>
      <c r="BT80" s="371"/>
      <c r="BU80" s="371"/>
      <c r="BV80" s="371"/>
      <c r="BW80" s="371"/>
      <c r="BX80" s="371"/>
      <c r="BY80" s="293"/>
      <c r="BZ80" s="291" t="s">
        <v>251</v>
      </c>
      <c r="CA80" s="293"/>
      <c r="CB80" s="291"/>
      <c r="CC80" s="293"/>
      <c r="CD80" s="291"/>
      <c r="CE80" s="293"/>
      <c r="CF80" s="291"/>
      <c r="CG80" s="293"/>
      <c r="CH80" s="294"/>
      <c r="CI80" s="294"/>
      <c r="CJ80" s="291"/>
      <c r="CK80" s="291"/>
      <c r="CL80" s="291"/>
      <c r="CM80" s="305"/>
      <c r="CN80" s="305">
        <v>0.86</v>
      </c>
      <c r="CO80" s="294"/>
      <c r="CP80" s="294"/>
      <c r="CQ80" s="293"/>
      <c r="CR80" s="293"/>
      <c r="CS80" s="294"/>
      <c r="CT80" s="294"/>
      <c r="CU80" s="293"/>
      <c r="CV80" s="293"/>
      <c r="CW80" s="305"/>
      <c r="CX80" s="305"/>
      <c r="CY80" s="295">
        <v>164.71</v>
      </c>
      <c r="CZ80" s="295"/>
      <c r="DA80" s="305"/>
      <c r="DB80" s="295"/>
      <c r="DC80" s="295"/>
      <c r="DD80" s="306"/>
      <c r="DE80" s="306"/>
      <c r="DF80" s="306"/>
      <c r="DG80" s="292"/>
      <c r="DH80" s="305"/>
      <c r="DI80" s="305"/>
      <c r="DJ80" s="305"/>
      <c r="DK80" s="305"/>
      <c r="DL80" s="305"/>
      <c r="DM80" s="306"/>
      <c r="DN80" s="296"/>
      <c r="DO80" s="294"/>
      <c r="DP80" s="294"/>
      <c r="DQ80" s="293"/>
      <c r="DR80" s="293"/>
      <c r="DS80" s="294"/>
      <c r="DT80" s="293"/>
      <c r="DU80" s="293"/>
      <c r="DV80" s="291"/>
      <c r="DW80" s="291"/>
      <c r="DX80" s="294"/>
      <c r="DY80" s="294"/>
      <c r="DZ80" s="293"/>
      <c r="EA80" s="294"/>
      <c r="EB80" s="293"/>
      <c r="EC80" s="292"/>
      <c r="ED80" s="292"/>
      <c r="EE80" s="292"/>
      <c r="EF80" s="292">
        <v>545000</v>
      </c>
      <c r="EG80" s="292"/>
      <c r="EH80" s="292">
        <v>490500</v>
      </c>
      <c r="EI80" s="292"/>
      <c r="EJ80" s="294"/>
    </row>
    <row r="81" spans="1:151" ht="97.15" hidden="1" customHeight="1" x14ac:dyDescent="0.2">
      <c r="A81" s="403" t="s">
        <v>129</v>
      </c>
      <c r="B81" s="404" t="s">
        <v>233</v>
      </c>
      <c r="C81" s="404" t="s">
        <v>214</v>
      </c>
      <c r="D81" s="238" t="s">
        <v>757</v>
      </c>
      <c r="E81" s="238" t="s">
        <v>153</v>
      </c>
      <c r="F81" s="403" t="s">
        <v>380</v>
      </c>
      <c r="G81" s="403" t="s">
        <v>177</v>
      </c>
      <c r="H81" s="403" t="s">
        <v>379</v>
      </c>
      <c r="I81" s="403" t="s">
        <v>231</v>
      </c>
      <c r="J81" s="403" t="s">
        <v>381</v>
      </c>
      <c r="K81" s="403" t="s">
        <v>167</v>
      </c>
      <c r="L81" s="405">
        <v>209520000</v>
      </c>
      <c r="M81" s="126">
        <v>8.7940938845902572</v>
      </c>
      <c r="N81" s="462"/>
      <c r="O81" s="414">
        <v>10.91</v>
      </c>
      <c r="P81" s="331">
        <v>6.3</v>
      </c>
      <c r="Q81" s="406">
        <v>8.11</v>
      </c>
      <c r="R81" s="219">
        <v>9</v>
      </c>
      <c r="S81" s="189" t="e">
        <f>Q81+#REF!+R81</f>
        <v>#REF!</v>
      </c>
      <c r="T81" s="462"/>
      <c r="U81" s="411">
        <f t="shared" ref="U81:U88" si="59">IF(AT81&lt;30,0,IF(AT81&lt;50,5,IF(AT81&lt;65,10,IF(AT81&gt;66,15))))</f>
        <v>5</v>
      </c>
      <c r="V81" s="407">
        <f t="shared" ref="V81:V88" si="60">IF(W81&lt;499,15,IF(W81&lt;999,10,IF(W81&lt;1499,5,IF(W81&gt;1500,0))))</f>
        <v>0</v>
      </c>
      <c r="W81" s="384">
        <f t="shared" ref="W81:W112" si="61">(EH81/CY81)/CN81</f>
        <v>29096.895469661078</v>
      </c>
      <c r="X81" s="407">
        <f t="shared" ref="X81:X88" si="62">IF(DC81&lt;500,0,IF(DC81&lt;1000,5,IF(DC81&gt;1000,10)))</f>
        <v>0</v>
      </c>
      <c r="Y81" s="407">
        <f t="shared" ref="Y81:Y88" si="63">IF(Z81="Yes",20,0)</f>
        <v>20</v>
      </c>
      <c r="Z81" s="406" t="s">
        <v>161</v>
      </c>
      <c r="AA81" s="407">
        <f t="shared" ref="AA81:AA88" si="64">IF(AB81="Yes",20,0)</f>
        <v>20</v>
      </c>
      <c r="AB81" s="409" t="s">
        <v>161</v>
      </c>
      <c r="AC81" s="407">
        <f>IF(AD81="Yes",20,0)</f>
        <v>20</v>
      </c>
      <c r="AD81" s="409" t="s">
        <v>161</v>
      </c>
      <c r="AE81" s="407">
        <f t="shared" ref="AE81:AE112" si="65">IF(AT81&lt;30,0,IF(AT81&lt;50,5,IF(AT81&lt;65,10,IF(AT81&lt;79,15,IF(AT81&gt;80,20)))))</f>
        <v>5</v>
      </c>
      <c r="AF81" s="407">
        <f t="shared" si="57"/>
        <v>0</v>
      </c>
      <c r="AG81" s="407">
        <f t="shared" ref="AG81:AG112" si="66">IF(Z81="Yes",15,0)</f>
        <v>15</v>
      </c>
      <c r="AH81" s="407">
        <v>10</v>
      </c>
      <c r="AI81" s="406" t="s">
        <v>162</v>
      </c>
      <c r="AJ81" s="407">
        <f t="shared" si="58"/>
        <v>15</v>
      </c>
      <c r="AK81" s="406" t="s">
        <v>751</v>
      </c>
      <c r="AL81" s="407">
        <f t="shared" ref="AL81:AL87" si="67">IF(AM81="Yes",10,0)</f>
        <v>10</v>
      </c>
      <c r="AM81" s="406" t="s">
        <v>161</v>
      </c>
      <c r="AN81" s="407">
        <f t="shared" ref="AN81:AN91" si="68">IF(AO81="Yes",10,0)</f>
        <v>0</v>
      </c>
      <c r="AO81" s="406" t="s">
        <v>162</v>
      </c>
      <c r="AP81" s="407">
        <f t="shared" si="41"/>
        <v>0</v>
      </c>
      <c r="AQ81" s="406" t="s">
        <v>162</v>
      </c>
      <c r="AR81" s="385">
        <v>14.270585729083869</v>
      </c>
      <c r="AS81" s="385">
        <v>1.1163993890798015E-3</v>
      </c>
      <c r="AT81" s="385">
        <v>41.794293499331999</v>
      </c>
      <c r="AU81" s="385">
        <v>1.6490928707611838</v>
      </c>
      <c r="AV81" s="385">
        <v>3.3353219629360747E-2</v>
      </c>
      <c r="AW81" s="385">
        <v>16.910134090666666</v>
      </c>
      <c r="AX81" s="385">
        <v>25</v>
      </c>
      <c r="AY81" s="385">
        <v>0</v>
      </c>
      <c r="AZ81" s="455"/>
      <c r="BA81" s="448"/>
      <c r="BB81" s="442"/>
      <c r="BC81" s="337" t="s">
        <v>214</v>
      </c>
      <c r="BD81" s="386">
        <v>100</v>
      </c>
      <c r="BE81" s="337" t="s">
        <v>156</v>
      </c>
      <c r="BF81" s="386" t="s">
        <v>156</v>
      </c>
      <c r="BG81" s="337" t="s">
        <v>156</v>
      </c>
      <c r="BH81" s="386" t="s">
        <v>156</v>
      </c>
      <c r="BI81" s="386" t="s">
        <v>195</v>
      </c>
      <c r="BJ81" s="386">
        <v>100</v>
      </c>
      <c r="BK81" s="386" t="s">
        <v>156</v>
      </c>
      <c r="BL81" s="386" t="s">
        <v>156</v>
      </c>
      <c r="BM81" s="386" t="s">
        <v>156</v>
      </c>
      <c r="BN81" s="386" t="s">
        <v>156</v>
      </c>
      <c r="BO81" s="406">
        <f t="shared" ref="BO81:BO88" si="69">SUM(U81+V81+X81+Y81+AA81+AC81)</f>
        <v>65</v>
      </c>
      <c r="BP81" s="406">
        <f t="shared" si="56"/>
        <v>55</v>
      </c>
      <c r="BQ81" s="331"/>
      <c r="BR81" s="406"/>
      <c r="BS81" s="407"/>
      <c r="BT81" s="407"/>
      <c r="BU81" s="406">
        <f t="shared" ref="BU81:BU91" si="70">Q81+BT81*0.25</f>
        <v>8.11</v>
      </c>
      <c r="BV81" s="410" t="s">
        <v>809</v>
      </c>
      <c r="BW81" s="406">
        <f t="shared" ref="BW81:BW88" si="71">O81+BS81*0.25</f>
        <v>10.91</v>
      </c>
      <c r="BX81" s="406"/>
      <c r="BY81" s="406"/>
      <c r="BZ81" s="282" t="s">
        <v>233</v>
      </c>
      <c r="CA81" s="308">
        <v>100</v>
      </c>
      <c r="CB81" s="282" t="s">
        <v>156</v>
      </c>
      <c r="CC81" s="308" t="s">
        <v>156</v>
      </c>
      <c r="CD81" s="282" t="s">
        <v>156</v>
      </c>
      <c r="CE81" s="308" t="s">
        <v>156</v>
      </c>
      <c r="CF81" s="282" t="s">
        <v>156</v>
      </c>
      <c r="CG81" s="308" t="s">
        <v>156</v>
      </c>
      <c r="CH81" s="284">
        <v>1</v>
      </c>
      <c r="CI81" s="284" t="s">
        <v>184</v>
      </c>
      <c r="CJ81" s="282" t="s">
        <v>198</v>
      </c>
      <c r="CK81" s="282" t="s">
        <v>216</v>
      </c>
      <c r="CL81" s="282" t="s">
        <v>234</v>
      </c>
      <c r="CM81" s="307">
        <v>2.1550796399999999</v>
      </c>
      <c r="CN81" s="307">
        <v>2.1550796399999999</v>
      </c>
      <c r="CO81" s="284" t="s">
        <v>174</v>
      </c>
      <c r="CP81" s="284" t="s">
        <v>158</v>
      </c>
      <c r="CQ81" s="308">
        <v>1</v>
      </c>
      <c r="CR81" s="308">
        <v>2</v>
      </c>
      <c r="CS81" s="284" t="s">
        <v>159</v>
      </c>
      <c r="CT81" s="284" t="s">
        <v>160</v>
      </c>
      <c r="CU81" s="308">
        <v>55</v>
      </c>
      <c r="CV81" s="308">
        <v>55</v>
      </c>
      <c r="CW81" s="307">
        <v>9.8709647777421008</v>
      </c>
      <c r="CX81" s="307">
        <v>90.129035222257897</v>
      </c>
      <c r="CY81" s="309">
        <v>3341.3002839999999</v>
      </c>
      <c r="CZ81" s="309">
        <v>15500</v>
      </c>
      <c r="DA81" s="307">
        <v>0.21556776025806451</v>
      </c>
      <c r="DB81" s="309">
        <v>3011.4817098477629</v>
      </c>
      <c r="DC81" s="309">
        <v>329.81857415223675</v>
      </c>
      <c r="DD81" s="310">
        <v>9203.9757762141344</v>
      </c>
      <c r="DE81" s="310">
        <v>1008.0227806517644</v>
      </c>
      <c r="DF81" s="310">
        <v>10211.998556865899</v>
      </c>
      <c r="DG81" s="283">
        <v>233908</v>
      </c>
      <c r="DH81" s="307">
        <v>51.108556550000003</v>
      </c>
      <c r="DI81" s="307">
        <v>38.599637540000003</v>
      </c>
      <c r="DJ81" s="307">
        <v>35.687225949999998</v>
      </c>
      <c r="DK81" s="307" t="s">
        <v>156</v>
      </c>
      <c r="DL81" s="307" t="s">
        <v>156</v>
      </c>
      <c r="DM81" s="310">
        <v>0</v>
      </c>
      <c r="DN81" s="311">
        <v>6.6706439258721495E-7</v>
      </c>
      <c r="DO81" s="284" t="s">
        <v>162</v>
      </c>
      <c r="DP81" s="284" t="s">
        <v>162</v>
      </c>
      <c r="DQ81" s="308">
        <v>12</v>
      </c>
      <c r="DR81" s="308">
        <v>12</v>
      </c>
      <c r="DS81" s="284" t="s">
        <v>162</v>
      </c>
      <c r="DT81" s="308">
        <v>0</v>
      </c>
      <c r="DU81" s="308">
        <v>0</v>
      </c>
      <c r="DV81" s="282" t="s">
        <v>175</v>
      </c>
      <c r="DW81" s="282" t="s">
        <v>164</v>
      </c>
      <c r="DX81" s="284" t="s">
        <v>165</v>
      </c>
      <c r="DY81" s="284" t="s">
        <v>176</v>
      </c>
      <c r="DZ81" s="308">
        <v>2</v>
      </c>
      <c r="EA81" s="284" t="s">
        <v>161</v>
      </c>
      <c r="EB81" s="308">
        <v>24</v>
      </c>
      <c r="EC81" s="283">
        <v>208200000</v>
      </c>
      <c r="ED81" s="283">
        <v>1220000</v>
      </c>
      <c r="EE81" s="283">
        <v>100000</v>
      </c>
      <c r="EF81" s="283">
        <v>209520000</v>
      </c>
      <c r="EG81" s="283" t="s">
        <v>156</v>
      </c>
      <c r="EH81" s="283">
        <v>209520000</v>
      </c>
      <c r="EI81" s="283">
        <v>209520000</v>
      </c>
      <c r="EJ81" s="284" t="s">
        <v>156</v>
      </c>
      <c r="EM81" s="413"/>
      <c r="EN81" s="413"/>
      <c r="EO81" s="413"/>
      <c r="EP81" s="413"/>
      <c r="EQ81" s="413"/>
      <c r="ER81" s="413"/>
      <c r="ES81" s="413"/>
      <c r="ET81" s="413"/>
      <c r="EU81" s="413"/>
    </row>
    <row r="82" spans="1:151" ht="79.900000000000006" hidden="1" customHeight="1" x14ac:dyDescent="0.2">
      <c r="A82" s="403" t="s">
        <v>102</v>
      </c>
      <c r="B82" s="404" t="s">
        <v>251</v>
      </c>
      <c r="C82" s="404" t="s">
        <v>214</v>
      </c>
      <c r="D82" s="238" t="s">
        <v>757</v>
      </c>
      <c r="E82" s="238" t="s">
        <v>153</v>
      </c>
      <c r="F82" s="403" t="s">
        <v>248</v>
      </c>
      <c r="G82" s="403" t="s">
        <v>239</v>
      </c>
      <c r="H82" s="403" t="s">
        <v>249</v>
      </c>
      <c r="I82" s="403" t="s">
        <v>250</v>
      </c>
      <c r="J82" s="403" t="s">
        <v>173</v>
      </c>
      <c r="K82" s="403" t="s">
        <v>167</v>
      </c>
      <c r="L82" s="405">
        <v>116900000</v>
      </c>
      <c r="M82" s="126">
        <v>10.169185073380103</v>
      </c>
      <c r="N82" s="462"/>
      <c r="O82" s="414">
        <v>9.8457510643364152</v>
      </c>
      <c r="P82" s="331">
        <v>3.6</v>
      </c>
      <c r="Q82" s="406">
        <v>6.5632928241854991</v>
      </c>
      <c r="R82" s="219">
        <v>5.25</v>
      </c>
      <c r="S82" s="189" t="e">
        <f>Q82+#REF!+R82</f>
        <v>#REF!</v>
      </c>
      <c r="T82" s="462"/>
      <c r="U82" s="411">
        <f t="shared" si="59"/>
        <v>5</v>
      </c>
      <c r="V82" s="407">
        <f t="shared" si="60"/>
        <v>0</v>
      </c>
      <c r="W82" s="384">
        <f t="shared" si="61"/>
        <v>1998.9636506206675</v>
      </c>
      <c r="X82" s="407">
        <f t="shared" si="62"/>
        <v>0</v>
      </c>
      <c r="Y82" s="407">
        <f t="shared" si="63"/>
        <v>20</v>
      </c>
      <c r="Z82" s="406" t="s">
        <v>161</v>
      </c>
      <c r="AA82" s="407">
        <f t="shared" si="64"/>
        <v>20</v>
      </c>
      <c r="AB82" s="409" t="s">
        <v>161</v>
      </c>
      <c r="AC82" s="407">
        <f>IF(AD82="Yes",20,0)</f>
        <v>20</v>
      </c>
      <c r="AD82" s="409" t="s">
        <v>161</v>
      </c>
      <c r="AE82" s="407">
        <f t="shared" si="65"/>
        <v>5</v>
      </c>
      <c r="AF82" s="407">
        <f t="shared" si="57"/>
        <v>10</v>
      </c>
      <c r="AG82" s="407">
        <f t="shared" si="66"/>
        <v>15</v>
      </c>
      <c r="AH82" s="407">
        <v>10</v>
      </c>
      <c r="AI82" s="406" t="s">
        <v>162</v>
      </c>
      <c r="AJ82" s="407">
        <f t="shared" si="58"/>
        <v>15</v>
      </c>
      <c r="AK82" s="406" t="s">
        <v>751</v>
      </c>
      <c r="AL82" s="407">
        <f t="shared" si="67"/>
        <v>10</v>
      </c>
      <c r="AM82" s="406" t="s">
        <v>161</v>
      </c>
      <c r="AN82" s="407">
        <f t="shared" si="68"/>
        <v>0</v>
      </c>
      <c r="AO82" s="406" t="s">
        <v>162</v>
      </c>
      <c r="AP82" s="407">
        <f t="shared" si="41"/>
        <v>0</v>
      </c>
      <c r="AQ82" s="406" t="s">
        <v>162</v>
      </c>
      <c r="AR82" s="385">
        <v>16.037487030331597</v>
      </c>
      <c r="AS82" s="385">
        <v>1.6236561163387512E-2</v>
      </c>
      <c r="AT82" s="385">
        <v>49.579204650359998</v>
      </c>
      <c r="AU82" s="385">
        <v>1.8147225661842494</v>
      </c>
      <c r="AV82" s="385">
        <v>0.32203017658757549</v>
      </c>
      <c r="AW82" s="385">
        <v>44.018879968</v>
      </c>
      <c r="AX82" s="385">
        <v>0</v>
      </c>
      <c r="AY82" s="385">
        <v>0</v>
      </c>
      <c r="AZ82" s="455"/>
      <c r="BA82" s="448"/>
      <c r="BB82" s="442"/>
      <c r="BC82" s="337" t="s">
        <v>214</v>
      </c>
      <c r="BD82" s="386">
        <v>100</v>
      </c>
      <c r="BE82" s="337" t="s">
        <v>156</v>
      </c>
      <c r="BF82" s="386" t="s">
        <v>156</v>
      </c>
      <c r="BG82" s="337" t="s">
        <v>156</v>
      </c>
      <c r="BH82" s="386" t="s">
        <v>156</v>
      </c>
      <c r="BI82" s="386" t="s">
        <v>195</v>
      </c>
      <c r="BJ82" s="386">
        <v>100</v>
      </c>
      <c r="BK82" s="386" t="s">
        <v>156</v>
      </c>
      <c r="BL82" s="386" t="s">
        <v>156</v>
      </c>
      <c r="BM82" s="386" t="s">
        <v>156</v>
      </c>
      <c r="BN82" s="386" t="s">
        <v>156</v>
      </c>
      <c r="BO82" s="406">
        <f t="shared" si="69"/>
        <v>65</v>
      </c>
      <c r="BP82" s="406">
        <f t="shared" si="56"/>
        <v>65</v>
      </c>
      <c r="BQ82" s="331"/>
      <c r="BR82" s="406"/>
      <c r="BS82" s="407"/>
      <c r="BT82" s="407"/>
      <c r="BU82" s="406">
        <f t="shared" si="70"/>
        <v>6.5632928241854991</v>
      </c>
      <c r="BV82" s="410" t="s">
        <v>809</v>
      </c>
      <c r="BW82" s="406">
        <f t="shared" si="71"/>
        <v>9.8457510643364152</v>
      </c>
      <c r="BX82" s="406"/>
      <c r="BY82" s="406"/>
      <c r="BZ82" s="282" t="s">
        <v>251</v>
      </c>
      <c r="CA82" s="308">
        <v>50.79</v>
      </c>
      <c r="CB82" s="282" t="s">
        <v>215</v>
      </c>
      <c r="CC82" s="308">
        <v>49.21</v>
      </c>
      <c r="CD82" s="282" t="s">
        <v>156</v>
      </c>
      <c r="CE82" s="308" t="s">
        <v>156</v>
      </c>
      <c r="CF82" s="282" t="s">
        <v>156</v>
      </c>
      <c r="CG82" s="308" t="s">
        <v>156</v>
      </c>
      <c r="CH82" s="284">
        <v>1</v>
      </c>
      <c r="CI82" s="284" t="s">
        <v>184</v>
      </c>
      <c r="CJ82" s="282" t="s">
        <v>198</v>
      </c>
      <c r="CK82" s="282" t="s">
        <v>216</v>
      </c>
      <c r="CL82" s="282" t="s">
        <v>252</v>
      </c>
      <c r="CM82" s="307">
        <v>15.565360119999999</v>
      </c>
      <c r="CN82" s="307">
        <v>15.565360119999999</v>
      </c>
      <c r="CO82" s="284" t="s">
        <v>174</v>
      </c>
      <c r="CP82" s="284" t="s">
        <v>158</v>
      </c>
      <c r="CQ82" s="308">
        <v>1</v>
      </c>
      <c r="CR82" s="308">
        <v>2</v>
      </c>
      <c r="CS82" s="284" t="s">
        <v>159</v>
      </c>
      <c r="CT82" s="284" t="s">
        <v>160</v>
      </c>
      <c r="CU82" s="308">
        <v>55</v>
      </c>
      <c r="CV82" s="308">
        <v>55</v>
      </c>
      <c r="CW82" s="307">
        <v>9.6602817719101992</v>
      </c>
      <c r="CX82" s="307">
        <v>90.339718228089794</v>
      </c>
      <c r="CY82" s="309">
        <v>3757.079988</v>
      </c>
      <c r="CZ82" s="309">
        <v>15509.470209999999</v>
      </c>
      <c r="DA82" s="307">
        <v>0.24224425058552662</v>
      </c>
      <c r="DB82" s="309">
        <v>3394.1354747631499</v>
      </c>
      <c r="DC82" s="309">
        <v>362.9445132368499</v>
      </c>
      <c r="DD82" s="310">
        <v>74923.879907980401</v>
      </c>
      <c r="DE82" s="310">
        <v>8011.8225466282393</v>
      </c>
      <c r="DF82" s="310">
        <v>82935.702454608647</v>
      </c>
      <c r="DG82" s="283">
        <v>1898054</v>
      </c>
      <c r="DH82" s="307">
        <v>55.621653420000001</v>
      </c>
      <c r="DI82" s="307">
        <v>44.958995770000001</v>
      </c>
      <c r="DJ82" s="307">
        <v>48.171840009999997</v>
      </c>
      <c r="DK82" s="307" t="s">
        <v>156</v>
      </c>
      <c r="DL82" s="307" t="s">
        <v>156</v>
      </c>
      <c r="DM82" s="310">
        <v>1</v>
      </c>
      <c r="DN82" s="311">
        <v>5.4406035317515099E-6</v>
      </c>
      <c r="DO82" s="284" t="s">
        <v>162</v>
      </c>
      <c r="DP82" s="284" t="s">
        <v>162</v>
      </c>
      <c r="DQ82" s="308">
        <v>12</v>
      </c>
      <c r="DR82" s="308">
        <v>12</v>
      </c>
      <c r="DS82" s="284" t="s">
        <v>162</v>
      </c>
      <c r="DT82" s="308">
        <v>1</v>
      </c>
      <c r="DU82" s="308">
        <v>0</v>
      </c>
      <c r="DV82" s="282" t="s">
        <v>175</v>
      </c>
      <c r="DW82" s="282" t="s">
        <v>164</v>
      </c>
      <c r="DX82" s="284" t="s">
        <v>165</v>
      </c>
      <c r="DY82" s="284" t="s">
        <v>176</v>
      </c>
      <c r="DZ82" s="308">
        <v>2</v>
      </c>
      <c r="EA82" s="284" t="s">
        <v>161</v>
      </c>
      <c r="EB82" s="308">
        <v>37</v>
      </c>
      <c r="EC82" s="283">
        <v>91500000</v>
      </c>
      <c r="ED82" s="283">
        <v>20000000</v>
      </c>
      <c r="EE82" s="283">
        <v>5400000</v>
      </c>
      <c r="EF82" s="283">
        <v>116900000</v>
      </c>
      <c r="EG82" s="283" t="s">
        <v>156</v>
      </c>
      <c r="EH82" s="283">
        <v>116900000</v>
      </c>
      <c r="EI82" s="283">
        <v>116900000</v>
      </c>
      <c r="EJ82" s="284" t="s">
        <v>156</v>
      </c>
      <c r="EM82" s="413"/>
      <c r="EN82" s="413"/>
      <c r="EO82" s="413"/>
      <c r="EP82" s="413"/>
      <c r="EQ82" s="413"/>
      <c r="ER82" s="413"/>
      <c r="ES82" s="413"/>
      <c r="ET82" s="413"/>
      <c r="EU82" s="413"/>
    </row>
    <row r="83" spans="1:151" ht="62.45" hidden="1" customHeight="1" x14ac:dyDescent="0.2">
      <c r="A83" s="403" t="s">
        <v>120</v>
      </c>
      <c r="B83" s="404" t="s">
        <v>215</v>
      </c>
      <c r="C83" s="404" t="s">
        <v>214</v>
      </c>
      <c r="D83" s="238" t="s">
        <v>757</v>
      </c>
      <c r="E83" s="238" t="s">
        <v>185</v>
      </c>
      <c r="F83" s="403" t="s">
        <v>156</v>
      </c>
      <c r="G83" s="403" t="s">
        <v>343</v>
      </c>
      <c r="H83" s="403" t="s">
        <v>344</v>
      </c>
      <c r="I83" s="403" t="s">
        <v>219</v>
      </c>
      <c r="J83" s="403" t="s">
        <v>345</v>
      </c>
      <c r="K83" s="403" t="s">
        <v>167</v>
      </c>
      <c r="L83" s="405">
        <v>164732000</v>
      </c>
      <c r="M83" s="217"/>
      <c r="N83" s="462"/>
      <c r="O83" s="414">
        <v>8.6051018168922653</v>
      </c>
      <c r="P83" s="331">
        <v>3.6</v>
      </c>
      <c r="Q83" s="406">
        <v>5.7367345445948441</v>
      </c>
      <c r="R83" s="219">
        <v>5.25</v>
      </c>
      <c r="S83" s="189" t="e">
        <f>Q83+#REF!+R83</f>
        <v>#REF!</v>
      </c>
      <c r="T83" s="462"/>
      <c r="U83" s="411">
        <f t="shared" si="59"/>
        <v>5</v>
      </c>
      <c r="V83" s="407">
        <f t="shared" si="60"/>
        <v>0</v>
      </c>
      <c r="W83" s="384">
        <f t="shared" si="61"/>
        <v>3736.084845243709</v>
      </c>
      <c r="X83" s="407">
        <f t="shared" si="62"/>
        <v>0</v>
      </c>
      <c r="Y83" s="407">
        <f t="shared" si="63"/>
        <v>20</v>
      </c>
      <c r="Z83" s="406" t="s">
        <v>161</v>
      </c>
      <c r="AA83" s="407">
        <f t="shared" si="64"/>
        <v>20</v>
      </c>
      <c r="AB83" s="409" t="s">
        <v>161</v>
      </c>
      <c r="AC83" s="407">
        <f>IF(AD83="Yes",20,0)</f>
        <v>20</v>
      </c>
      <c r="AD83" s="409" t="s">
        <v>161</v>
      </c>
      <c r="AE83" s="407">
        <f t="shared" si="65"/>
        <v>5</v>
      </c>
      <c r="AF83" s="407">
        <f t="shared" si="57"/>
        <v>5</v>
      </c>
      <c r="AG83" s="407">
        <f t="shared" si="66"/>
        <v>15</v>
      </c>
      <c r="AH83" s="407">
        <v>10</v>
      </c>
      <c r="AI83" s="406" t="s">
        <v>162</v>
      </c>
      <c r="AJ83" s="407">
        <f t="shared" si="58"/>
        <v>15</v>
      </c>
      <c r="AK83" s="406" t="s">
        <v>751</v>
      </c>
      <c r="AL83" s="407">
        <f t="shared" si="67"/>
        <v>10</v>
      </c>
      <c r="AM83" s="406" t="s">
        <v>161</v>
      </c>
      <c r="AN83" s="407">
        <f t="shared" si="68"/>
        <v>0</v>
      </c>
      <c r="AO83" s="406" t="s">
        <v>162</v>
      </c>
      <c r="AP83" s="407">
        <f t="shared" si="41"/>
        <v>0</v>
      </c>
      <c r="AQ83" s="406" t="s">
        <v>162</v>
      </c>
      <c r="AR83" s="385">
        <v>11.331138193748444</v>
      </c>
      <c r="AS83" s="385">
        <v>0</v>
      </c>
      <c r="AT83" s="385">
        <v>46.036207252199993</v>
      </c>
      <c r="AU83" s="385">
        <v>1.1899936567631844</v>
      </c>
      <c r="AV83" s="385" t="s">
        <v>155</v>
      </c>
      <c r="AW83" s="385">
        <v>43.959183177</v>
      </c>
      <c r="AX83" s="385">
        <v>0</v>
      </c>
      <c r="AY83" s="385">
        <v>0</v>
      </c>
      <c r="AZ83" s="455"/>
      <c r="BA83" s="448"/>
      <c r="BB83" s="442"/>
      <c r="BC83" s="273" t="s">
        <v>214</v>
      </c>
      <c r="BD83" s="386">
        <v>100</v>
      </c>
      <c r="BE83" s="337" t="s">
        <v>156</v>
      </c>
      <c r="BF83" s="386" t="s">
        <v>156</v>
      </c>
      <c r="BG83" s="337" t="s">
        <v>156</v>
      </c>
      <c r="BH83" s="386" t="s">
        <v>156</v>
      </c>
      <c r="BI83" s="386" t="s">
        <v>195</v>
      </c>
      <c r="BJ83" s="386">
        <v>100</v>
      </c>
      <c r="BK83" s="386" t="s">
        <v>156</v>
      </c>
      <c r="BL83" s="386" t="s">
        <v>156</v>
      </c>
      <c r="BM83" s="386" t="s">
        <v>156</v>
      </c>
      <c r="BN83" s="386" t="s">
        <v>156</v>
      </c>
      <c r="BO83" s="406">
        <f t="shared" si="69"/>
        <v>65</v>
      </c>
      <c r="BP83" s="406">
        <f t="shared" si="56"/>
        <v>60</v>
      </c>
      <c r="BQ83" s="331"/>
      <c r="BR83" s="406"/>
      <c r="BS83" s="407"/>
      <c r="BT83" s="407"/>
      <c r="BU83" s="406">
        <f t="shared" si="70"/>
        <v>5.7367345445948441</v>
      </c>
      <c r="BV83" s="410" t="s">
        <v>809</v>
      </c>
      <c r="BW83" s="406">
        <f t="shared" si="71"/>
        <v>8.6051018168922653</v>
      </c>
      <c r="BX83" s="406"/>
      <c r="BY83" s="406"/>
      <c r="BZ83" s="282" t="s">
        <v>215</v>
      </c>
      <c r="CA83" s="308">
        <v>100</v>
      </c>
      <c r="CB83" s="282" t="s">
        <v>156</v>
      </c>
      <c r="CC83" s="308" t="s">
        <v>156</v>
      </c>
      <c r="CD83" s="282" t="s">
        <v>156</v>
      </c>
      <c r="CE83" s="308" t="s">
        <v>156</v>
      </c>
      <c r="CF83" s="282" t="s">
        <v>156</v>
      </c>
      <c r="CG83" s="308" t="s">
        <v>156</v>
      </c>
      <c r="CH83" s="284">
        <v>1</v>
      </c>
      <c r="CI83" s="284" t="s">
        <v>184</v>
      </c>
      <c r="CJ83" s="282" t="s">
        <v>198</v>
      </c>
      <c r="CK83" s="282" t="s">
        <v>216</v>
      </c>
      <c r="CL83" s="282" t="s">
        <v>217</v>
      </c>
      <c r="CM83" s="307">
        <v>16.61934853</v>
      </c>
      <c r="CN83" s="307">
        <v>16.61934853</v>
      </c>
      <c r="CO83" s="284" t="s">
        <v>174</v>
      </c>
      <c r="CP83" s="284" t="s">
        <v>158</v>
      </c>
      <c r="CQ83" s="308">
        <v>1</v>
      </c>
      <c r="CR83" s="308">
        <v>2</v>
      </c>
      <c r="CS83" s="284" t="s">
        <v>159</v>
      </c>
      <c r="CT83" s="284" t="s">
        <v>160</v>
      </c>
      <c r="CU83" s="308">
        <v>55</v>
      </c>
      <c r="CV83" s="308">
        <v>55</v>
      </c>
      <c r="CW83" s="307">
        <v>8.9707219720884996</v>
      </c>
      <c r="CX83" s="307">
        <v>91.029278027911502</v>
      </c>
      <c r="CY83" s="309">
        <v>2653.0610590000001</v>
      </c>
      <c r="CZ83" s="309">
        <v>15500.00001</v>
      </c>
      <c r="DA83" s="307">
        <v>0.17116522950247406</v>
      </c>
      <c r="DB83" s="309">
        <v>2415.0623276473634</v>
      </c>
      <c r="DC83" s="309">
        <v>237.99873135263687</v>
      </c>
      <c r="DD83" s="310">
        <v>0</v>
      </c>
      <c r="DE83" s="310">
        <v>0</v>
      </c>
      <c r="DF83" s="310">
        <v>0</v>
      </c>
      <c r="DG83" s="283">
        <v>0</v>
      </c>
      <c r="DH83" s="307">
        <v>52.038928579999997</v>
      </c>
      <c r="DI83" s="307">
        <v>41.030888079999997</v>
      </c>
      <c r="DJ83" s="307">
        <v>45.052617339999998</v>
      </c>
      <c r="DK83" s="307" t="s">
        <v>156</v>
      </c>
      <c r="DL83" s="307" t="s">
        <v>156</v>
      </c>
      <c r="DM83" s="310" t="s">
        <v>156</v>
      </c>
      <c r="DN83" s="311" t="s">
        <v>156</v>
      </c>
      <c r="DO83" s="284" t="s">
        <v>162</v>
      </c>
      <c r="DP83" s="284" t="s">
        <v>162</v>
      </c>
      <c r="DQ83" s="308">
        <v>12</v>
      </c>
      <c r="DR83" s="308">
        <v>12</v>
      </c>
      <c r="DS83" s="284" t="s">
        <v>162</v>
      </c>
      <c r="DT83" s="308">
        <v>0</v>
      </c>
      <c r="DU83" s="308">
        <v>0</v>
      </c>
      <c r="DV83" s="282" t="s">
        <v>175</v>
      </c>
      <c r="DW83" s="282" t="s">
        <v>164</v>
      </c>
      <c r="DX83" s="284" t="s">
        <v>165</v>
      </c>
      <c r="DY83" s="284" t="s">
        <v>176</v>
      </c>
      <c r="DZ83" s="308">
        <v>1</v>
      </c>
      <c r="EA83" s="284" t="s">
        <v>161</v>
      </c>
      <c r="EB83" s="308">
        <v>38</v>
      </c>
      <c r="EC83" s="283">
        <v>106020000</v>
      </c>
      <c r="ED83" s="283">
        <v>52421000</v>
      </c>
      <c r="EE83" s="283">
        <v>6291000</v>
      </c>
      <c r="EF83" s="283">
        <v>164732000</v>
      </c>
      <c r="EG83" s="283" t="s">
        <v>156</v>
      </c>
      <c r="EH83" s="283">
        <v>164732000</v>
      </c>
      <c r="EI83" s="283">
        <v>164732000</v>
      </c>
      <c r="EJ83" s="284" t="s">
        <v>156</v>
      </c>
      <c r="EM83" s="413"/>
      <c r="EN83" s="413"/>
      <c r="EO83" s="413"/>
      <c r="EP83" s="413"/>
      <c r="EQ83" s="413"/>
      <c r="ER83" s="413"/>
      <c r="ES83" s="413"/>
      <c r="ET83" s="413"/>
      <c r="EU83" s="413"/>
    </row>
    <row r="84" spans="1:151" ht="71.45" hidden="1" customHeight="1" x14ac:dyDescent="0.2">
      <c r="A84" s="403" t="s">
        <v>101</v>
      </c>
      <c r="B84" s="404" t="s">
        <v>215</v>
      </c>
      <c r="C84" s="404" t="s">
        <v>214</v>
      </c>
      <c r="D84" s="238" t="s">
        <v>757</v>
      </c>
      <c r="E84" s="238" t="s">
        <v>153</v>
      </c>
      <c r="F84" s="403" t="s">
        <v>245</v>
      </c>
      <c r="G84" s="403" t="s">
        <v>239</v>
      </c>
      <c r="H84" s="403" t="s">
        <v>246</v>
      </c>
      <c r="I84" s="403" t="s">
        <v>247</v>
      </c>
      <c r="J84" s="403" t="s">
        <v>173</v>
      </c>
      <c r="K84" s="403" t="s">
        <v>167</v>
      </c>
      <c r="L84" s="405">
        <v>110400000</v>
      </c>
      <c r="M84" s="126">
        <v>8.2154544470739186</v>
      </c>
      <c r="N84" s="462"/>
      <c r="O84" s="414">
        <v>8.1873220710655996</v>
      </c>
      <c r="P84" s="331">
        <v>4.95</v>
      </c>
      <c r="Q84" s="406">
        <v>5.4582147140437334</v>
      </c>
      <c r="R84" s="331">
        <v>7.5</v>
      </c>
      <c r="S84" s="189" t="e">
        <f>Q84+#REF!+R84</f>
        <v>#REF!</v>
      </c>
      <c r="T84" s="462"/>
      <c r="U84" s="411">
        <f t="shared" si="59"/>
        <v>5</v>
      </c>
      <c r="V84" s="407">
        <f t="shared" si="60"/>
        <v>0</v>
      </c>
      <c r="W84" s="384">
        <f t="shared" si="61"/>
        <v>2636.408006233883</v>
      </c>
      <c r="X84" s="407">
        <f t="shared" si="62"/>
        <v>0</v>
      </c>
      <c r="Y84" s="407">
        <f t="shared" si="63"/>
        <v>20</v>
      </c>
      <c r="Z84" s="406" t="s">
        <v>161</v>
      </c>
      <c r="AA84" s="407">
        <f t="shared" si="64"/>
        <v>20</v>
      </c>
      <c r="AB84" s="409" t="s">
        <v>161</v>
      </c>
      <c r="AC84" s="407">
        <f>IF(AD84="Yes",20,0)</f>
        <v>20</v>
      </c>
      <c r="AD84" s="409" t="s">
        <v>161</v>
      </c>
      <c r="AE84" s="407">
        <f t="shared" si="65"/>
        <v>5</v>
      </c>
      <c r="AF84" s="407">
        <f t="shared" si="57"/>
        <v>5</v>
      </c>
      <c r="AG84" s="407">
        <f t="shared" si="66"/>
        <v>15</v>
      </c>
      <c r="AH84" s="407">
        <v>10</v>
      </c>
      <c r="AI84" s="406" t="s">
        <v>162</v>
      </c>
      <c r="AJ84" s="407">
        <f t="shared" si="58"/>
        <v>15</v>
      </c>
      <c r="AK84" s="406" t="s">
        <v>751</v>
      </c>
      <c r="AL84" s="407">
        <f t="shared" si="67"/>
        <v>10</v>
      </c>
      <c r="AM84" s="406" t="s">
        <v>161</v>
      </c>
      <c r="AN84" s="407">
        <f t="shared" si="68"/>
        <v>0</v>
      </c>
      <c r="AO84" s="406" t="s">
        <v>162</v>
      </c>
      <c r="AP84" s="407">
        <f t="shared" si="41"/>
        <v>0</v>
      </c>
      <c r="AQ84" s="406" t="s">
        <v>162</v>
      </c>
      <c r="AR84" s="385">
        <v>11.950545640279334</v>
      </c>
      <c r="AS84" s="385">
        <v>0</v>
      </c>
      <c r="AT84" s="385">
        <v>42.631601500157998</v>
      </c>
      <c r="AU84" s="385">
        <v>1.8356530248715976</v>
      </c>
      <c r="AV84" s="385">
        <v>0</v>
      </c>
      <c r="AW84" s="385">
        <v>48.394265506000004</v>
      </c>
      <c r="AX84" s="385">
        <v>0</v>
      </c>
      <c r="AY84" s="385">
        <v>0</v>
      </c>
      <c r="AZ84" s="455"/>
      <c r="BA84" s="448"/>
      <c r="BB84" s="442"/>
      <c r="BC84" s="337" t="s">
        <v>214</v>
      </c>
      <c r="BD84" s="386">
        <v>100</v>
      </c>
      <c r="BE84" s="337" t="s">
        <v>156</v>
      </c>
      <c r="BF84" s="386" t="s">
        <v>156</v>
      </c>
      <c r="BG84" s="337" t="s">
        <v>156</v>
      </c>
      <c r="BH84" s="386" t="s">
        <v>156</v>
      </c>
      <c r="BI84" s="386" t="s">
        <v>195</v>
      </c>
      <c r="BJ84" s="386">
        <v>100</v>
      </c>
      <c r="BK84" s="386" t="s">
        <v>156</v>
      </c>
      <c r="BL84" s="386" t="s">
        <v>156</v>
      </c>
      <c r="BM84" s="386" t="s">
        <v>156</v>
      </c>
      <c r="BN84" s="386" t="s">
        <v>156</v>
      </c>
      <c r="BO84" s="406">
        <f t="shared" si="69"/>
        <v>65</v>
      </c>
      <c r="BP84" s="406">
        <f t="shared" si="56"/>
        <v>60</v>
      </c>
      <c r="BQ84" s="331"/>
      <c r="BR84" s="406"/>
      <c r="BS84" s="407"/>
      <c r="BT84" s="407"/>
      <c r="BU84" s="406">
        <f t="shared" si="70"/>
        <v>5.4582147140437334</v>
      </c>
      <c r="BV84" s="410" t="s">
        <v>809</v>
      </c>
      <c r="BW84" s="406">
        <f t="shared" si="71"/>
        <v>8.1873220710655996</v>
      </c>
      <c r="BX84" s="406"/>
      <c r="BY84" s="406"/>
      <c r="BZ84" s="282" t="s">
        <v>215</v>
      </c>
      <c r="CA84" s="308">
        <v>100</v>
      </c>
      <c r="CB84" s="282" t="s">
        <v>156</v>
      </c>
      <c r="CC84" s="308" t="s">
        <v>156</v>
      </c>
      <c r="CD84" s="282" t="s">
        <v>156</v>
      </c>
      <c r="CE84" s="308" t="s">
        <v>156</v>
      </c>
      <c r="CF84" s="282" t="s">
        <v>156</v>
      </c>
      <c r="CG84" s="308" t="s">
        <v>156</v>
      </c>
      <c r="CH84" s="284">
        <v>1</v>
      </c>
      <c r="CI84" s="284" t="s">
        <v>184</v>
      </c>
      <c r="CJ84" s="282" t="s">
        <v>198</v>
      </c>
      <c r="CK84" s="282" t="s">
        <v>216</v>
      </c>
      <c r="CL84" s="282" t="s">
        <v>217</v>
      </c>
      <c r="CM84" s="307">
        <v>14.96563003</v>
      </c>
      <c r="CN84" s="307">
        <v>14.96563003</v>
      </c>
      <c r="CO84" s="284" t="s">
        <v>174</v>
      </c>
      <c r="CP84" s="284" t="s">
        <v>158</v>
      </c>
      <c r="CQ84" s="308">
        <v>1</v>
      </c>
      <c r="CR84" s="308">
        <v>2</v>
      </c>
      <c r="CS84" s="284" t="s">
        <v>159</v>
      </c>
      <c r="CT84" s="284" t="s">
        <v>160</v>
      </c>
      <c r="CU84" s="308">
        <v>55</v>
      </c>
      <c r="CV84" s="308">
        <v>55</v>
      </c>
      <c r="CW84" s="307">
        <v>13.120764575956201</v>
      </c>
      <c r="CX84" s="307">
        <v>86.879235424043799</v>
      </c>
      <c r="CY84" s="309">
        <v>2798.0885020000001</v>
      </c>
      <c r="CZ84" s="309">
        <v>15500.00013</v>
      </c>
      <c r="DA84" s="307">
        <v>0.18052183732465557</v>
      </c>
      <c r="DB84" s="309">
        <v>2430.9578970256807</v>
      </c>
      <c r="DC84" s="309">
        <v>367.13060497431951</v>
      </c>
      <c r="DD84" s="310">
        <v>0</v>
      </c>
      <c r="DE84" s="310">
        <v>0</v>
      </c>
      <c r="DF84" s="310">
        <v>0</v>
      </c>
      <c r="DG84" s="283">
        <v>0</v>
      </c>
      <c r="DH84" s="307">
        <v>42.384867309999997</v>
      </c>
      <c r="DI84" s="307">
        <v>36.449745309999997</v>
      </c>
      <c r="DJ84" s="307">
        <v>49.072982639999999</v>
      </c>
      <c r="DK84" s="307" t="s">
        <v>156</v>
      </c>
      <c r="DL84" s="307" t="s">
        <v>156</v>
      </c>
      <c r="DM84" s="310">
        <v>0</v>
      </c>
      <c r="DN84" s="311">
        <v>0</v>
      </c>
      <c r="DO84" s="284" t="s">
        <v>162</v>
      </c>
      <c r="DP84" s="284" t="s">
        <v>162</v>
      </c>
      <c r="DQ84" s="308">
        <v>12</v>
      </c>
      <c r="DR84" s="308">
        <v>12</v>
      </c>
      <c r="DS84" s="284" t="s">
        <v>162</v>
      </c>
      <c r="DT84" s="308">
        <v>0</v>
      </c>
      <c r="DU84" s="308">
        <v>0</v>
      </c>
      <c r="DV84" s="282" t="s">
        <v>175</v>
      </c>
      <c r="DW84" s="282" t="s">
        <v>164</v>
      </c>
      <c r="DX84" s="284" t="s">
        <v>165</v>
      </c>
      <c r="DY84" s="284" t="s">
        <v>176</v>
      </c>
      <c r="DZ84" s="308">
        <v>1</v>
      </c>
      <c r="EA84" s="284" t="s">
        <v>161</v>
      </c>
      <c r="EB84" s="308">
        <v>40</v>
      </c>
      <c r="EC84" s="283">
        <v>65000000</v>
      </c>
      <c r="ED84" s="283">
        <v>35500000</v>
      </c>
      <c r="EE84" s="283">
        <v>9900000</v>
      </c>
      <c r="EF84" s="283">
        <v>110400000</v>
      </c>
      <c r="EG84" s="283" t="s">
        <v>156</v>
      </c>
      <c r="EH84" s="283">
        <v>110400000</v>
      </c>
      <c r="EI84" s="283">
        <v>110400000</v>
      </c>
      <c r="EJ84" s="284" t="s">
        <v>156</v>
      </c>
      <c r="EM84" s="413"/>
      <c r="EN84" s="413"/>
      <c r="EO84" s="413"/>
      <c r="EP84" s="413"/>
      <c r="EQ84" s="413"/>
      <c r="ER84" s="413"/>
      <c r="ES84" s="413"/>
      <c r="ET84" s="413"/>
      <c r="EU84" s="413"/>
    </row>
    <row r="85" spans="1:151" ht="109.15" hidden="1" customHeight="1" x14ac:dyDescent="0.2">
      <c r="A85" s="403" t="s">
        <v>141</v>
      </c>
      <c r="B85" s="404" t="s">
        <v>258</v>
      </c>
      <c r="C85" s="404" t="s">
        <v>194</v>
      </c>
      <c r="D85" s="238" t="s">
        <v>757</v>
      </c>
      <c r="E85" s="238" t="s">
        <v>185</v>
      </c>
      <c r="F85" s="403" t="s">
        <v>156</v>
      </c>
      <c r="G85" s="403" t="s">
        <v>202</v>
      </c>
      <c r="H85" s="403" t="s">
        <v>424</v>
      </c>
      <c r="I85" s="403" t="s">
        <v>425</v>
      </c>
      <c r="J85" s="403" t="s">
        <v>426</v>
      </c>
      <c r="K85" s="403" t="s">
        <v>187</v>
      </c>
      <c r="L85" s="405">
        <v>701000</v>
      </c>
      <c r="M85" s="217"/>
      <c r="N85" s="462"/>
      <c r="O85" s="414">
        <v>6.001844019965354</v>
      </c>
      <c r="P85" s="331"/>
      <c r="Q85" s="406">
        <v>4.0012293466435693</v>
      </c>
      <c r="R85" s="331"/>
      <c r="S85" s="189" t="e">
        <f>Q85+#REF!+R85</f>
        <v>#REF!</v>
      </c>
      <c r="T85" s="462"/>
      <c r="U85" s="411">
        <f t="shared" si="59"/>
        <v>0</v>
      </c>
      <c r="V85" s="407">
        <f t="shared" si="60"/>
        <v>15</v>
      </c>
      <c r="W85" s="384">
        <f t="shared" si="61"/>
        <v>45.604565057177851</v>
      </c>
      <c r="X85" s="407">
        <f t="shared" si="62"/>
        <v>0</v>
      </c>
      <c r="Y85" s="407">
        <f t="shared" si="63"/>
        <v>20</v>
      </c>
      <c r="Z85" s="406" t="s">
        <v>161</v>
      </c>
      <c r="AA85" s="407">
        <f t="shared" si="64"/>
        <v>20</v>
      </c>
      <c r="AB85" s="409" t="s">
        <v>161</v>
      </c>
      <c r="AC85" s="407">
        <f>IF(AD85="Yes",10,0)</f>
        <v>10</v>
      </c>
      <c r="AD85" s="409" t="s">
        <v>161</v>
      </c>
      <c r="AE85" s="407">
        <f t="shared" si="65"/>
        <v>0</v>
      </c>
      <c r="AF85" s="407">
        <f t="shared" si="57"/>
        <v>20</v>
      </c>
      <c r="AG85" s="407">
        <f t="shared" si="66"/>
        <v>15</v>
      </c>
      <c r="AH85" s="407">
        <f>IF(AI85="Yes",10,0)</f>
        <v>10</v>
      </c>
      <c r="AI85" s="406" t="s">
        <v>161</v>
      </c>
      <c r="AJ85" s="407">
        <v>15</v>
      </c>
      <c r="AK85" s="406" t="s">
        <v>751</v>
      </c>
      <c r="AL85" s="407">
        <f t="shared" si="67"/>
        <v>10</v>
      </c>
      <c r="AM85" s="406" t="s">
        <v>161</v>
      </c>
      <c r="AN85" s="407">
        <f t="shared" si="68"/>
        <v>0</v>
      </c>
      <c r="AO85" s="406" t="s">
        <v>162</v>
      </c>
      <c r="AP85" s="407">
        <f t="shared" si="41"/>
        <v>0</v>
      </c>
      <c r="AQ85" s="406" t="s">
        <v>162</v>
      </c>
      <c r="AR85" s="385">
        <v>11.153476270105694</v>
      </c>
      <c r="AS85" s="385">
        <v>0</v>
      </c>
      <c r="AT85" s="385">
        <v>28.858817196330001</v>
      </c>
      <c r="AU85" s="385">
        <v>1.999890922488379</v>
      </c>
      <c r="AV85" s="385" t="s">
        <v>155</v>
      </c>
      <c r="AW85" s="385">
        <v>12.61146520254281</v>
      </c>
      <c r="AX85" s="385">
        <v>0</v>
      </c>
      <c r="AY85" s="385">
        <v>0</v>
      </c>
      <c r="AZ85" s="455"/>
      <c r="BA85" s="448"/>
      <c r="BB85" s="442"/>
      <c r="BC85" s="273" t="s">
        <v>194</v>
      </c>
      <c r="BD85" s="386">
        <v>100</v>
      </c>
      <c r="BE85" s="337" t="s">
        <v>156</v>
      </c>
      <c r="BF85" s="386" t="s">
        <v>156</v>
      </c>
      <c r="BG85" s="337" t="s">
        <v>156</v>
      </c>
      <c r="BH85" s="386" t="s">
        <v>156</v>
      </c>
      <c r="BI85" s="386" t="s">
        <v>195</v>
      </c>
      <c r="BJ85" s="386">
        <v>100</v>
      </c>
      <c r="BK85" s="386" t="s">
        <v>183</v>
      </c>
      <c r="BL85" s="386" t="s">
        <v>156</v>
      </c>
      <c r="BM85" s="386" t="s">
        <v>156</v>
      </c>
      <c r="BN85" s="386" t="s">
        <v>156</v>
      </c>
      <c r="BO85" s="406">
        <f t="shared" si="69"/>
        <v>65</v>
      </c>
      <c r="BP85" s="406">
        <f t="shared" si="56"/>
        <v>70</v>
      </c>
      <c r="BQ85" s="331"/>
      <c r="BR85" s="406"/>
      <c r="BS85" s="407"/>
      <c r="BT85" s="407">
        <v>100</v>
      </c>
      <c r="BU85" s="406">
        <f t="shared" si="70"/>
        <v>29.001229346643569</v>
      </c>
      <c r="BV85" s="406"/>
      <c r="BW85" s="406">
        <f t="shared" si="71"/>
        <v>6.001844019965354</v>
      </c>
      <c r="BX85" s="406"/>
      <c r="BY85" s="406"/>
      <c r="BZ85" s="282" t="s">
        <v>258</v>
      </c>
      <c r="CA85" s="308">
        <v>100</v>
      </c>
      <c r="CB85" s="282" t="s">
        <v>253</v>
      </c>
      <c r="CC85" s="308" t="s">
        <v>156</v>
      </c>
      <c r="CD85" s="282" t="s">
        <v>156</v>
      </c>
      <c r="CE85" s="308" t="s">
        <v>156</v>
      </c>
      <c r="CF85" s="282" t="s">
        <v>156</v>
      </c>
      <c r="CG85" s="308" t="s">
        <v>156</v>
      </c>
      <c r="CH85" s="284">
        <v>1</v>
      </c>
      <c r="CI85" s="284" t="s">
        <v>184</v>
      </c>
      <c r="CJ85" s="282" t="s">
        <v>274</v>
      </c>
      <c r="CK85" s="282" t="s">
        <v>199</v>
      </c>
      <c r="CL85" s="282" t="s">
        <v>317</v>
      </c>
      <c r="CM85" s="307">
        <v>5.88607046</v>
      </c>
      <c r="CN85" s="307">
        <v>5.88607046</v>
      </c>
      <c r="CO85" s="284" t="s">
        <v>174</v>
      </c>
      <c r="CP85" s="284" t="s">
        <v>174</v>
      </c>
      <c r="CQ85" s="308">
        <v>1</v>
      </c>
      <c r="CR85" s="308">
        <v>1</v>
      </c>
      <c r="CS85" s="284" t="s">
        <v>159</v>
      </c>
      <c r="CT85" s="284" t="s">
        <v>159</v>
      </c>
      <c r="CU85" s="308">
        <v>55.000040093698097</v>
      </c>
      <c r="CV85" s="308">
        <v>55.000040093698097</v>
      </c>
      <c r="CW85" s="307">
        <v>15.316236421921801</v>
      </c>
      <c r="CX85" s="307">
        <v>84.683763578078199</v>
      </c>
      <c r="CY85" s="309">
        <v>2611.4652025428099</v>
      </c>
      <c r="CZ85" s="309">
        <v>15500.011299133101</v>
      </c>
      <c r="DA85" s="307">
        <v>0.16848150315147617</v>
      </c>
      <c r="DB85" s="309">
        <v>2211.4870180451339</v>
      </c>
      <c r="DC85" s="309">
        <v>399.97818449767578</v>
      </c>
      <c r="DD85" s="310">
        <v>0</v>
      </c>
      <c r="DE85" s="310">
        <v>0</v>
      </c>
      <c r="DF85" s="310">
        <v>0</v>
      </c>
      <c r="DG85" s="283">
        <v>0</v>
      </c>
      <c r="DH85" s="307">
        <v>29.796681070000002</v>
      </c>
      <c r="DI85" s="307">
        <v>26.991747960000001</v>
      </c>
      <c r="DJ85" s="307">
        <v>29.796681070000002</v>
      </c>
      <c r="DK85" s="307" t="s">
        <v>156</v>
      </c>
      <c r="DL85" s="307" t="s">
        <v>156</v>
      </c>
      <c r="DM85" s="310" t="s">
        <v>156</v>
      </c>
      <c r="DN85" s="311" t="s">
        <v>156</v>
      </c>
      <c r="DO85" s="284" t="s">
        <v>162</v>
      </c>
      <c r="DP85" s="284" t="s">
        <v>162</v>
      </c>
      <c r="DQ85" s="308">
        <v>12</v>
      </c>
      <c r="DR85" s="308">
        <v>12</v>
      </c>
      <c r="DS85" s="284" t="s">
        <v>162</v>
      </c>
      <c r="DT85" s="308">
        <v>4</v>
      </c>
      <c r="DU85" s="308">
        <v>0</v>
      </c>
      <c r="DV85" s="282" t="s">
        <v>175</v>
      </c>
      <c r="DW85" s="282" t="s">
        <v>305</v>
      </c>
      <c r="DX85" s="284" t="s">
        <v>165</v>
      </c>
      <c r="DY85" s="284" t="s">
        <v>165</v>
      </c>
      <c r="DZ85" s="308">
        <v>1</v>
      </c>
      <c r="EA85" s="284" t="s">
        <v>162</v>
      </c>
      <c r="EB85" s="308">
        <v>25</v>
      </c>
      <c r="EC85" s="283">
        <v>701000</v>
      </c>
      <c r="ED85" s="283">
        <v>0</v>
      </c>
      <c r="EE85" s="283">
        <v>0</v>
      </c>
      <c r="EF85" s="283">
        <v>701000</v>
      </c>
      <c r="EG85" s="283" t="s">
        <v>156</v>
      </c>
      <c r="EH85" s="283">
        <v>701000</v>
      </c>
      <c r="EI85" s="283">
        <v>701000</v>
      </c>
      <c r="EJ85" s="284" t="s">
        <v>156</v>
      </c>
      <c r="EM85" s="413"/>
      <c r="EN85" s="413"/>
      <c r="EO85" s="413"/>
      <c r="EP85" s="413"/>
      <c r="EQ85" s="413"/>
      <c r="ER85" s="413"/>
      <c r="ES85" s="413"/>
      <c r="ET85" s="413"/>
      <c r="EU85" s="413"/>
    </row>
    <row r="86" spans="1:151" ht="79.150000000000006" hidden="1" customHeight="1" x14ac:dyDescent="0.2">
      <c r="A86" s="403" t="s">
        <v>127</v>
      </c>
      <c r="B86" s="404" t="s">
        <v>376</v>
      </c>
      <c r="C86" s="404" t="s">
        <v>214</v>
      </c>
      <c r="D86" s="238" t="s">
        <v>757</v>
      </c>
      <c r="E86" s="238" t="s">
        <v>153</v>
      </c>
      <c r="F86" s="403" t="s">
        <v>373</v>
      </c>
      <c r="G86" s="403" t="s">
        <v>177</v>
      </c>
      <c r="H86" s="403" t="s">
        <v>374</v>
      </c>
      <c r="I86" s="403" t="s">
        <v>375</v>
      </c>
      <c r="J86" s="403" t="s">
        <v>173</v>
      </c>
      <c r="K86" s="403" t="s">
        <v>167</v>
      </c>
      <c r="L86" s="405">
        <v>20780000</v>
      </c>
      <c r="M86" s="126">
        <v>5.3659988106159062</v>
      </c>
      <c r="N86" s="462"/>
      <c r="O86" s="414">
        <v>2.4071891913157408</v>
      </c>
      <c r="P86" s="331">
        <v>6.3</v>
      </c>
      <c r="Q86" s="406">
        <v>1.6040208211594833</v>
      </c>
      <c r="R86" s="331">
        <v>9</v>
      </c>
      <c r="S86" s="189" t="e">
        <f>Q86+#REF!+R86</f>
        <v>#REF!</v>
      </c>
      <c r="T86" s="462"/>
      <c r="U86" s="411">
        <f t="shared" si="59"/>
        <v>0</v>
      </c>
      <c r="V86" s="407">
        <f t="shared" si="60"/>
        <v>5</v>
      </c>
      <c r="W86" s="384">
        <f t="shared" si="61"/>
        <v>1402.7886202635034</v>
      </c>
      <c r="X86" s="407">
        <f t="shared" si="62"/>
        <v>0</v>
      </c>
      <c r="Y86" s="407">
        <f t="shared" si="63"/>
        <v>20</v>
      </c>
      <c r="Z86" s="406" t="s">
        <v>161</v>
      </c>
      <c r="AA86" s="407">
        <f t="shared" si="64"/>
        <v>20</v>
      </c>
      <c r="AB86" s="409" t="s">
        <v>161</v>
      </c>
      <c r="AC86" s="407">
        <f>IF(AD86="Yes",20,0)</f>
        <v>20</v>
      </c>
      <c r="AD86" s="409" t="s">
        <v>161</v>
      </c>
      <c r="AE86" s="407">
        <f t="shared" si="65"/>
        <v>0</v>
      </c>
      <c r="AF86" s="407">
        <f t="shared" si="57"/>
        <v>15</v>
      </c>
      <c r="AG86" s="407">
        <f t="shared" si="66"/>
        <v>15</v>
      </c>
      <c r="AH86" s="407">
        <v>10</v>
      </c>
      <c r="AI86" s="406" t="s">
        <v>162</v>
      </c>
      <c r="AJ86" s="407">
        <f>IF(AK86="Minimal",15,0)</f>
        <v>15</v>
      </c>
      <c r="AK86" s="406" t="s">
        <v>751</v>
      </c>
      <c r="AL86" s="407">
        <f t="shared" si="67"/>
        <v>10</v>
      </c>
      <c r="AM86" s="406" t="s">
        <v>161</v>
      </c>
      <c r="AN86" s="407">
        <f t="shared" si="68"/>
        <v>0</v>
      </c>
      <c r="AO86" s="406" t="s">
        <v>162</v>
      </c>
      <c r="AP86" s="407">
        <f t="shared" si="41"/>
        <v>0</v>
      </c>
      <c r="AQ86" s="406" t="s">
        <v>162</v>
      </c>
      <c r="AR86" s="385">
        <v>16.017049020064515</v>
      </c>
      <c r="AS86" s="385">
        <v>2.3159191530317612E-2</v>
      </c>
      <c r="AT86" s="385">
        <v>0</v>
      </c>
      <c r="AU86" s="385">
        <v>1.8563572953123741</v>
      </c>
      <c r="AV86" s="385">
        <v>1.8266488807498149</v>
      </c>
      <c r="AW86" s="385">
        <v>31.250646215000003</v>
      </c>
      <c r="AX86" s="385">
        <v>0</v>
      </c>
      <c r="AY86" s="385">
        <v>0</v>
      </c>
      <c r="AZ86" s="455"/>
      <c r="BA86" s="448"/>
      <c r="BB86" s="442"/>
      <c r="BC86" s="337" t="s">
        <v>214</v>
      </c>
      <c r="BD86" s="386">
        <v>100</v>
      </c>
      <c r="BE86" s="337" t="s">
        <v>156</v>
      </c>
      <c r="BF86" s="386" t="s">
        <v>156</v>
      </c>
      <c r="BG86" s="337" t="s">
        <v>156</v>
      </c>
      <c r="BH86" s="386" t="s">
        <v>156</v>
      </c>
      <c r="BI86" s="386" t="s">
        <v>195</v>
      </c>
      <c r="BJ86" s="386">
        <v>100</v>
      </c>
      <c r="BK86" s="386" t="s">
        <v>156</v>
      </c>
      <c r="BL86" s="386" t="s">
        <v>156</v>
      </c>
      <c r="BM86" s="386" t="s">
        <v>156</v>
      </c>
      <c r="BN86" s="386" t="s">
        <v>156</v>
      </c>
      <c r="BO86" s="406">
        <f t="shared" si="69"/>
        <v>65</v>
      </c>
      <c r="BP86" s="406">
        <f t="shared" si="56"/>
        <v>65</v>
      </c>
      <c r="BQ86" s="331"/>
      <c r="BR86" s="406"/>
      <c r="BS86" s="407"/>
      <c r="BT86" s="407"/>
      <c r="BU86" s="406">
        <f t="shared" si="70"/>
        <v>1.6040208211594833</v>
      </c>
      <c r="BV86" s="410" t="s">
        <v>809</v>
      </c>
      <c r="BW86" s="406">
        <f t="shared" si="71"/>
        <v>2.4071891913157408</v>
      </c>
      <c r="BX86" s="406"/>
      <c r="BY86" s="406"/>
      <c r="BZ86" s="282" t="s">
        <v>376</v>
      </c>
      <c r="CA86" s="308">
        <v>100</v>
      </c>
      <c r="CB86" s="282" t="s">
        <v>156</v>
      </c>
      <c r="CC86" s="308" t="s">
        <v>156</v>
      </c>
      <c r="CD86" s="282" t="s">
        <v>156</v>
      </c>
      <c r="CE86" s="308" t="s">
        <v>156</v>
      </c>
      <c r="CF86" s="282" t="s">
        <v>156</v>
      </c>
      <c r="CG86" s="308" t="s">
        <v>156</v>
      </c>
      <c r="CH86" s="284">
        <v>1</v>
      </c>
      <c r="CI86" s="284" t="s">
        <v>184</v>
      </c>
      <c r="CJ86" s="282" t="s">
        <v>198</v>
      </c>
      <c r="CK86" s="282" t="s">
        <v>216</v>
      </c>
      <c r="CL86" s="282" t="s">
        <v>377</v>
      </c>
      <c r="CM86" s="307">
        <v>3.95</v>
      </c>
      <c r="CN86" s="307">
        <v>3.95</v>
      </c>
      <c r="CO86" s="284" t="s">
        <v>174</v>
      </c>
      <c r="CP86" s="284" t="s">
        <v>158</v>
      </c>
      <c r="CQ86" s="308">
        <v>1</v>
      </c>
      <c r="CR86" s="308">
        <v>2</v>
      </c>
      <c r="CS86" s="284" t="s">
        <v>159</v>
      </c>
      <c r="CT86" s="284" t="s">
        <v>160</v>
      </c>
      <c r="CU86" s="308">
        <v>55</v>
      </c>
      <c r="CV86" s="308">
        <v>55</v>
      </c>
      <c r="CW86" s="307">
        <v>9.9000035722608004</v>
      </c>
      <c r="CX86" s="307">
        <v>90.0999964277392</v>
      </c>
      <c r="CY86" s="309">
        <v>3750.2154049999999</v>
      </c>
      <c r="CZ86" s="309">
        <v>15500</v>
      </c>
      <c r="DA86" s="307">
        <v>0.24194938096774193</v>
      </c>
      <c r="DB86" s="309">
        <v>3378.9439459375253</v>
      </c>
      <c r="DC86" s="309">
        <v>371.27145906247483</v>
      </c>
      <c r="DD86" s="310">
        <v>18928.229631697483</v>
      </c>
      <c r="DE86" s="310">
        <v>2079.7952097663565</v>
      </c>
      <c r="DF86" s="310">
        <v>21008.024841463841</v>
      </c>
      <c r="DG86" s="283">
        <v>481248</v>
      </c>
      <c r="DH86" s="307">
        <v>0</v>
      </c>
      <c r="DI86" s="307">
        <v>0</v>
      </c>
      <c r="DJ86" s="307">
        <v>0</v>
      </c>
      <c r="DK86" s="307" t="s">
        <v>156</v>
      </c>
      <c r="DL86" s="307" t="s">
        <v>156</v>
      </c>
      <c r="DM86" s="310">
        <v>7</v>
      </c>
      <c r="DN86" s="311">
        <v>2.9532977614996302E-5</v>
      </c>
      <c r="DO86" s="284" t="s">
        <v>162</v>
      </c>
      <c r="DP86" s="284" t="s">
        <v>162</v>
      </c>
      <c r="DQ86" s="308">
        <v>12</v>
      </c>
      <c r="DR86" s="308">
        <v>12</v>
      </c>
      <c r="DS86" s="284" t="s">
        <v>162</v>
      </c>
      <c r="DT86" s="308">
        <v>0</v>
      </c>
      <c r="DU86" s="308">
        <v>0</v>
      </c>
      <c r="DV86" s="282" t="s">
        <v>175</v>
      </c>
      <c r="DW86" s="282" t="s">
        <v>164</v>
      </c>
      <c r="DX86" s="284" t="s">
        <v>165</v>
      </c>
      <c r="DY86" s="284" t="s">
        <v>176</v>
      </c>
      <c r="DZ86" s="308">
        <v>1</v>
      </c>
      <c r="EA86" s="284" t="s">
        <v>161</v>
      </c>
      <c r="EB86" s="308">
        <v>30</v>
      </c>
      <c r="EC86" s="283">
        <v>17800000</v>
      </c>
      <c r="ED86" s="283">
        <v>1730000</v>
      </c>
      <c r="EE86" s="283">
        <v>1250000</v>
      </c>
      <c r="EF86" s="283">
        <v>20780000</v>
      </c>
      <c r="EG86" s="283" t="s">
        <v>156</v>
      </c>
      <c r="EH86" s="283">
        <v>20780000</v>
      </c>
      <c r="EI86" s="283">
        <v>20780000</v>
      </c>
      <c r="EJ86" s="284" t="s">
        <v>156</v>
      </c>
      <c r="EM86" s="413"/>
      <c r="EN86" s="413"/>
      <c r="EO86" s="413"/>
      <c r="EP86" s="413"/>
      <c r="EQ86" s="413"/>
      <c r="ER86" s="413"/>
      <c r="ES86" s="413"/>
      <c r="ET86" s="413"/>
      <c r="EU86" s="413"/>
    </row>
    <row r="87" spans="1:151" ht="45" hidden="1" x14ac:dyDescent="0.2">
      <c r="A87" s="403" t="s">
        <v>128</v>
      </c>
      <c r="B87" s="404" t="s">
        <v>376</v>
      </c>
      <c r="C87" s="404" t="s">
        <v>214</v>
      </c>
      <c r="D87" s="238" t="s">
        <v>757</v>
      </c>
      <c r="E87" s="238" t="s">
        <v>153</v>
      </c>
      <c r="F87" s="403" t="s">
        <v>378</v>
      </c>
      <c r="G87" s="403" t="s">
        <v>177</v>
      </c>
      <c r="H87" s="403" t="s">
        <v>375</v>
      </c>
      <c r="I87" s="403" t="s">
        <v>379</v>
      </c>
      <c r="J87" s="403" t="s">
        <v>173</v>
      </c>
      <c r="K87" s="403" t="s">
        <v>167</v>
      </c>
      <c r="L87" s="405">
        <v>44850000</v>
      </c>
      <c r="M87" s="126">
        <v>5.2027678758907117</v>
      </c>
      <c r="N87" s="462"/>
      <c r="O87" s="414">
        <v>2.4071000419728881</v>
      </c>
      <c r="P87" s="331">
        <v>6.3</v>
      </c>
      <c r="Q87" s="406">
        <v>1.6039762464880569</v>
      </c>
      <c r="R87" s="331">
        <v>9</v>
      </c>
      <c r="S87" s="189" t="e">
        <f>Q87+#REF!+R87</f>
        <v>#REF!</v>
      </c>
      <c r="T87" s="462"/>
      <c r="U87" s="411">
        <f t="shared" si="59"/>
        <v>0</v>
      </c>
      <c r="V87" s="407">
        <f t="shared" si="60"/>
        <v>5</v>
      </c>
      <c r="W87" s="384">
        <f t="shared" si="61"/>
        <v>1430.3182031467043</v>
      </c>
      <c r="X87" s="407">
        <f t="shared" si="62"/>
        <v>0</v>
      </c>
      <c r="Y87" s="407">
        <f t="shared" si="63"/>
        <v>20</v>
      </c>
      <c r="Z87" s="406" t="s">
        <v>161</v>
      </c>
      <c r="AA87" s="407">
        <f t="shared" si="64"/>
        <v>20</v>
      </c>
      <c r="AB87" s="409" t="s">
        <v>161</v>
      </c>
      <c r="AC87" s="407">
        <f>IF(AD87="Yes",20,0)</f>
        <v>20</v>
      </c>
      <c r="AD87" s="409" t="s">
        <v>161</v>
      </c>
      <c r="AE87" s="407">
        <f t="shared" si="65"/>
        <v>0</v>
      </c>
      <c r="AF87" s="407">
        <f t="shared" si="57"/>
        <v>15</v>
      </c>
      <c r="AG87" s="407">
        <f t="shared" si="66"/>
        <v>15</v>
      </c>
      <c r="AH87" s="407">
        <v>10</v>
      </c>
      <c r="AI87" s="406" t="s">
        <v>162</v>
      </c>
      <c r="AJ87" s="407">
        <f>IF(AK87="Minimal",15,0)</f>
        <v>15</v>
      </c>
      <c r="AK87" s="406" t="s">
        <v>751</v>
      </c>
      <c r="AL87" s="407">
        <f t="shared" si="67"/>
        <v>10</v>
      </c>
      <c r="AM87" s="406" t="s">
        <v>161</v>
      </c>
      <c r="AN87" s="407">
        <f t="shared" si="68"/>
        <v>0</v>
      </c>
      <c r="AO87" s="406" t="s">
        <v>162</v>
      </c>
      <c r="AP87" s="407">
        <f t="shared" ref="AP87:AP118" si="72">IF(AQ87="Yes",10,0)</f>
        <v>0</v>
      </c>
      <c r="AQ87" s="406" t="s">
        <v>162</v>
      </c>
      <c r="AR87" s="385">
        <v>16.017049020064515</v>
      </c>
      <c r="AS87" s="385">
        <v>2.2713444816053512E-2</v>
      </c>
      <c r="AT87" s="385">
        <v>0</v>
      </c>
      <c r="AU87" s="385">
        <v>1.8563572953123741</v>
      </c>
      <c r="AV87" s="385">
        <v>0.19567677364066899</v>
      </c>
      <c r="AW87" s="385">
        <v>31.250646215000003</v>
      </c>
      <c r="AX87" s="385">
        <v>0</v>
      </c>
      <c r="AY87" s="385">
        <v>0</v>
      </c>
      <c r="AZ87" s="455"/>
      <c r="BA87" s="448"/>
      <c r="BB87" s="442"/>
      <c r="BC87" s="337" t="s">
        <v>214</v>
      </c>
      <c r="BD87" s="386">
        <v>100</v>
      </c>
      <c r="BE87" s="337" t="s">
        <v>156</v>
      </c>
      <c r="BF87" s="386" t="s">
        <v>156</v>
      </c>
      <c r="BG87" s="337" t="s">
        <v>156</v>
      </c>
      <c r="BH87" s="386" t="s">
        <v>156</v>
      </c>
      <c r="BI87" s="386" t="s">
        <v>195</v>
      </c>
      <c r="BJ87" s="386">
        <v>100</v>
      </c>
      <c r="BK87" s="386" t="s">
        <v>156</v>
      </c>
      <c r="BL87" s="386" t="s">
        <v>156</v>
      </c>
      <c r="BM87" s="386" t="s">
        <v>156</v>
      </c>
      <c r="BN87" s="386" t="s">
        <v>156</v>
      </c>
      <c r="BO87" s="406">
        <f t="shared" si="69"/>
        <v>65</v>
      </c>
      <c r="BP87" s="406">
        <f t="shared" si="56"/>
        <v>65</v>
      </c>
      <c r="BQ87" s="331"/>
      <c r="BR87" s="406"/>
      <c r="BS87" s="407"/>
      <c r="BT87" s="407"/>
      <c r="BU87" s="406">
        <f t="shared" si="70"/>
        <v>1.6039762464880569</v>
      </c>
      <c r="BV87" s="410" t="s">
        <v>809</v>
      </c>
      <c r="BW87" s="406">
        <f t="shared" si="71"/>
        <v>2.4071000419728881</v>
      </c>
      <c r="BX87" s="406"/>
      <c r="BY87" s="406"/>
      <c r="BZ87" s="282" t="s">
        <v>376</v>
      </c>
      <c r="CA87" s="308">
        <v>100</v>
      </c>
      <c r="CB87" s="282" t="s">
        <v>156</v>
      </c>
      <c r="CC87" s="308" t="s">
        <v>156</v>
      </c>
      <c r="CD87" s="282" t="s">
        <v>156</v>
      </c>
      <c r="CE87" s="308" t="s">
        <v>156</v>
      </c>
      <c r="CF87" s="282" t="s">
        <v>156</v>
      </c>
      <c r="CG87" s="308" t="s">
        <v>156</v>
      </c>
      <c r="CH87" s="284">
        <v>1</v>
      </c>
      <c r="CI87" s="284" t="s">
        <v>184</v>
      </c>
      <c r="CJ87" s="282" t="s">
        <v>198</v>
      </c>
      <c r="CK87" s="282" t="s">
        <v>216</v>
      </c>
      <c r="CL87" s="282" t="s">
        <v>377</v>
      </c>
      <c r="CM87" s="307">
        <v>8.3612954199999994</v>
      </c>
      <c r="CN87" s="307">
        <v>8.3612954199999994</v>
      </c>
      <c r="CO87" s="284" t="s">
        <v>174</v>
      </c>
      <c r="CP87" s="284" t="s">
        <v>158</v>
      </c>
      <c r="CQ87" s="308">
        <v>1</v>
      </c>
      <c r="CR87" s="308">
        <v>2</v>
      </c>
      <c r="CS87" s="284" t="s">
        <v>159</v>
      </c>
      <c r="CT87" s="284" t="s">
        <v>160</v>
      </c>
      <c r="CU87" s="308">
        <v>55</v>
      </c>
      <c r="CV87" s="308">
        <v>55</v>
      </c>
      <c r="CW87" s="307">
        <v>9.9000035722608004</v>
      </c>
      <c r="CX87" s="307">
        <v>90.0999964277392</v>
      </c>
      <c r="CY87" s="309">
        <v>3750.2154049999999</v>
      </c>
      <c r="CZ87" s="309">
        <v>15500</v>
      </c>
      <c r="DA87" s="307">
        <v>0.24194938096774193</v>
      </c>
      <c r="DB87" s="309">
        <v>3378.9439459375253</v>
      </c>
      <c r="DC87" s="309">
        <v>371.27145906247483</v>
      </c>
      <c r="DD87" s="310">
        <v>40066.96701980244</v>
      </c>
      <c r="DE87" s="310">
        <v>4402.4764966980465</v>
      </c>
      <c r="DF87" s="310">
        <v>44469.443516500483</v>
      </c>
      <c r="DG87" s="283">
        <v>1018698</v>
      </c>
      <c r="DH87" s="307">
        <v>0</v>
      </c>
      <c r="DI87" s="307">
        <v>0</v>
      </c>
      <c r="DJ87" s="307">
        <v>0</v>
      </c>
      <c r="DK87" s="307" t="s">
        <v>156</v>
      </c>
      <c r="DL87" s="307" t="s">
        <v>156</v>
      </c>
      <c r="DM87" s="310">
        <v>1</v>
      </c>
      <c r="DN87" s="311">
        <v>2.91353547281338E-6</v>
      </c>
      <c r="DO87" s="284" t="s">
        <v>162</v>
      </c>
      <c r="DP87" s="284" t="s">
        <v>162</v>
      </c>
      <c r="DQ87" s="308">
        <v>12</v>
      </c>
      <c r="DR87" s="308">
        <v>12</v>
      </c>
      <c r="DS87" s="284" t="s">
        <v>162</v>
      </c>
      <c r="DT87" s="308">
        <v>0</v>
      </c>
      <c r="DU87" s="308">
        <v>0</v>
      </c>
      <c r="DV87" s="282" t="s">
        <v>175</v>
      </c>
      <c r="DW87" s="282" t="s">
        <v>164</v>
      </c>
      <c r="DX87" s="284" t="s">
        <v>165</v>
      </c>
      <c r="DY87" s="284" t="s">
        <v>176</v>
      </c>
      <c r="DZ87" s="308">
        <v>1</v>
      </c>
      <c r="EA87" s="284" t="s">
        <v>161</v>
      </c>
      <c r="EB87" s="308">
        <v>30</v>
      </c>
      <c r="EC87" s="283">
        <v>41500000</v>
      </c>
      <c r="ED87" s="283">
        <v>1300000</v>
      </c>
      <c r="EE87" s="283">
        <v>2050000</v>
      </c>
      <c r="EF87" s="283">
        <v>44850000</v>
      </c>
      <c r="EG87" s="283" t="s">
        <v>156</v>
      </c>
      <c r="EH87" s="283">
        <v>44850000</v>
      </c>
      <c r="EI87" s="283">
        <v>44850000</v>
      </c>
      <c r="EJ87" s="284" t="s">
        <v>156</v>
      </c>
      <c r="EM87" s="413"/>
      <c r="EN87" s="413"/>
      <c r="EO87" s="413"/>
      <c r="EP87" s="413"/>
      <c r="EQ87" s="413"/>
      <c r="ER87" s="413"/>
      <c r="ES87" s="413"/>
      <c r="ET87" s="413"/>
      <c r="EU87" s="413"/>
    </row>
    <row r="88" spans="1:151" ht="54.6" hidden="1" customHeight="1" x14ac:dyDescent="0.2">
      <c r="A88" s="403" t="s">
        <v>118</v>
      </c>
      <c r="B88" s="404" t="s">
        <v>233</v>
      </c>
      <c r="C88" s="404" t="s">
        <v>214</v>
      </c>
      <c r="D88" s="238" t="s">
        <v>757</v>
      </c>
      <c r="E88" s="238" t="s">
        <v>153</v>
      </c>
      <c r="F88" s="403" t="s">
        <v>334</v>
      </c>
      <c r="G88" s="403" t="s">
        <v>177</v>
      </c>
      <c r="H88" s="403" t="s">
        <v>335</v>
      </c>
      <c r="I88" s="403" t="s">
        <v>156</v>
      </c>
      <c r="J88" s="403" t="s">
        <v>336</v>
      </c>
      <c r="K88" s="403" t="s">
        <v>278</v>
      </c>
      <c r="L88" s="405">
        <v>1550000</v>
      </c>
      <c r="M88" s="126">
        <v>26.823169613838097</v>
      </c>
      <c r="N88" s="462"/>
      <c r="O88" s="414">
        <v>21.9385617456722</v>
      </c>
      <c r="P88" s="331">
        <v>5.85</v>
      </c>
      <c r="Q88" s="406">
        <v>13.654173443351365</v>
      </c>
      <c r="R88" s="331">
        <v>9</v>
      </c>
      <c r="S88" s="189" t="e">
        <f>Q88+#REF!+R88</f>
        <v>#REF!</v>
      </c>
      <c r="T88" s="462"/>
      <c r="U88" s="411">
        <f t="shared" si="59"/>
        <v>15</v>
      </c>
      <c r="V88" s="407">
        <f t="shared" si="60"/>
        <v>15</v>
      </c>
      <c r="W88" s="384">
        <f t="shared" si="61"/>
        <v>139.0264115479155</v>
      </c>
      <c r="X88" s="407">
        <f t="shared" si="62"/>
        <v>10</v>
      </c>
      <c r="Y88" s="407">
        <f t="shared" si="63"/>
        <v>20</v>
      </c>
      <c r="Z88" s="406" t="s">
        <v>161</v>
      </c>
      <c r="AA88" s="407">
        <f t="shared" si="64"/>
        <v>0</v>
      </c>
      <c r="AB88" s="409" t="s">
        <v>162</v>
      </c>
      <c r="AC88" s="407">
        <f>IF(AD88="Yes",20,0)</f>
        <v>0</v>
      </c>
      <c r="AD88" s="409" t="s">
        <v>162</v>
      </c>
      <c r="AE88" s="407">
        <f t="shared" si="65"/>
        <v>20</v>
      </c>
      <c r="AF88" s="407">
        <f>IF(BL86&lt;999,20,IF(BL86&lt;1499,15,IF(BL86&lt;1999,10,IF(BL86&lt;3999,5,IF(BL86&gt;4000,0)))))</f>
        <v>0</v>
      </c>
      <c r="AG88" s="407">
        <f t="shared" si="66"/>
        <v>15</v>
      </c>
      <c r="AH88" s="407">
        <f>IF(AI88="Yes",10,0)</f>
        <v>0</v>
      </c>
      <c r="AI88" s="406" t="s">
        <v>162</v>
      </c>
      <c r="AJ88" s="407">
        <f>IF(AK88="Minimal",15,0)</f>
        <v>0</v>
      </c>
      <c r="AK88" s="406" t="s">
        <v>752</v>
      </c>
      <c r="AL88" s="407">
        <f>AP88</f>
        <v>0</v>
      </c>
      <c r="AM88" s="406" t="s">
        <v>162</v>
      </c>
      <c r="AN88" s="407">
        <f t="shared" si="68"/>
        <v>0</v>
      </c>
      <c r="AO88" s="406" t="s">
        <v>162</v>
      </c>
      <c r="AP88" s="407">
        <f t="shared" si="72"/>
        <v>0</v>
      </c>
      <c r="AQ88" s="406" t="s">
        <v>162</v>
      </c>
      <c r="AR88" s="385">
        <v>24.045702820610419</v>
      </c>
      <c r="AS88" s="385">
        <v>29.146031612903226</v>
      </c>
      <c r="AT88" s="385">
        <v>83.35</v>
      </c>
      <c r="AU88" s="385">
        <v>8.2540013041944356</v>
      </c>
      <c r="AV88" s="385">
        <v>8.7984902294512004</v>
      </c>
      <c r="AW88" s="385">
        <v>14.865280946666667</v>
      </c>
      <c r="AX88" s="385">
        <v>0</v>
      </c>
      <c r="AY88" s="385">
        <v>0</v>
      </c>
      <c r="AZ88" s="455"/>
      <c r="BA88" s="448"/>
      <c r="BB88" s="442"/>
      <c r="BC88" s="337" t="s">
        <v>214</v>
      </c>
      <c r="BD88" s="386">
        <v>100</v>
      </c>
      <c r="BE88" s="337" t="s">
        <v>156</v>
      </c>
      <c r="BF88" s="386" t="s">
        <v>156</v>
      </c>
      <c r="BG88" s="337" t="s">
        <v>156</v>
      </c>
      <c r="BH88" s="386" t="s">
        <v>156</v>
      </c>
      <c r="BI88" s="386" t="s">
        <v>195</v>
      </c>
      <c r="BJ88" s="386">
        <v>100</v>
      </c>
      <c r="BK88" s="386" t="s">
        <v>156</v>
      </c>
      <c r="BL88" s="386" t="s">
        <v>156</v>
      </c>
      <c r="BM88" s="386" t="s">
        <v>156</v>
      </c>
      <c r="BN88" s="386" t="s">
        <v>156</v>
      </c>
      <c r="BO88" s="406">
        <f t="shared" si="69"/>
        <v>60</v>
      </c>
      <c r="BP88" s="406">
        <f t="shared" si="56"/>
        <v>35</v>
      </c>
      <c r="BQ88" s="331"/>
      <c r="BR88" s="406"/>
      <c r="BS88" s="407"/>
      <c r="BT88" s="407"/>
      <c r="BU88" s="406">
        <f t="shared" si="70"/>
        <v>13.654173443351365</v>
      </c>
      <c r="BV88" s="410" t="s">
        <v>812</v>
      </c>
      <c r="BW88" s="406">
        <f t="shared" si="71"/>
        <v>21.9385617456722</v>
      </c>
      <c r="BX88" s="406"/>
      <c r="BY88" s="406"/>
      <c r="BZ88" s="282" t="s">
        <v>233</v>
      </c>
      <c r="CA88" s="308">
        <v>100</v>
      </c>
      <c r="CB88" s="282" t="s">
        <v>156</v>
      </c>
      <c r="CC88" s="308" t="s">
        <v>156</v>
      </c>
      <c r="CD88" s="282" t="s">
        <v>156</v>
      </c>
      <c r="CE88" s="308" t="s">
        <v>156</v>
      </c>
      <c r="CF88" s="282" t="s">
        <v>156</v>
      </c>
      <c r="CG88" s="308" t="s">
        <v>156</v>
      </c>
      <c r="CH88" s="284">
        <v>1</v>
      </c>
      <c r="CI88" s="284" t="s">
        <v>184</v>
      </c>
      <c r="CJ88" s="282" t="s">
        <v>198</v>
      </c>
      <c r="CK88" s="282" t="s">
        <v>216</v>
      </c>
      <c r="CL88" s="282" t="s">
        <v>234</v>
      </c>
      <c r="CM88" s="307">
        <v>0.5</v>
      </c>
      <c r="CN88" s="307">
        <v>0.5</v>
      </c>
      <c r="CO88" s="284" t="s">
        <v>158</v>
      </c>
      <c r="CP88" s="284" t="s">
        <v>158</v>
      </c>
      <c r="CQ88" s="308">
        <v>2</v>
      </c>
      <c r="CR88" s="308">
        <v>2</v>
      </c>
      <c r="CS88" s="284" t="s">
        <v>159</v>
      </c>
      <c r="CT88" s="284" t="s">
        <v>159</v>
      </c>
      <c r="CU88" s="308">
        <v>52.507045460133803</v>
      </c>
      <c r="CV88" s="308">
        <v>55</v>
      </c>
      <c r="CW88" s="307">
        <v>7.4033818208643005</v>
      </c>
      <c r="CX88" s="307">
        <v>92.596618179135703</v>
      </c>
      <c r="CY88" s="309">
        <v>22297.921419999999</v>
      </c>
      <c r="CZ88" s="309">
        <v>88445.592550000001</v>
      </c>
      <c r="DA88" s="307">
        <v>0.25210890421017368</v>
      </c>
      <c r="DB88" s="309">
        <v>20647.121159161114</v>
      </c>
      <c r="DC88" s="309">
        <v>1650.800260838887</v>
      </c>
      <c r="DD88" s="310">
        <v>1844524.6341283831</v>
      </c>
      <c r="DE88" s="310">
        <v>147475.36587161687</v>
      </c>
      <c r="DF88" s="310">
        <v>1992000</v>
      </c>
      <c r="DG88" s="283">
        <v>45176349</v>
      </c>
      <c r="DH88" s="307" t="s">
        <v>156</v>
      </c>
      <c r="DI88" s="307" t="s">
        <v>156</v>
      </c>
      <c r="DJ88" s="307" t="s">
        <v>156</v>
      </c>
      <c r="DK88" s="307">
        <v>66.7</v>
      </c>
      <c r="DL88" s="307">
        <v>100</v>
      </c>
      <c r="DM88" s="310">
        <v>33</v>
      </c>
      <c r="DN88" s="311">
        <v>1.4296980458902399E-4</v>
      </c>
      <c r="DO88" s="284" t="s">
        <v>162</v>
      </c>
      <c r="DP88" s="284" t="s">
        <v>162</v>
      </c>
      <c r="DQ88" s="308">
        <v>12</v>
      </c>
      <c r="DR88" s="308">
        <v>12</v>
      </c>
      <c r="DS88" s="284" t="s">
        <v>162</v>
      </c>
      <c r="DT88" s="308">
        <v>4</v>
      </c>
      <c r="DU88" s="308">
        <v>4</v>
      </c>
      <c r="DV88" s="282" t="s">
        <v>175</v>
      </c>
      <c r="DW88" s="282" t="s">
        <v>156</v>
      </c>
      <c r="DX88" s="284" t="s">
        <v>166</v>
      </c>
      <c r="DY88" s="284" t="s">
        <v>176</v>
      </c>
      <c r="DZ88" s="308">
        <v>2</v>
      </c>
      <c r="EA88" s="284" t="s">
        <v>162</v>
      </c>
      <c r="EB88" s="308">
        <v>14.753019576345601</v>
      </c>
      <c r="EC88" s="283">
        <v>1250000</v>
      </c>
      <c r="ED88" s="283">
        <v>300000</v>
      </c>
      <c r="EE88" s="283">
        <v>0</v>
      </c>
      <c r="EF88" s="283">
        <v>1550000</v>
      </c>
      <c r="EG88" s="283" t="s">
        <v>156</v>
      </c>
      <c r="EH88" s="283">
        <v>1550000</v>
      </c>
      <c r="EI88" s="283">
        <v>1550000</v>
      </c>
      <c r="EJ88" s="284" t="s">
        <v>156</v>
      </c>
      <c r="EM88" s="413"/>
      <c r="EN88" s="413"/>
      <c r="EO88" s="413"/>
      <c r="EP88" s="413"/>
      <c r="EQ88" s="413"/>
      <c r="ER88" s="413"/>
      <c r="ES88" s="413"/>
      <c r="ET88" s="413"/>
      <c r="EU88" s="413"/>
    </row>
    <row r="89" spans="1:15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406">
        <v>9.57</v>
      </c>
      <c r="R89" s="331">
        <v>6.75</v>
      </c>
      <c r="S89" s="189" t="e">
        <f>Q89+#REF!+R89</f>
        <v>#REF!</v>
      </c>
      <c r="T89" s="462"/>
      <c r="U89" s="104" t="s">
        <v>155</v>
      </c>
      <c r="V89" s="338"/>
      <c r="W89" s="384">
        <f t="shared" si="61"/>
        <v>2827.9496762997946</v>
      </c>
      <c r="X89" s="331"/>
      <c r="Y89" s="331"/>
      <c r="Z89" s="331" t="s">
        <v>161</v>
      </c>
      <c r="AA89" s="331"/>
      <c r="AB89" s="331"/>
      <c r="AC89" s="331"/>
      <c r="AD89" s="331"/>
      <c r="AE89" s="407">
        <f t="shared" si="65"/>
        <v>5</v>
      </c>
      <c r="AF89" s="407">
        <f>IF(W89&lt;999,20,IF(W89&lt;1499,15,IF(W89&lt;1999,10,IF(W89&lt;3999,5,IF(W89&gt;4000,0)))))</f>
        <v>5</v>
      </c>
      <c r="AG89" s="407">
        <f t="shared" si="66"/>
        <v>15</v>
      </c>
      <c r="AH89" s="407">
        <v>10</v>
      </c>
      <c r="AI89" s="406" t="s">
        <v>162</v>
      </c>
      <c r="AJ89" s="407">
        <f>IF(AK89="Minimal",15,0)</f>
        <v>15</v>
      </c>
      <c r="AK89" s="406" t="s">
        <v>751</v>
      </c>
      <c r="AL89" s="407">
        <f t="shared" ref="AL89:AL120" si="73">IF(AM89="Yes",10,0)</f>
        <v>10</v>
      </c>
      <c r="AM89" s="406" t="s">
        <v>161</v>
      </c>
      <c r="AN89" s="407">
        <f t="shared" si="68"/>
        <v>0</v>
      </c>
      <c r="AO89" s="406" t="s">
        <v>162</v>
      </c>
      <c r="AP89" s="407">
        <f t="shared" si="72"/>
        <v>0</v>
      </c>
      <c r="AQ89" s="406" t="s">
        <v>162</v>
      </c>
      <c r="AR89" s="385">
        <v>3.8196962025316457</v>
      </c>
      <c r="AS89" s="385">
        <v>0</v>
      </c>
      <c r="AT89" s="385">
        <v>41.863874847167999</v>
      </c>
      <c r="AU89" s="385">
        <v>0</v>
      </c>
      <c r="AV89" s="385" t="s">
        <v>155</v>
      </c>
      <c r="AW89" s="385" t="s">
        <v>155</v>
      </c>
      <c r="AX89" s="385">
        <v>50</v>
      </c>
      <c r="AY89" s="385">
        <v>0</v>
      </c>
      <c r="AZ89" s="455"/>
      <c r="BA89" s="448"/>
      <c r="BB89" s="455"/>
      <c r="BC89" s="337" t="s">
        <v>214</v>
      </c>
      <c r="BD89" s="386">
        <v>100</v>
      </c>
      <c r="BE89" s="337" t="s">
        <v>156</v>
      </c>
      <c r="BF89" s="386" t="s">
        <v>156</v>
      </c>
      <c r="BG89" s="337" t="s">
        <v>156</v>
      </c>
      <c r="BH89" s="386" t="s">
        <v>156</v>
      </c>
      <c r="BI89" s="386" t="s">
        <v>195</v>
      </c>
      <c r="BJ89" s="386">
        <v>100</v>
      </c>
      <c r="BK89" s="386" t="s">
        <v>156</v>
      </c>
      <c r="BL89" s="386" t="s">
        <v>156</v>
      </c>
      <c r="BM89" s="386" t="s">
        <v>156</v>
      </c>
      <c r="BN89" s="386" t="s">
        <v>156</v>
      </c>
      <c r="BO89" s="386"/>
      <c r="BP89" s="406">
        <f t="shared" si="56"/>
        <v>60</v>
      </c>
      <c r="BQ89" s="386"/>
      <c r="BR89" s="408"/>
      <c r="BS89" s="386"/>
      <c r="BT89" s="407">
        <v>100</v>
      </c>
      <c r="BU89" s="406">
        <f t="shared" si="70"/>
        <v>34.57</v>
      </c>
      <c r="BV89" s="408"/>
      <c r="BW89" s="386"/>
      <c r="BX89" s="386"/>
      <c r="BY89" s="308"/>
      <c r="BZ89" s="282" t="s">
        <v>233</v>
      </c>
      <c r="CA89" s="308">
        <v>100</v>
      </c>
      <c r="CB89" s="282" t="s">
        <v>156</v>
      </c>
      <c r="CC89" s="308" t="s">
        <v>156</v>
      </c>
      <c r="CD89" s="282" t="s">
        <v>156</v>
      </c>
      <c r="CE89" s="308" t="s">
        <v>156</v>
      </c>
      <c r="CF89" s="282" t="s">
        <v>156</v>
      </c>
      <c r="CG89" s="308" t="s">
        <v>156</v>
      </c>
      <c r="CH89" s="284">
        <v>1</v>
      </c>
      <c r="CI89" s="284" t="s">
        <v>184</v>
      </c>
      <c r="CJ89" s="282" t="s">
        <v>198</v>
      </c>
      <c r="CK89" s="282" t="s">
        <v>216</v>
      </c>
      <c r="CL89" s="282" t="s">
        <v>234</v>
      </c>
      <c r="CM89" s="307">
        <v>1.06317076</v>
      </c>
      <c r="CN89" s="307">
        <v>1.06317076</v>
      </c>
      <c r="CO89" s="284" t="s">
        <v>157</v>
      </c>
      <c r="CP89" s="284" t="s">
        <v>157</v>
      </c>
      <c r="CQ89" s="308">
        <v>1</v>
      </c>
      <c r="CR89" s="308">
        <v>1</v>
      </c>
      <c r="CS89" s="284" t="s">
        <v>159</v>
      </c>
      <c r="CT89" s="284" t="s">
        <v>159</v>
      </c>
      <c r="CU89" s="308">
        <v>35</v>
      </c>
      <c r="CV89" s="308">
        <v>35</v>
      </c>
      <c r="CW89" s="307">
        <v>0</v>
      </c>
      <c r="CX89" s="307">
        <v>100</v>
      </c>
      <c r="CY89" s="309">
        <v>910</v>
      </c>
      <c r="CZ89" s="309">
        <v>15800</v>
      </c>
      <c r="DA89" s="307">
        <v>5.7594936708860761E-2</v>
      </c>
      <c r="DB89" s="309">
        <v>910</v>
      </c>
      <c r="DC89" s="309">
        <v>0</v>
      </c>
      <c r="DD89" s="310">
        <v>0</v>
      </c>
      <c r="DE89" s="310">
        <v>0</v>
      </c>
      <c r="DF89" s="310">
        <v>0</v>
      </c>
      <c r="DG89" s="283">
        <v>0</v>
      </c>
      <c r="DH89" s="307">
        <v>31.412820159999999</v>
      </c>
      <c r="DI89" s="307">
        <v>47.095682400000001</v>
      </c>
      <c r="DJ89" s="307">
        <v>47.095682400000001</v>
      </c>
      <c r="DK89" s="307" t="s">
        <v>156</v>
      </c>
      <c r="DL89" s="307" t="s">
        <v>156</v>
      </c>
      <c r="DM89" s="310" t="s">
        <v>156</v>
      </c>
      <c r="DN89" s="311" t="s">
        <v>156</v>
      </c>
      <c r="DO89" s="284" t="s">
        <v>162</v>
      </c>
      <c r="DP89" s="284" t="s">
        <v>162</v>
      </c>
      <c r="DQ89" s="308">
        <v>9</v>
      </c>
      <c r="DR89" s="308">
        <v>11</v>
      </c>
      <c r="DS89" s="284" t="s">
        <v>162</v>
      </c>
      <c r="DT89" s="308">
        <v>0</v>
      </c>
      <c r="DU89" s="308">
        <v>0</v>
      </c>
      <c r="DV89" s="282" t="s">
        <v>175</v>
      </c>
      <c r="DW89" s="282" t="s">
        <v>156</v>
      </c>
      <c r="DX89" s="284" t="s">
        <v>165</v>
      </c>
      <c r="DY89" s="284" t="s">
        <v>165</v>
      </c>
      <c r="DZ89" s="308">
        <v>2</v>
      </c>
      <c r="EA89" s="284" t="s">
        <v>162</v>
      </c>
      <c r="EB89" s="308">
        <v>18</v>
      </c>
      <c r="EC89" s="283">
        <v>2736000</v>
      </c>
      <c r="ED89" s="283">
        <v>0</v>
      </c>
      <c r="EE89" s="283">
        <v>0</v>
      </c>
      <c r="EF89" s="283">
        <v>2736000</v>
      </c>
      <c r="EG89" s="283" t="s">
        <v>156</v>
      </c>
      <c r="EH89" s="283">
        <v>2736000</v>
      </c>
      <c r="EI89" s="283">
        <v>2736000</v>
      </c>
      <c r="EJ89" s="284" t="s">
        <v>156</v>
      </c>
    </row>
    <row r="90" spans="1:151" ht="45" hidden="1" x14ac:dyDescent="0.2">
      <c r="A90" s="403" t="s">
        <v>93</v>
      </c>
      <c r="B90" s="404" t="s">
        <v>196</v>
      </c>
      <c r="C90" s="404" t="s">
        <v>194</v>
      </c>
      <c r="D90" s="238" t="s">
        <v>757</v>
      </c>
      <c r="E90" s="238" t="s">
        <v>153</v>
      </c>
      <c r="F90" s="403" t="s">
        <v>189</v>
      </c>
      <c r="G90" s="403" t="s">
        <v>190</v>
      </c>
      <c r="H90" s="403" t="s">
        <v>191</v>
      </c>
      <c r="I90" s="403" t="s">
        <v>192</v>
      </c>
      <c r="J90" s="403" t="s">
        <v>193</v>
      </c>
      <c r="K90" s="403" t="s">
        <v>167</v>
      </c>
      <c r="L90" s="405">
        <v>49575000</v>
      </c>
      <c r="M90" s="126">
        <v>16.451595973936445</v>
      </c>
      <c r="N90" s="462"/>
      <c r="O90" s="414">
        <v>15.16</v>
      </c>
      <c r="P90" s="331"/>
      <c r="Q90" s="406">
        <v>10.94</v>
      </c>
      <c r="R90" s="331"/>
      <c r="S90" s="189" t="e">
        <f>Q90+#REF!+R90</f>
        <v>#REF!</v>
      </c>
      <c r="T90" s="462"/>
      <c r="U90" s="411">
        <f>IF(AT90&lt;30,0,IF(AT90&lt;50,5,IF(AT90&lt;65,10,IF(AT90&gt;66,15))))</f>
        <v>10</v>
      </c>
      <c r="V90" s="407">
        <f>IF(W90&lt;499,15,IF(W90&lt;999,10,IF(W90&lt;1499,5,IF(W90&gt;1500,0))))</f>
        <v>0</v>
      </c>
      <c r="W90" s="384">
        <f t="shared" si="61"/>
        <v>4708.3774991272439</v>
      </c>
      <c r="X90" s="407">
        <f>IF(DC90&lt;500,0,IF(DC90&lt;1000,5,IF(DC90&gt;1000,10)))</f>
        <v>0</v>
      </c>
      <c r="Y90" s="407">
        <f>IF(Z90="Yes",20,0)</f>
        <v>20</v>
      </c>
      <c r="Z90" s="406" t="s">
        <v>161</v>
      </c>
      <c r="AA90" s="407">
        <f>IF(AB90="Yes",20,0)</f>
        <v>20</v>
      </c>
      <c r="AB90" s="409" t="s">
        <v>161</v>
      </c>
      <c r="AC90" s="407">
        <f t="shared" ref="AC90:AC96" si="74">IF(AD90="Yes",10,0)</f>
        <v>10</v>
      </c>
      <c r="AD90" s="409" t="s">
        <v>161</v>
      </c>
      <c r="AE90" s="407">
        <f t="shared" si="65"/>
        <v>10</v>
      </c>
      <c r="AF90" s="407">
        <f>IF(BL88&lt;999,20,IF(BL88&lt;1499,15,IF(BL88&lt;1999,10,IF(BL88&lt;3999,5,IF(BL88&gt;4000,0)))))</f>
        <v>0</v>
      </c>
      <c r="AG90" s="407">
        <f t="shared" si="66"/>
        <v>15</v>
      </c>
      <c r="AH90" s="407">
        <f t="shared" ref="AH90:AH121" si="75">IF(AI90="Yes",10,0)</f>
        <v>10</v>
      </c>
      <c r="AI90" s="406" t="s">
        <v>161</v>
      </c>
      <c r="AJ90" s="407">
        <v>15</v>
      </c>
      <c r="AK90" s="406" t="s">
        <v>751</v>
      </c>
      <c r="AL90" s="407">
        <f t="shared" si="73"/>
        <v>10</v>
      </c>
      <c r="AM90" s="406" t="s">
        <v>161</v>
      </c>
      <c r="AN90" s="407">
        <f t="shared" si="68"/>
        <v>0</v>
      </c>
      <c r="AO90" s="406" t="s">
        <v>162</v>
      </c>
      <c r="AP90" s="407">
        <f t="shared" si="72"/>
        <v>0</v>
      </c>
      <c r="AQ90" s="406" t="s">
        <v>162</v>
      </c>
      <c r="AR90" s="385">
        <v>27.533278106761291</v>
      </c>
      <c r="AS90" s="385">
        <v>2.989666162380232E-2</v>
      </c>
      <c r="AT90" s="385">
        <v>56.820126272447993</v>
      </c>
      <c r="AU90" s="385">
        <v>12.360755065048751</v>
      </c>
      <c r="AV90" s="385">
        <v>0.28479903166367554</v>
      </c>
      <c r="AW90" s="385">
        <v>27.339840362</v>
      </c>
      <c r="AX90" s="385">
        <v>25</v>
      </c>
      <c r="AY90" s="385">
        <v>0</v>
      </c>
      <c r="AZ90" s="455"/>
      <c r="BA90" s="448"/>
      <c r="BB90" s="442"/>
      <c r="BC90" s="337" t="s">
        <v>194</v>
      </c>
      <c r="BD90" s="386">
        <v>100</v>
      </c>
      <c r="BE90" s="337" t="s">
        <v>156</v>
      </c>
      <c r="BF90" s="386" t="s">
        <v>156</v>
      </c>
      <c r="BG90" s="337" t="s">
        <v>156</v>
      </c>
      <c r="BH90" s="386" t="s">
        <v>156</v>
      </c>
      <c r="BI90" s="386" t="s">
        <v>195</v>
      </c>
      <c r="BJ90" s="386">
        <v>100</v>
      </c>
      <c r="BK90" s="386" t="s">
        <v>156</v>
      </c>
      <c r="BL90" s="386" t="s">
        <v>156</v>
      </c>
      <c r="BM90" s="386" t="s">
        <v>156</v>
      </c>
      <c r="BN90" s="386" t="s">
        <v>156</v>
      </c>
      <c r="BO90" s="406">
        <f>SUM(U90+V90+X90+Y90+AA90+AC90)</f>
        <v>60</v>
      </c>
      <c r="BP90" s="406">
        <f t="shared" si="56"/>
        <v>60</v>
      </c>
      <c r="BQ90" s="331"/>
      <c r="BR90" s="406"/>
      <c r="BS90" s="407"/>
      <c r="BT90" s="407"/>
      <c r="BU90" s="406">
        <f t="shared" si="70"/>
        <v>10.94</v>
      </c>
      <c r="BV90" s="410" t="s">
        <v>809</v>
      </c>
      <c r="BW90" s="406">
        <f>O90+BS90*0.25</f>
        <v>15.16</v>
      </c>
      <c r="BX90" s="406"/>
      <c r="BY90" s="406"/>
      <c r="BZ90" s="282" t="s">
        <v>196</v>
      </c>
      <c r="CA90" s="308">
        <v>51.94</v>
      </c>
      <c r="CB90" s="282" t="s">
        <v>197</v>
      </c>
      <c r="CC90" s="308">
        <v>48.06</v>
      </c>
      <c r="CD90" s="282" t="s">
        <v>156</v>
      </c>
      <c r="CE90" s="308" t="s">
        <v>156</v>
      </c>
      <c r="CF90" s="282" t="s">
        <v>156</v>
      </c>
      <c r="CG90" s="308" t="s">
        <v>156</v>
      </c>
      <c r="CH90" s="284">
        <v>1</v>
      </c>
      <c r="CI90" s="284" t="s">
        <v>184</v>
      </c>
      <c r="CJ90" s="282" t="s">
        <v>198</v>
      </c>
      <c r="CK90" s="282" t="s">
        <v>199</v>
      </c>
      <c r="CL90" s="282" t="s">
        <v>200</v>
      </c>
      <c r="CM90" s="307">
        <v>1.6332768900000001</v>
      </c>
      <c r="CN90" s="307">
        <v>1.6332768900000001</v>
      </c>
      <c r="CO90" s="284" t="s">
        <v>174</v>
      </c>
      <c r="CP90" s="284" t="s">
        <v>158</v>
      </c>
      <c r="CQ90" s="308">
        <v>1</v>
      </c>
      <c r="CR90" s="308">
        <v>2</v>
      </c>
      <c r="CS90" s="284" t="s">
        <v>159</v>
      </c>
      <c r="CT90" s="284" t="s">
        <v>160</v>
      </c>
      <c r="CU90" s="308">
        <v>50</v>
      </c>
      <c r="CV90" s="308">
        <v>50</v>
      </c>
      <c r="CW90" s="307">
        <v>6.0899926560569</v>
      </c>
      <c r="CX90" s="307">
        <v>93.910007343943107</v>
      </c>
      <c r="CY90" s="309">
        <v>6446.6134540000003</v>
      </c>
      <c r="CZ90" s="309">
        <v>15500</v>
      </c>
      <c r="DA90" s="307">
        <v>0.41591054541935485</v>
      </c>
      <c r="DB90" s="309">
        <v>6054.0151680870249</v>
      </c>
      <c r="DC90" s="309">
        <v>392.59828591297605</v>
      </c>
      <c r="DD90" s="310">
        <v>61700.390330254988</v>
      </c>
      <c r="DE90" s="310">
        <v>4001.2234543961185</v>
      </c>
      <c r="DF90" s="310">
        <v>65701.613784651112</v>
      </c>
      <c r="DG90" s="283">
        <v>1482127</v>
      </c>
      <c r="DH90" s="307">
        <v>71.632139179999996</v>
      </c>
      <c r="DI90" s="307">
        <v>31.628654959999999</v>
      </c>
      <c r="DJ90" s="307">
        <v>67.216632419999996</v>
      </c>
      <c r="DK90" s="307" t="s">
        <v>156</v>
      </c>
      <c r="DL90" s="307" t="s">
        <v>156</v>
      </c>
      <c r="DM90" s="310">
        <v>1</v>
      </c>
      <c r="DN90" s="311">
        <v>4.6959806332735103E-6</v>
      </c>
      <c r="DO90" s="284" t="s">
        <v>161</v>
      </c>
      <c r="DP90" s="284" t="s">
        <v>162</v>
      </c>
      <c r="DQ90" s="308">
        <v>11</v>
      </c>
      <c r="DR90" s="308">
        <v>12</v>
      </c>
      <c r="DS90" s="284" t="s">
        <v>162</v>
      </c>
      <c r="DT90" s="308">
        <v>3</v>
      </c>
      <c r="DU90" s="308">
        <v>2</v>
      </c>
      <c r="DV90" s="282" t="s">
        <v>175</v>
      </c>
      <c r="DW90" s="282" t="s">
        <v>164</v>
      </c>
      <c r="DX90" s="284" t="s">
        <v>165</v>
      </c>
      <c r="DY90" s="284" t="s">
        <v>166</v>
      </c>
      <c r="DZ90" s="308">
        <v>1</v>
      </c>
      <c r="EA90" s="284" t="s">
        <v>161</v>
      </c>
      <c r="EB90" s="308">
        <v>24</v>
      </c>
      <c r="EC90" s="283">
        <v>46000000</v>
      </c>
      <c r="ED90" s="283">
        <v>3575000</v>
      </c>
      <c r="EE90" s="283">
        <v>0</v>
      </c>
      <c r="EF90" s="283">
        <v>49575000</v>
      </c>
      <c r="EG90" s="283" t="s">
        <v>156</v>
      </c>
      <c r="EH90" s="283">
        <v>49575000</v>
      </c>
      <c r="EI90" s="283">
        <v>49575000</v>
      </c>
      <c r="EJ90" s="284" t="s">
        <v>156</v>
      </c>
      <c r="EM90" s="413"/>
      <c r="EN90" s="413"/>
      <c r="EO90" s="413"/>
      <c r="EP90" s="413"/>
      <c r="EQ90" s="413"/>
      <c r="ER90" s="413"/>
      <c r="ES90" s="413"/>
      <c r="ET90" s="413"/>
      <c r="EU90" s="413"/>
    </row>
    <row r="91" spans="1:151" ht="53.45" hidden="1" customHeight="1" x14ac:dyDescent="0.2">
      <c r="A91" s="403" t="s">
        <v>94</v>
      </c>
      <c r="B91" s="404" t="s">
        <v>196</v>
      </c>
      <c r="C91" s="404" t="s">
        <v>194</v>
      </c>
      <c r="D91" s="238" t="s">
        <v>757</v>
      </c>
      <c r="E91" s="238" t="s">
        <v>153</v>
      </c>
      <c r="F91" s="403" t="s">
        <v>208</v>
      </c>
      <c r="G91" s="403" t="s">
        <v>190</v>
      </c>
      <c r="H91" s="403" t="s">
        <v>209</v>
      </c>
      <c r="I91" s="403" t="s">
        <v>182</v>
      </c>
      <c r="J91" s="403" t="s">
        <v>173</v>
      </c>
      <c r="K91" s="403" t="s">
        <v>167</v>
      </c>
      <c r="L91" s="405">
        <v>99400000</v>
      </c>
      <c r="M91" s="126">
        <v>11.136523875976859</v>
      </c>
      <c r="N91" s="462"/>
      <c r="O91" s="414">
        <v>12.4</v>
      </c>
      <c r="P91" s="331"/>
      <c r="Q91" s="406">
        <v>9.1</v>
      </c>
      <c r="R91" s="331"/>
      <c r="S91" s="189" t="e">
        <f>Q91+#REF!+R91</f>
        <v>#REF!</v>
      </c>
      <c r="T91" s="462"/>
      <c r="U91" s="411">
        <f>IF(AT91&lt;30,0,IF(AT91&lt;50,5,IF(AT91&lt;65,10,IF(AT91&gt;66,15))))</f>
        <v>10</v>
      </c>
      <c r="V91" s="407">
        <f>IF(W91&lt;499,15,IF(W91&lt;999,10,IF(W91&lt;1499,5,IF(W91&gt;1500,0))))</f>
        <v>0</v>
      </c>
      <c r="W91" s="384">
        <f t="shared" si="61"/>
        <v>1765.7073314003956</v>
      </c>
      <c r="X91" s="407">
        <f>IF(DC91&lt;500,0,IF(DC91&lt;1000,5,IF(DC91&gt;1000,10)))</f>
        <v>0</v>
      </c>
      <c r="Y91" s="407">
        <f>IF(Z91="Yes",20,0)</f>
        <v>20</v>
      </c>
      <c r="Z91" s="406" t="s">
        <v>161</v>
      </c>
      <c r="AA91" s="407">
        <f>IF(AB91="Yes",20,0)</f>
        <v>20</v>
      </c>
      <c r="AB91" s="409" t="s">
        <v>161</v>
      </c>
      <c r="AC91" s="407">
        <f t="shared" si="74"/>
        <v>10</v>
      </c>
      <c r="AD91" s="409" t="s">
        <v>161</v>
      </c>
      <c r="AE91" s="407">
        <f t="shared" si="65"/>
        <v>10</v>
      </c>
      <c r="AF91" s="407">
        <f>IF(BL89&lt;999,20,IF(BL89&lt;1499,15,IF(BL89&lt;1999,10,IF(BL89&lt;3999,5,IF(BL89&gt;4000,0)))))</f>
        <v>0</v>
      </c>
      <c r="AG91" s="407">
        <f t="shared" si="66"/>
        <v>15</v>
      </c>
      <c r="AH91" s="407">
        <f t="shared" si="75"/>
        <v>10</v>
      </c>
      <c r="AI91" s="406" t="s">
        <v>161</v>
      </c>
      <c r="AJ91" s="407">
        <v>15</v>
      </c>
      <c r="AK91" s="406" t="s">
        <v>751</v>
      </c>
      <c r="AL91" s="407">
        <f t="shared" si="73"/>
        <v>10</v>
      </c>
      <c r="AM91" s="406" t="s">
        <v>161</v>
      </c>
      <c r="AN91" s="407">
        <f t="shared" si="68"/>
        <v>0</v>
      </c>
      <c r="AO91" s="406" t="s">
        <v>162</v>
      </c>
      <c r="AP91" s="407">
        <f t="shared" si="72"/>
        <v>0</v>
      </c>
      <c r="AQ91" s="406" t="s">
        <v>162</v>
      </c>
      <c r="AR91" s="385">
        <v>14.914047600427818</v>
      </c>
      <c r="AS91" s="385">
        <v>6.1686539235412473E-2</v>
      </c>
      <c r="AT91" s="385">
        <v>50.994178142192993</v>
      </c>
      <c r="AU91" s="385">
        <v>7.1730424362549918</v>
      </c>
      <c r="AV91" s="385">
        <v>1.097773326075915</v>
      </c>
      <c r="AW91" s="385">
        <v>20.499871621</v>
      </c>
      <c r="AX91" s="385">
        <v>25</v>
      </c>
      <c r="AY91" s="385">
        <v>0</v>
      </c>
      <c r="AZ91" s="455"/>
      <c r="BA91" s="448"/>
      <c r="BB91" s="442"/>
      <c r="BC91" s="337" t="s">
        <v>194</v>
      </c>
      <c r="BD91" s="386">
        <v>100</v>
      </c>
      <c r="BE91" s="337" t="s">
        <v>156</v>
      </c>
      <c r="BF91" s="386" t="s">
        <v>156</v>
      </c>
      <c r="BG91" s="337" t="s">
        <v>156</v>
      </c>
      <c r="BH91" s="386" t="s">
        <v>156</v>
      </c>
      <c r="BI91" s="386" t="s">
        <v>195</v>
      </c>
      <c r="BJ91" s="386">
        <v>100</v>
      </c>
      <c r="BK91" s="386" t="s">
        <v>156</v>
      </c>
      <c r="BL91" s="386" t="s">
        <v>156</v>
      </c>
      <c r="BM91" s="386" t="s">
        <v>156</v>
      </c>
      <c r="BN91" s="386" t="s">
        <v>156</v>
      </c>
      <c r="BO91" s="406">
        <f>SUM(U91+V91+X91+Y91+AA91+AC91)</f>
        <v>60</v>
      </c>
      <c r="BP91" s="406">
        <f t="shared" si="56"/>
        <v>60</v>
      </c>
      <c r="BQ91" s="331"/>
      <c r="BR91" s="406"/>
      <c r="BS91" s="407"/>
      <c r="BT91" s="407"/>
      <c r="BU91" s="406">
        <f t="shared" si="70"/>
        <v>9.1</v>
      </c>
      <c r="BV91" s="410" t="s">
        <v>809</v>
      </c>
      <c r="BW91" s="406">
        <f>O91+BS91*0.25</f>
        <v>12.4</v>
      </c>
      <c r="BX91" s="406"/>
      <c r="BY91" s="406"/>
      <c r="BZ91" s="282" t="s">
        <v>196</v>
      </c>
      <c r="CA91" s="308">
        <v>100</v>
      </c>
      <c r="CB91" s="282" t="s">
        <v>156</v>
      </c>
      <c r="CC91" s="308" t="s">
        <v>156</v>
      </c>
      <c r="CD91" s="282" t="s">
        <v>156</v>
      </c>
      <c r="CE91" s="308" t="s">
        <v>156</v>
      </c>
      <c r="CF91" s="282" t="s">
        <v>156</v>
      </c>
      <c r="CG91" s="308" t="s">
        <v>156</v>
      </c>
      <c r="CH91" s="284">
        <v>1</v>
      </c>
      <c r="CI91" s="284" t="s">
        <v>184</v>
      </c>
      <c r="CJ91" s="282" t="s">
        <v>198</v>
      </c>
      <c r="CK91" s="282" t="s">
        <v>199</v>
      </c>
      <c r="CL91" s="282" t="s">
        <v>210</v>
      </c>
      <c r="CM91" s="307">
        <v>16.084402399999998</v>
      </c>
      <c r="CN91" s="307">
        <v>16.084402399999998</v>
      </c>
      <c r="CO91" s="284" t="s">
        <v>174</v>
      </c>
      <c r="CP91" s="284" t="s">
        <v>158</v>
      </c>
      <c r="CQ91" s="308">
        <v>1</v>
      </c>
      <c r="CR91" s="308">
        <v>2</v>
      </c>
      <c r="CS91" s="284" t="s">
        <v>159</v>
      </c>
      <c r="CT91" s="284" t="s">
        <v>160</v>
      </c>
      <c r="CU91" s="308">
        <v>49</v>
      </c>
      <c r="CV91" s="308">
        <v>50</v>
      </c>
      <c r="CW91" s="307">
        <v>8.8125771032800007</v>
      </c>
      <c r="CX91" s="307">
        <v>91.187422896719994</v>
      </c>
      <c r="CY91" s="309">
        <v>3499.9572069999999</v>
      </c>
      <c r="CZ91" s="309">
        <v>15539.176170000001</v>
      </c>
      <c r="DA91" s="307">
        <v>0.22523441196046365</v>
      </c>
      <c r="DB91" s="309">
        <v>3191.5207795513193</v>
      </c>
      <c r="DC91" s="309">
        <v>308.43642744868021</v>
      </c>
      <c r="DD91" s="310">
        <v>245144.62958747204</v>
      </c>
      <c r="DE91" s="310">
        <v>23691.38068680216</v>
      </c>
      <c r="DF91" s="310">
        <v>268836.01027427422</v>
      </c>
      <c r="DG91" s="283">
        <v>6131642</v>
      </c>
      <c r="DH91" s="307">
        <v>54.538307000000003</v>
      </c>
      <c r="DI91" s="307">
        <v>43.544452530000001</v>
      </c>
      <c r="DJ91" s="307">
        <v>54.915074679999996</v>
      </c>
      <c r="DK91" s="307" t="s">
        <v>156</v>
      </c>
      <c r="DL91" s="307" t="s">
        <v>156</v>
      </c>
      <c r="DM91" s="310">
        <v>4</v>
      </c>
      <c r="DN91" s="311">
        <v>1.7955466521518299E-5</v>
      </c>
      <c r="DO91" s="284" t="s">
        <v>161</v>
      </c>
      <c r="DP91" s="284" t="s">
        <v>162</v>
      </c>
      <c r="DQ91" s="308">
        <v>11</v>
      </c>
      <c r="DR91" s="308">
        <v>12</v>
      </c>
      <c r="DS91" s="284" t="s">
        <v>162</v>
      </c>
      <c r="DT91" s="308">
        <v>0</v>
      </c>
      <c r="DU91" s="308">
        <v>0</v>
      </c>
      <c r="DV91" s="282" t="s">
        <v>175</v>
      </c>
      <c r="DW91" s="282" t="s">
        <v>164</v>
      </c>
      <c r="DX91" s="284" t="s">
        <v>165</v>
      </c>
      <c r="DY91" s="284" t="s">
        <v>176</v>
      </c>
      <c r="DZ91" s="308">
        <v>1</v>
      </c>
      <c r="EA91" s="284" t="s">
        <v>161</v>
      </c>
      <c r="EB91" s="308">
        <v>25</v>
      </c>
      <c r="EC91" s="283">
        <v>61000000</v>
      </c>
      <c r="ED91" s="283">
        <v>35800000</v>
      </c>
      <c r="EE91" s="283">
        <v>2600000</v>
      </c>
      <c r="EF91" s="283">
        <v>99400000</v>
      </c>
      <c r="EG91" s="283" t="s">
        <v>156</v>
      </c>
      <c r="EH91" s="283">
        <v>99400000</v>
      </c>
      <c r="EI91" s="283">
        <v>99400000</v>
      </c>
      <c r="EJ91" s="284" t="s">
        <v>156</v>
      </c>
      <c r="EM91" s="413"/>
      <c r="EN91" s="413"/>
      <c r="EO91" s="413"/>
      <c r="EP91" s="413"/>
      <c r="EQ91" s="413"/>
      <c r="ER91" s="413"/>
      <c r="ES91" s="413"/>
      <c r="ET91" s="413"/>
      <c r="EU91" s="413"/>
    </row>
    <row r="92" spans="1:151" ht="30" hidden="1" x14ac:dyDescent="0.2">
      <c r="A92" s="345" t="s">
        <v>497</v>
      </c>
      <c r="B92" s="361" t="s">
        <v>233</v>
      </c>
      <c r="C92" s="361" t="s">
        <v>214</v>
      </c>
      <c r="D92" s="152" t="s">
        <v>759</v>
      </c>
      <c r="E92" s="152" t="s">
        <v>179</v>
      </c>
      <c r="F92" s="345"/>
      <c r="G92" s="345" t="s">
        <v>498</v>
      </c>
      <c r="H92" s="345"/>
      <c r="I92" s="345"/>
      <c r="J92" s="345" t="s">
        <v>499</v>
      </c>
      <c r="K92" s="345"/>
      <c r="L92" s="362">
        <v>428000</v>
      </c>
      <c r="M92" s="154"/>
      <c r="N92" s="439"/>
      <c r="O92" s="155"/>
      <c r="P92" s="363"/>
      <c r="Q92" s="364">
        <v>38.049999999999997</v>
      </c>
      <c r="R92" s="364">
        <v>9.75</v>
      </c>
      <c r="S92" s="158" t="e">
        <f>Q92+#REF!+R92</f>
        <v>#REF!</v>
      </c>
      <c r="T92" s="439"/>
      <c r="U92" s="159" t="s">
        <v>155</v>
      </c>
      <c r="V92" s="365"/>
      <c r="W92" s="366">
        <f t="shared" si="61"/>
        <v>11239.259679418501</v>
      </c>
      <c r="X92" s="367"/>
      <c r="Y92" s="365">
        <f>IF(Z92="Yes",15,0)</f>
        <v>15</v>
      </c>
      <c r="Z92" s="367" t="s">
        <v>161</v>
      </c>
      <c r="AA92" s="365">
        <f>IF(AB92="Yes",10,0)</f>
        <v>0</v>
      </c>
      <c r="AB92" s="367"/>
      <c r="AC92" s="368">
        <f t="shared" si="74"/>
        <v>0</v>
      </c>
      <c r="AD92" s="367"/>
      <c r="AE92" s="369">
        <f t="shared" si="65"/>
        <v>0</v>
      </c>
      <c r="AF92" s="369">
        <f t="shared" ref="AF92:AF123" si="76">IF(W92&lt;999,20,IF(W92&lt;1499,15,IF(W92&lt;1999,10,IF(W92&lt;3999,5,IF(W92&gt;4000,0)))))</f>
        <v>0</v>
      </c>
      <c r="AG92" s="369">
        <f t="shared" si="66"/>
        <v>15</v>
      </c>
      <c r="AH92" s="369">
        <f t="shared" si="75"/>
        <v>10</v>
      </c>
      <c r="AI92" s="364" t="s">
        <v>161</v>
      </c>
      <c r="AJ92" s="369">
        <f t="shared" ref="AJ92:AJ123" si="77">IF(AK92="Minimal",15,0)</f>
        <v>15</v>
      </c>
      <c r="AK92" s="364" t="s">
        <v>751</v>
      </c>
      <c r="AL92" s="369">
        <f t="shared" si="73"/>
        <v>10</v>
      </c>
      <c r="AM92" s="364" t="s">
        <v>161</v>
      </c>
      <c r="AN92" s="369">
        <f>IF(AO92="Yes",5,0)</f>
        <v>5</v>
      </c>
      <c r="AO92" s="364" t="s">
        <v>161</v>
      </c>
      <c r="AP92" s="369">
        <f t="shared" si="72"/>
        <v>0</v>
      </c>
      <c r="AQ92" s="364" t="s">
        <v>162</v>
      </c>
      <c r="AR92" s="370"/>
      <c r="AS92" s="370"/>
      <c r="AT92" s="370"/>
      <c r="AU92" s="370"/>
      <c r="AV92" s="370"/>
      <c r="AW92" s="370"/>
      <c r="AX92" s="370"/>
      <c r="AY92" s="370"/>
      <c r="AZ92" s="451"/>
      <c r="BA92" s="448"/>
      <c r="BB92" s="451"/>
      <c r="BC92" s="345" t="s">
        <v>214</v>
      </c>
      <c r="BD92" s="371"/>
      <c r="BE92" s="345"/>
      <c r="BF92" s="371"/>
      <c r="BG92" s="345"/>
      <c r="BH92" s="371"/>
      <c r="BI92" s="371"/>
      <c r="BJ92" s="371"/>
      <c r="BK92" s="371"/>
      <c r="BL92" s="371"/>
      <c r="BM92" s="371"/>
      <c r="BN92" s="371"/>
      <c r="BO92" s="371"/>
      <c r="BP92" s="364">
        <f t="shared" si="56"/>
        <v>55</v>
      </c>
      <c r="BQ92" s="371"/>
      <c r="BR92" s="371"/>
      <c r="BS92" s="371"/>
      <c r="BT92" s="371"/>
      <c r="BU92" s="371"/>
      <c r="BV92" s="371"/>
      <c r="BW92" s="371"/>
      <c r="BX92" s="371"/>
      <c r="BY92" s="293"/>
      <c r="BZ92" s="291" t="s">
        <v>233</v>
      </c>
      <c r="CA92" s="293"/>
      <c r="CB92" s="291"/>
      <c r="CC92" s="293"/>
      <c r="CD92" s="291"/>
      <c r="CE92" s="293"/>
      <c r="CF92" s="291"/>
      <c r="CG92" s="293"/>
      <c r="CH92" s="294"/>
      <c r="CI92" s="294"/>
      <c r="CJ92" s="291"/>
      <c r="CK92" s="291"/>
      <c r="CL92" s="291"/>
      <c r="CM92" s="305"/>
      <c r="CN92" s="305">
        <v>0.82</v>
      </c>
      <c r="CO92" s="294"/>
      <c r="CP92" s="294"/>
      <c r="CQ92" s="293"/>
      <c r="CR92" s="293"/>
      <c r="CS92" s="294"/>
      <c r="CT92" s="294"/>
      <c r="CU92" s="293"/>
      <c r="CV92" s="293"/>
      <c r="CW92" s="305"/>
      <c r="CX92" s="305"/>
      <c r="CY92" s="295">
        <v>46.44</v>
      </c>
      <c r="CZ92" s="295"/>
      <c r="DA92" s="305"/>
      <c r="DB92" s="295"/>
      <c r="DC92" s="295"/>
      <c r="DD92" s="306"/>
      <c r="DE92" s="306"/>
      <c r="DF92" s="306"/>
      <c r="DG92" s="292"/>
      <c r="DH92" s="305"/>
      <c r="DI92" s="305"/>
      <c r="DJ92" s="305"/>
      <c r="DK92" s="305"/>
      <c r="DL92" s="305"/>
      <c r="DM92" s="306"/>
      <c r="DN92" s="296"/>
      <c r="DO92" s="294"/>
      <c r="DP92" s="294"/>
      <c r="DQ92" s="293"/>
      <c r="DR92" s="293"/>
      <c r="DS92" s="294"/>
      <c r="DT92" s="293"/>
      <c r="DU92" s="293"/>
      <c r="DV92" s="291"/>
      <c r="DW92" s="291"/>
      <c r="DX92" s="294"/>
      <c r="DY92" s="294"/>
      <c r="DZ92" s="293"/>
      <c r="EA92" s="294"/>
      <c r="EB92" s="293"/>
      <c r="EC92" s="292"/>
      <c r="ED92" s="292"/>
      <c r="EE92" s="292"/>
      <c r="EF92" s="292">
        <v>475555</v>
      </c>
      <c r="EG92" s="292"/>
      <c r="EH92" s="292">
        <v>428000</v>
      </c>
      <c r="EI92" s="292"/>
      <c r="EJ92" s="294"/>
    </row>
    <row r="93" spans="1:151" ht="30" hidden="1" x14ac:dyDescent="0.2">
      <c r="A93" s="345" t="s">
        <v>500</v>
      </c>
      <c r="B93" s="361" t="s">
        <v>233</v>
      </c>
      <c r="C93" s="361" t="s">
        <v>214</v>
      </c>
      <c r="D93" s="152" t="s">
        <v>759</v>
      </c>
      <c r="E93" s="152" t="s">
        <v>179</v>
      </c>
      <c r="F93" s="345"/>
      <c r="G93" s="345" t="s">
        <v>498</v>
      </c>
      <c r="H93" s="345"/>
      <c r="I93" s="345"/>
      <c r="J93" s="345" t="s">
        <v>499</v>
      </c>
      <c r="K93" s="345"/>
      <c r="L93" s="362">
        <v>454815</v>
      </c>
      <c r="M93" s="154"/>
      <c r="N93" s="439"/>
      <c r="O93" s="155"/>
      <c r="P93" s="363"/>
      <c r="Q93" s="364">
        <v>38.049999999999997</v>
      </c>
      <c r="R93" s="364">
        <v>9.75</v>
      </c>
      <c r="S93" s="158" t="e">
        <f>Q93+#REF!+R93</f>
        <v>#REF!</v>
      </c>
      <c r="T93" s="439"/>
      <c r="U93" s="159" t="s">
        <v>155</v>
      </c>
      <c r="V93" s="365"/>
      <c r="W93" s="366">
        <f t="shared" si="61"/>
        <v>11943.420306296088</v>
      </c>
      <c r="X93" s="367"/>
      <c r="Y93" s="365">
        <f>IF(Z93="Yes",15,0)</f>
        <v>15</v>
      </c>
      <c r="Z93" s="367" t="s">
        <v>161</v>
      </c>
      <c r="AA93" s="365">
        <f>IF(AB93="Yes",10,0)</f>
        <v>0</v>
      </c>
      <c r="AB93" s="367"/>
      <c r="AC93" s="368">
        <f t="shared" si="74"/>
        <v>0</v>
      </c>
      <c r="AD93" s="367"/>
      <c r="AE93" s="369">
        <f t="shared" si="65"/>
        <v>0</v>
      </c>
      <c r="AF93" s="369">
        <f t="shared" si="76"/>
        <v>0</v>
      </c>
      <c r="AG93" s="369">
        <f t="shared" si="66"/>
        <v>15</v>
      </c>
      <c r="AH93" s="369">
        <f t="shared" si="75"/>
        <v>10</v>
      </c>
      <c r="AI93" s="364" t="s">
        <v>161</v>
      </c>
      <c r="AJ93" s="369">
        <f t="shared" si="77"/>
        <v>15</v>
      </c>
      <c r="AK93" s="364" t="s">
        <v>751</v>
      </c>
      <c r="AL93" s="369">
        <f t="shared" si="73"/>
        <v>10</v>
      </c>
      <c r="AM93" s="364" t="s">
        <v>161</v>
      </c>
      <c r="AN93" s="369">
        <f>IF(AO93="Yes",5,0)</f>
        <v>5</v>
      </c>
      <c r="AO93" s="364" t="s">
        <v>161</v>
      </c>
      <c r="AP93" s="369">
        <f t="shared" si="72"/>
        <v>0</v>
      </c>
      <c r="AQ93" s="364" t="s">
        <v>162</v>
      </c>
      <c r="AR93" s="370"/>
      <c r="AS93" s="370"/>
      <c r="AT93" s="370"/>
      <c r="AU93" s="370"/>
      <c r="AV93" s="370"/>
      <c r="AW93" s="370"/>
      <c r="AX93" s="370"/>
      <c r="AY93" s="370"/>
      <c r="AZ93" s="451"/>
      <c r="BA93" s="448"/>
      <c r="BB93" s="451"/>
      <c r="BC93" s="345" t="s">
        <v>214</v>
      </c>
      <c r="BD93" s="371"/>
      <c r="BE93" s="345"/>
      <c r="BF93" s="371"/>
      <c r="BG93" s="345"/>
      <c r="BH93" s="371"/>
      <c r="BI93" s="371"/>
      <c r="BJ93" s="371"/>
      <c r="BK93" s="371"/>
      <c r="BL93" s="371"/>
      <c r="BM93" s="371"/>
      <c r="BN93" s="371"/>
      <c r="BO93" s="371"/>
      <c r="BP93" s="364">
        <f t="shared" si="56"/>
        <v>55</v>
      </c>
      <c r="BQ93" s="371"/>
      <c r="BR93" s="371"/>
      <c r="BS93" s="371"/>
      <c r="BT93" s="371"/>
      <c r="BU93" s="371"/>
      <c r="BV93" s="371"/>
      <c r="BW93" s="371"/>
      <c r="BX93" s="371"/>
      <c r="BY93" s="293"/>
      <c r="BZ93" s="291" t="s">
        <v>233</v>
      </c>
      <c r="CA93" s="293"/>
      <c r="CB93" s="291"/>
      <c r="CC93" s="293"/>
      <c r="CD93" s="291"/>
      <c r="CE93" s="293"/>
      <c r="CF93" s="291"/>
      <c r="CG93" s="293"/>
      <c r="CH93" s="294"/>
      <c r="CI93" s="294"/>
      <c r="CJ93" s="291"/>
      <c r="CK93" s="291"/>
      <c r="CL93" s="291"/>
      <c r="CM93" s="305"/>
      <c r="CN93" s="305">
        <v>0.82</v>
      </c>
      <c r="CO93" s="294"/>
      <c r="CP93" s="294"/>
      <c r="CQ93" s="293"/>
      <c r="CR93" s="293"/>
      <c r="CS93" s="294"/>
      <c r="CT93" s="294"/>
      <c r="CU93" s="293"/>
      <c r="CV93" s="293"/>
      <c r="CW93" s="305"/>
      <c r="CX93" s="305"/>
      <c r="CY93" s="295">
        <v>46.44</v>
      </c>
      <c r="CZ93" s="295"/>
      <c r="DA93" s="305"/>
      <c r="DB93" s="295"/>
      <c r="DC93" s="295"/>
      <c r="DD93" s="306"/>
      <c r="DE93" s="306"/>
      <c r="DF93" s="306"/>
      <c r="DG93" s="292"/>
      <c r="DH93" s="305"/>
      <c r="DI93" s="305"/>
      <c r="DJ93" s="305"/>
      <c r="DK93" s="305"/>
      <c r="DL93" s="305"/>
      <c r="DM93" s="306"/>
      <c r="DN93" s="296"/>
      <c r="DO93" s="294"/>
      <c r="DP93" s="294"/>
      <c r="DQ93" s="293"/>
      <c r="DR93" s="293"/>
      <c r="DS93" s="294"/>
      <c r="DT93" s="293"/>
      <c r="DU93" s="293"/>
      <c r="DV93" s="291"/>
      <c r="DW93" s="291"/>
      <c r="DX93" s="294"/>
      <c r="DY93" s="294"/>
      <c r="DZ93" s="293"/>
      <c r="EA93" s="294"/>
      <c r="EB93" s="293"/>
      <c r="EC93" s="292"/>
      <c r="ED93" s="292"/>
      <c r="EE93" s="292"/>
      <c r="EF93" s="292">
        <v>505350</v>
      </c>
      <c r="EG93" s="292"/>
      <c r="EH93" s="292">
        <v>454815</v>
      </c>
      <c r="EI93" s="292"/>
      <c r="EJ93" s="294"/>
    </row>
    <row r="94" spans="1:151" ht="30" hidden="1" x14ac:dyDescent="0.2">
      <c r="A94" s="345" t="s">
        <v>501</v>
      </c>
      <c r="B94" s="361" t="s">
        <v>233</v>
      </c>
      <c r="C94" s="361" t="s">
        <v>214</v>
      </c>
      <c r="D94" s="152" t="s">
        <v>759</v>
      </c>
      <c r="E94" s="152" t="s">
        <v>179</v>
      </c>
      <c r="F94" s="345"/>
      <c r="G94" s="345" t="s">
        <v>498</v>
      </c>
      <c r="H94" s="345"/>
      <c r="I94" s="345"/>
      <c r="J94" s="345" t="s">
        <v>499</v>
      </c>
      <c r="K94" s="345"/>
      <c r="L94" s="362">
        <v>3325500</v>
      </c>
      <c r="M94" s="154"/>
      <c r="N94" s="439"/>
      <c r="O94" s="155"/>
      <c r="P94" s="363"/>
      <c r="Q94" s="364">
        <v>38.049999999999997</v>
      </c>
      <c r="R94" s="364">
        <v>9.75</v>
      </c>
      <c r="S94" s="158" t="e">
        <f>Q94+#REF!+R94</f>
        <v>#REF!</v>
      </c>
      <c r="T94" s="439"/>
      <c r="U94" s="159" t="s">
        <v>155</v>
      </c>
      <c r="V94" s="365"/>
      <c r="W94" s="366">
        <f t="shared" si="61"/>
        <v>87327.47211193043</v>
      </c>
      <c r="X94" s="367"/>
      <c r="Y94" s="365">
        <f>IF(Z94="Yes",15,0)</f>
        <v>15</v>
      </c>
      <c r="Z94" s="367" t="s">
        <v>161</v>
      </c>
      <c r="AA94" s="365">
        <f>IF(AB94="Yes",10,0)</f>
        <v>0</v>
      </c>
      <c r="AB94" s="367"/>
      <c r="AC94" s="368">
        <f t="shared" si="74"/>
        <v>0</v>
      </c>
      <c r="AD94" s="367"/>
      <c r="AE94" s="369">
        <f t="shared" si="65"/>
        <v>0</v>
      </c>
      <c r="AF94" s="369">
        <f t="shared" si="76"/>
        <v>0</v>
      </c>
      <c r="AG94" s="369">
        <f t="shared" si="66"/>
        <v>15</v>
      </c>
      <c r="AH94" s="369">
        <f t="shared" si="75"/>
        <v>10</v>
      </c>
      <c r="AI94" s="364" t="s">
        <v>161</v>
      </c>
      <c r="AJ94" s="369">
        <f t="shared" si="77"/>
        <v>15</v>
      </c>
      <c r="AK94" s="364" t="s">
        <v>751</v>
      </c>
      <c r="AL94" s="369">
        <f t="shared" si="73"/>
        <v>10</v>
      </c>
      <c r="AM94" s="364" t="s">
        <v>161</v>
      </c>
      <c r="AN94" s="369">
        <f>IF(AO94="Yes",5,0)</f>
        <v>5</v>
      </c>
      <c r="AO94" s="364" t="s">
        <v>161</v>
      </c>
      <c r="AP94" s="369">
        <f t="shared" si="72"/>
        <v>0</v>
      </c>
      <c r="AQ94" s="364" t="s">
        <v>162</v>
      </c>
      <c r="AR94" s="370"/>
      <c r="AS94" s="370"/>
      <c r="AT94" s="370"/>
      <c r="AU94" s="370"/>
      <c r="AV94" s="370"/>
      <c r="AW94" s="370"/>
      <c r="AX94" s="370"/>
      <c r="AY94" s="370"/>
      <c r="AZ94" s="451"/>
      <c r="BA94" s="448"/>
      <c r="BB94" s="451"/>
      <c r="BC94" s="345" t="s">
        <v>214</v>
      </c>
      <c r="BD94" s="371"/>
      <c r="BE94" s="345"/>
      <c r="BF94" s="371"/>
      <c r="BG94" s="345"/>
      <c r="BH94" s="371"/>
      <c r="BI94" s="371"/>
      <c r="BJ94" s="371"/>
      <c r="BK94" s="371"/>
      <c r="BL94" s="371"/>
      <c r="BM94" s="371"/>
      <c r="BN94" s="371"/>
      <c r="BO94" s="371"/>
      <c r="BP94" s="364">
        <f t="shared" si="56"/>
        <v>55</v>
      </c>
      <c r="BQ94" s="371"/>
      <c r="BR94" s="371"/>
      <c r="BS94" s="371"/>
      <c r="BT94" s="371"/>
      <c r="BU94" s="371"/>
      <c r="BV94" s="371"/>
      <c r="BW94" s="371"/>
      <c r="BX94" s="371"/>
      <c r="BY94" s="293"/>
      <c r="BZ94" s="291" t="s">
        <v>233</v>
      </c>
      <c r="CA94" s="293"/>
      <c r="CB94" s="291"/>
      <c r="CC94" s="293"/>
      <c r="CD94" s="291"/>
      <c r="CE94" s="293"/>
      <c r="CF94" s="291"/>
      <c r="CG94" s="293"/>
      <c r="CH94" s="294"/>
      <c r="CI94" s="294"/>
      <c r="CJ94" s="291"/>
      <c r="CK94" s="291"/>
      <c r="CL94" s="291"/>
      <c r="CM94" s="305"/>
      <c r="CN94" s="305">
        <v>0.82</v>
      </c>
      <c r="CO94" s="294"/>
      <c r="CP94" s="294"/>
      <c r="CQ94" s="293"/>
      <c r="CR94" s="293"/>
      <c r="CS94" s="294"/>
      <c r="CT94" s="294"/>
      <c r="CU94" s="293"/>
      <c r="CV94" s="293"/>
      <c r="CW94" s="305"/>
      <c r="CX94" s="305"/>
      <c r="CY94" s="295">
        <v>46.44</v>
      </c>
      <c r="CZ94" s="295"/>
      <c r="DA94" s="305"/>
      <c r="DB94" s="295"/>
      <c r="DC94" s="295"/>
      <c r="DD94" s="306"/>
      <c r="DE94" s="306"/>
      <c r="DF94" s="306"/>
      <c r="DG94" s="292"/>
      <c r="DH94" s="305"/>
      <c r="DI94" s="305"/>
      <c r="DJ94" s="305"/>
      <c r="DK94" s="305"/>
      <c r="DL94" s="305"/>
      <c r="DM94" s="306"/>
      <c r="DN94" s="296"/>
      <c r="DO94" s="294"/>
      <c r="DP94" s="294"/>
      <c r="DQ94" s="293"/>
      <c r="DR94" s="293"/>
      <c r="DS94" s="294"/>
      <c r="DT94" s="293"/>
      <c r="DU94" s="293"/>
      <c r="DV94" s="291"/>
      <c r="DW94" s="291"/>
      <c r="DX94" s="294"/>
      <c r="DY94" s="294"/>
      <c r="DZ94" s="293"/>
      <c r="EA94" s="294"/>
      <c r="EB94" s="293"/>
      <c r="EC94" s="292"/>
      <c r="ED94" s="292"/>
      <c r="EE94" s="292"/>
      <c r="EF94" s="292">
        <v>3695000</v>
      </c>
      <c r="EG94" s="292"/>
      <c r="EH94" s="292">
        <v>3325500</v>
      </c>
      <c r="EI94" s="292"/>
      <c r="EJ94" s="294"/>
    </row>
    <row r="95" spans="1:151" ht="30" hidden="1" x14ac:dyDescent="0.2">
      <c r="A95" s="345" t="s">
        <v>502</v>
      </c>
      <c r="B95" s="361" t="s">
        <v>233</v>
      </c>
      <c r="C95" s="361" t="s">
        <v>214</v>
      </c>
      <c r="D95" s="152" t="s">
        <v>759</v>
      </c>
      <c r="E95" s="152" t="s">
        <v>179</v>
      </c>
      <c r="F95" s="345"/>
      <c r="G95" s="345" t="s">
        <v>498</v>
      </c>
      <c r="H95" s="345"/>
      <c r="I95" s="345"/>
      <c r="J95" s="345" t="s">
        <v>503</v>
      </c>
      <c r="K95" s="345"/>
      <c r="L95" s="362">
        <v>1152000</v>
      </c>
      <c r="M95" s="154"/>
      <c r="N95" s="439"/>
      <c r="O95" s="155"/>
      <c r="P95" s="363"/>
      <c r="Q95" s="364">
        <v>36.85</v>
      </c>
      <c r="R95" s="364">
        <v>9.75</v>
      </c>
      <c r="S95" s="158" t="e">
        <f>Q95+#REF!+R95</f>
        <v>#REF!</v>
      </c>
      <c r="T95" s="439"/>
      <c r="U95" s="159" t="s">
        <v>155</v>
      </c>
      <c r="V95" s="365"/>
      <c r="W95" s="366">
        <f t="shared" si="61"/>
        <v>30251.465305350732</v>
      </c>
      <c r="X95" s="367"/>
      <c r="Y95" s="365">
        <f>IF(Z95="Yes",15,0)</f>
        <v>15</v>
      </c>
      <c r="Z95" s="367" t="s">
        <v>161</v>
      </c>
      <c r="AA95" s="365">
        <f>IF(AB95="Yes",10,0)</f>
        <v>0</v>
      </c>
      <c r="AB95" s="367"/>
      <c r="AC95" s="368">
        <f t="shared" si="74"/>
        <v>0</v>
      </c>
      <c r="AD95" s="367"/>
      <c r="AE95" s="369">
        <f t="shared" si="65"/>
        <v>0</v>
      </c>
      <c r="AF95" s="369">
        <f t="shared" si="76"/>
        <v>0</v>
      </c>
      <c r="AG95" s="369">
        <f t="shared" si="66"/>
        <v>15</v>
      </c>
      <c r="AH95" s="369">
        <f t="shared" si="75"/>
        <v>10</v>
      </c>
      <c r="AI95" s="364" t="s">
        <v>161</v>
      </c>
      <c r="AJ95" s="369">
        <f t="shared" si="77"/>
        <v>15</v>
      </c>
      <c r="AK95" s="364" t="s">
        <v>751</v>
      </c>
      <c r="AL95" s="369">
        <f t="shared" si="73"/>
        <v>10</v>
      </c>
      <c r="AM95" s="364" t="s">
        <v>161</v>
      </c>
      <c r="AN95" s="369">
        <f>IF(AO95="Yes",5,0)</f>
        <v>5</v>
      </c>
      <c r="AO95" s="364" t="s">
        <v>161</v>
      </c>
      <c r="AP95" s="369">
        <f t="shared" si="72"/>
        <v>0</v>
      </c>
      <c r="AQ95" s="364" t="s">
        <v>162</v>
      </c>
      <c r="AR95" s="370"/>
      <c r="AS95" s="370"/>
      <c r="AT95" s="370"/>
      <c r="AU95" s="370"/>
      <c r="AV95" s="370"/>
      <c r="AW95" s="370"/>
      <c r="AX95" s="370"/>
      <c r="AY95" s="370"/>
      <c r="AZ95" s="451"/>
      <c r="BA95" s="448"/>
      <c r="BB95" s="451"/>
      <c r="BC95" s="345" t="s">
        <v>214</v>
      </c>
      <c r="BD95" s="371"/>
      <c r="BE95" s="345"/>
      <c r="BF95" s="371"/>
      <c r="BG95" s="345"/>
      <c r="BH95" s="371"/>
      <c r="BI95" s="371"/>
      <c r="BJ95" s="371"/>
      <c r="BK95" s="371"/>
      <c r="BL95" s="371"/>
      <c r="BM95" s="371"/>
      <c r="BN95" s="371"/>
      <c r="BO95" s="371"/>
      <c r="BP95" s="364">
        <f t="shared" si="56"/>
        <v>55</v>
      </c>
      <c r="BQ95" s="371"/>
      <c r="BR95" s="371"/>
      <c r="BS95" s="371"/>
      <c r="BT95" s="371"/>
      <c r="BU95" s="371"/>
      <c r="BV95" s="371"/>
      <c r="BW95" s="371"/>
      <c r="BX95" s="371"/>
      <c r="BY95" s="293"/>
      <c r="BZ95" s="291" t="s">
        <v>233</v>
      </c>
      <c r="CA95" s="293"/>
      <c r="CB95" s="291"/>
      <c r="CC95" s="293"/>
      <c r="CD95" s="291"/>
      <c r="CE95" s="293"/>
      <c r="CF95" s="291"/>
      <c r="CG95" s="293"/>
      <c r="CH95" s="294"/>
      <c r="CI95" s="294"/>
      <c r="CJ95" s="291"/>
      <c r="CK95" s="291"/>
      <c r="CL95" s="291"/>
      <c r="CM95" s="305"/>
      <c r="CN95" s="305">
        <v>0.82</v>
      </c>
      <c r="CO95" s="294"/>
      <c r="CP95" s="294"/>
      <c r="CQ95" s="293"/>
      <c r="CR95" s="293"/>
      <c r="CS95" s="294"/>
      <c r="CT95" s="294"/>
      <c r="CU95" s="293"/>
      <c r="CV95" s="293"/>
      <c r="CW95" s="305"/>
      <c r="CX95" s="305"/>
      <c r="CY95" s="295">
        <v>46.44</v>
      </c>
      <c r="CZ95" s="295"/>
      <c r="DA95" s="305"/>
      <c r="DB95" s="295"/>
      <c r="DC95" s="295"/>
      <c r="DD95" s="306"/>
      <c r="DE95" s="306"/>
      <c r="DF95" s="306"/>
      <c r="DG95" s="292"/>
      <c r="DH95" s="305"/>
      <c r="DI95" s="305"/>
      <c r="DJ95" s="305"/>
      <c r="DK95" s="305"/>
      <c r="DL95" s="305"/>
      <c r="DM95" s="306"/>
      <c r="DN95" s="296"/>
      <c r="DO95" s="294"/>
      <c r="DP95" s="294"/>
      <c r="DQ95" s="293"/>
      <c r="DR95" s="293"/>
      <c r="DS95" s="294"/>
      <c r="DT95" s="293"/>
      <c r="DU95" s="293"/>
      <c r="DV95" s="291"/>
      <c r="DW95" s="291"/>
      <c r="DX95" s="294"/>
      <c r="DY95" s="294"/>
      <c r="DZ95" s="293"/>
      <c r="EA95" s="294"/>
      <c r="EB95" s="293"/>
      <c r="EC95" s="292"/>
      <c r="ED95" s="292"/>
      <c r="EE95" s="292"/>
      <c r="EF95" s="292">
        <v>1280000</v>
      </c>
      <c r="EG95" s="292"/>
      <c r="EH95" s="292">
        <v>1152000</v>
      </c>
      <c r="EI95" s="292"/>
      <c r="EJ95" s="294"/>
    </row>
    <row r="96" spans="1:151" ht="30" hidden="1" x14ac:dyDescent="0.2">
      <c r="A96" s="345" t="s">
        <v>504</v>
      </c>
      <c r="B96" s="361" t="s">
        <v>197</v>
      </c>
      <c r="C96" s="361" t="s">
        <v>194</v>
      </c>
      <c r="D96" s="152" t="s">
        <v>759</v>
      </c>
      <c r="E96" s="152" t="s">
        <v>179</v>
      </c>
      <c r="F96" s="345"/>
      <c r="G96" s="345" t="s">
        <v>505</v>
      </c>
      <c r="H96" s="345"/>
      <c r="I96" s="345"/>
      <c r="J96" s="345" t="s">
        <v>499</v>
      </c>
      <c r="K96" s="345"/>
      <c r="L96" s="362">
        <v>450000</v>
      </c>
      <c r="M96" s="154"/>
      <c r="N96" s="439"/>
      <c r="O96" s="155"/>
      <c r="P96" s="363"/>
      <c r="Q96" s="364">
        <v>35.35</v>
      </c>
      <c r="R96" s="364"/>
      <c r="S96" s="158" t="e">
        <f>Q96+#REF!+R96</f>
        <v>#REF!</v>
      </c>
      <c r="T96" s="439"/>
      <c r="U96" s="159" t="s">
        <v>155</v>
      </c>
      <c r="V96" s="365"/>
      <c r="W96" s="366">
        <f t="shared" si="61"/>
        <v>14750.954714569027</v>
      </c>
      <c r="X96" s="367"/>
      <c r="Y96" s="365">
        <f>IF(Z96="Yes",15,0)</f>
        <v>15</v>
      </c>
      <c r="Z96" s="367" t="s">
        <v>161</v>
      </c>
      <c r="AA96" s="365">
        <f>IF(AB96="Yes",10,0)</f>
        <v>0</v>
      </c>
      <c r="AB96" s="367"/>
      <c r="AC96" s="368">
        <f t="shared" si="74"/>
        <v>0</v>
      </c>
      <c r="AD96" s="367"/>
      <c r="AE96" s="369">
        <f t="shared" si="65"/>
        <v>0</v>
      </c>
      <c r="AF96" s="369">
        <f t="shared" si="76"/>
        <v>0</v>
      </c>
      <c r="AG96" s="369">
        <f t="shared" si="66"/>
        <v>15</v>
      </c>
      <c r="AH96" s="369">
        <f t="shared" si="75"/>
        <v>10</v>
      </c>
      <c r="AI96" s="364" t="s">
        <v>161</v>
      </c>
      <c r="AJ96" s="369">
        <f t="shared" si="77"/>
        <v>15</v>
      </c>
      <c r="AK96" s="364" t="s">
        <v>751</v>
      </c>
      <c r="AL96" s="369">
        <f t="shared" si="73"/>
        <v>10</v>
      </c>
      <c r="AM96" s="364" t="s">
        <v>161</v>
      </c>
      <c r="AN96" s="369">
        <f>IF(AO96="Yes",5,0)</f>
        <v>5</v>
      </c>
      <c r="AO96" s="364" t="s">
        <v>161</v>
      </c>
      <c r="AP96" s="369">
        <f t="shared" si="72"/>
        <v>0</v>
      </c>
      <c r="AQ96" s="364" t="s">
        <v>162</v>
      </c>
      <c r="AR96" s="370"/>
      <c r="AS96" s="370"/>
      <c r="AT96" s="370"/>
      <c r="AU96" s="370"/>
      <c r="AV96" s="370"/>
      <c r="AW96" s="370"/>
      <c r="AX96" s="370"/>
      <c r="AY96" s="370"/>
      <c r="AZ96" s="451"/>
      <c r="BA96" s="448"/>
      <c r="BB96" s="451"/>
      <c r="BC96" s="345" t="s">
        <v>194</v>
      </c>
      <c r="BD96" s="371"/>
      <c r="BE96" s="345"/>
      <c r="BF96" s="371"/>
      <c r="BG96" s="345"/>
      <c r="BH96" s="371"/>
      <c r="BI96" s="371"/>
      <c r="BJ96" s="371"/>
      <c r="BK96" s="371"/>
      <c r="BL96" s="371"/>
      <c r="BM96" s="371"/>
      <c r="BN96" s="371"/>
      <c r="BO96" s="371"/>
      <c r="BP96" s="364">
        <f t="shared" si="56"/>
        <v>55</v>
      </c>
      <c r="BQ96" s="371"/>
      <c r="BR96" s="371"/>
      <c r="BS96" s="371"/>
      <c r="BT96" s="371"/>
      <c r="BU96" s="371"/>
      <c r="BV96" s="371"/>
      <c r="BW96" s="371"/>
      <c r="BX96" s="371"/>
      <c r="BY96" s="293"/>
      <c r="BZ96" s="291" t="s">
        <v>197</v>
      </c>
      <c r="CA96" s="293"/>
      <c r="CB96" s="291"/>
      <c r="CC96" s="293"/>
      <c r="CD96" s="291"/>
      <c r="CE96" s="293"/>
      <c r="CF96" s="291"/>
      <c r="CG96" s="293"/>
      <c r="CH96" s="294"/>
      <c r="CI96" s="294"/>
      <c r="CJ96" s="291"/>
      <c r="CK96" s="291"/>
      <c r="CL96" s="291"/>
      <c r="CM96" s="305"/>
      <c r="CN96" s="305">
        <v>0.85</v>
      </c>
      <c r="CO96" s="294"/>
      <c r="CP96" s="294"/>
      <c r="CQ96" s="293"/>
      <c r="CR96" s="293"/>
      <c r="CS96" s="294"/>
      <c r="CT96" s="294"/>
      <c r="CU96" s="293"/>
      <c r="CV96" s="293"/>
      <c r="CW96" s="305"/>
      <c r="CX96" s="305"/>
      <c r="CY96" s="295">
        <v>35.89</v>
      </c>
      <c r="CZ96" s="295"/>
      <c r="DA96" s="305"/>
      <c r="DB96" s="295"/>
      <c r="DC96" s="295"/>
      <c r="DD96" s="306"/>
      <c r="DE96" s="306"/>
      <c r="DF96" s="306"/>
      <c r="DG96" s="292"/>
      <c r="DH96" s="305"/>
      <c r="DI96" s="305"/>
      <c r="DJ96" s="305"/>
      <c r="DK96" s="305"/>
      <c r="DL96" s="305"/>
      <c r="DM96" s="306"/>
      <c r="DN96" s="296"/>
      <c r="DO96" s="294"/>
      <c r="DP96" s="294"/>
      <c r="DQ96" s="293"/>
      <c r="DR96" s="293"/>
      <c r="DS96" s="294"/>
      <c r="DT96" s="293"/>
      <c r="DU96" s="293"/>
      <c r="DV96" s="291"/>
      <c r="DW96" s="291"/>
      <c r="DX96" s="294"/>
      <c r="DY96" s="294"/>
      <c r="DZ96" s="293"/>
      <c r="EA96" s="294"/>
      <c r="EB96" s="293"/>
      <c r="EC96" s="292"/>
      <c r="ED96" s="292"/>
      <c r="EE96" s="292"/>
      <c r="EF96" s="292">
        <v>500000</v>
      </c>
      <c r="EG96" s="292"/>
      <c r="EH96" s="80">
        <v>450000</v>
      </c>
      <c r="EI96" s="292"/>
      <c r="EJ96" s="294"/>
    </row>
    <row r="97" spans="1:140"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90">
        <v>21.145250000000001</v>
      </c>
      <c r="R97" s="203">
        <v>9.75</v>
      </c>
      <c r="S97" s="204" t="e">
        <f>Q97+#REF!+R97</f>
        <v>#REF!</v>
      </c>
      <c r="T97" s="439"/>
      <c r="U97" s="205" t="s">
        <v>155</v>
      </c>
      <c r="V97" s="392"/>
      <c r="W97" s="393">
        <f t="shared" si="61"/>
        <v>4205.3913116615495</v>
      </c>
      <c r="X97" s="394"/>
      <c r="Y97" s="394"/>
      <c r="Z97" s="394" t="s">
        <v>161</v>
      </c>
      <c r="AA97" s="394"/>
      <c r="AB97" s="394"/>
      <c r="AC97" s="394"/>
      <c r="AD97" s="394"/>
      <c r="AE97" s="395">
        <f t="shared" si="65"/>
        <v>5</v>
      </c>
      <c r="AF97" s="395">
        <f t="shared" si="76"/>
        <v>0</v>
      </c>
      <c r="AG97" s="395">
        <f t="shared" si="66"/>
        <v>15</v>
      </c>
      <c r="AH97" s="395">
        <f t="shared" si="75"/>
        <v>10</v>
      </c>
      <c r="AI97" s="391" t="s">
        <v>161</v>
      </c>
      <c r="AJ97" s="395">
        <f t="shared" si="77"/>
        <v>15</v>
      </c>
      <c r="AK97" s="391" t="s">
        <v>751</v>
      </c>
      <c r="AL97" s="395">
        <f t="shared" si="73"/>
        <v>10</v>
      </c>
      <c r="AM97" s="391" t="s">
        <v>161</v>
      </c>
      <c r="AN97" s="395">
        <f>IF(AO97="Yes",10,0)</f>
        <v>0</v>
      </c>
      <c r="AO97" s="391" t="s">
        <v>162</v>
      </c>
      <c r="AP97" s="395">
        <f t="shared" si="72"/>
        <v>0</v>
      </c>
      <c r="AQ97" s="391" t="s">
        <v>162</v>
      </c>
      <c r="AR97" s="390"/>
      <c r="AS97" s="390"/>
      <c r="AT97" s="390">
        <v>32.5</v>
      </c>
      <c r="AU97" s="390"/>
      <c r="AV97" s="390"/>
      <c r="AW97" s="390"/>
      <c r="AX97" s="390"/>
      <c r="AY97" s="390"/>
      <c r="AZ97" s="457"/>
      <c r="BA97" s="448"/>
      <c r="BB97" s="457"/>
      <c r="BC97" s="344" t="s">
        <v>214</v>
      </c>
      <c r="BD97" s="396"/>
      <c r="BE97" s="344"/>
      <c r="BF97" s="396"/>
      <c r="BG97" s="344"/>
      <c r="BH97" s="396"/>
      <c r="BI97" s="396"/>
      <c r="BJ97" s="396"/>
      <c r="BK97" s="396"/>
      <c r="BL97" s="396"/>
      <c r="BM97" s="396"/>
      <c r="BN97" s="396"/>
      <c r="BO97" s="396"/>
      <c r="BP97" s="391">
        <f>SUM(AE97+AF97+AG97+AH97+AJ97+AL97+AN97)</f>
        <v>55</v>
      </c>
      <c r="BQ97" s="396"/>
      <c r="BR97" s="396"/>
      <c r="BS97" s="396"/>
      <c r="BT97" s="396"/>
      <c r="BU97" s="396"/>
      <c r="BV97" s="396"/>
      <c r="BW97" s="396"/>
      <c r="BX97" s="396"/>
      <c r="BY97" s="300"/>
      <c r="BZ97" s="38" t="s">
        <v>344</v>
      </c>
      <c r="CA97" s="300"/>
      <c r="CB97" s="304"/>
      <c r="CC97" s="300"/>
      <c r="CD97" s="304"/>
      <c r="CE97" s="300"/>
      <c r="CF97" s="304"/>
      <c r="CG97" s="300"/>
      <c r="CH97" s="301"/>
      <c r="CI97" s="301"/>
      <c r="CJ97" s="304"/>
      <c r="CK97" s="304"/>
      <c r="CL97" s="304"/>
      <c r="CM97" s="302"/>
      <c r="CN97" s="302">
        <v>0.28000000000000003</v>
      </c>
      <c r="CO97" s="301"/>
      <c r="CP97" s="301"/>
      <c r="CQ97" s="300"/>
      <c r="CR97" s="300"/>
      <c r="CS97" s="301"/>
      <c r="CT97" s="301"/>
      <c r="CU97" s="300"/>
      <c r="CV97" s="300"/>
      <c r="CW97" s="302"/>
      <c r="CX97" s="302"/>
      <c r="CY97" s="299">
        <f>3397*0.1</f>
        <v>339.70000000000005</v>
      </c>
      <c r="CZ97" s="299"/>
      <c r="DA97" s="302"/>
      <c r="DB97" s="299"/>
      <c r="DC97" s="299"/>
      <c r="DD97" s="298"/>
      <c r="DE97" s="298"/>
      <c r="DF97" s="298"/>
      <c r="DG97" s="303"/>
      <c r="DH97" s="302"/>
      <c r="DI97" s="302"/>
      <c r="DJ97" s="302"/>
      <c r="DK97" s="302"/>
      <c r="DL97" s="302"/>
      <c r="DM97" s="298"/>
      <c r="DN97" s="297"/>
      <c r="DO97" s="301"/>
      <c r="DP97" s="301"/>
      <c r="DQ97" s="300"/>
      <c r="DR97" s="300"/>
      <c r="DS97" s="301"/>
      <c r="DT97" s="300"/>
      <c r="DU97" s="300"/>
      <c r="DV97" s="304"/>
      <c r="DW97" s="304"/>
      <c r="DX97" s="301"/>
      <c r="DY97" s="301"/>
      <c r="DZ97" s="300"/>
      <c r="EA97" s="301"/>
      <c r="EB97" s="300"/>
      <c r="EC97" s="52">
        <v>380000</v>
      </c>
      <c r="ED97" s="52">
        <v>0</v>
      </c>
      <c r="EE97" s="303"/>
      <c r="EF97" s="49">
        <v>400000</v>
      </c>
      <c r="EG97" s="51">
        <v>0</v>
      </c>
      <c r="EH97" s="303">
        <v>400000</v>
      </c>
      <c r="EI97" s="303"/>
      <c r="EJ97" s="301"/>
    </row>
    <row r="98" spans="1:140"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90">
        <v>21.058673913043478</v>
      </c>
      <c r="R98" s="391">
        <v>9.75</v>
      </c>
      <c r="S98" s="204" t="e">
        <f>Q98+#REF!+R98</f>
        <v>#REF!</v>
      </c>
      <c r="T98" s="439"/>
      <c r="U98" s="205" t="s">
        <v>155</v>
      </c>
      <c r="V98" s="392"/>
      <c r="W98" s="393">
        <f t="shared" si="61"/>
        <v>5058.8550026752273</v>
      </c>
      <c r="X98" s="394"/>
      <c r="Y98" s="394"/>
      <c r="Z98" s="394" t="s">
        <v>161</v>
      </c>
      <c r="AA98" s="394"/>
      <c r="AB98" s="394"/>
      <c r="AC98" s="394"/>
      <c r="AD98" s="394"/>
      <c r="AE98" s="395">
        <f t="shared" si="65"/>
        <v>5</v>
      </c>
      <c r="AF98" s="395">
        <f t="shared" si="76"/>
        <v>0</v>
      </c>
      <c r="AG98" s="395">
        <f t="shared" si="66"/>
        <v>15</v>
      </c>
      <c r="AH98" s="395">
        <f t="shared" si="75"/>
        <v>10</v>
      </c>
      <c r="AI98" s="391" t="s">
        <v>161</v>
      </c>
      <c r="AJ98" s="395">
        <f t="shared" si="77"/>
        <v>15</v>
      </c>
      <c r="AK98" s="391" t="s">
        <v>751</v>
      </c>
      <c r="AL98" s="395">
        <f t="shared" si="73"/>
        <v>10</v>
      </c>
      <c r="AM98" s="391" t="s">
        <v>161</v>
      </c>
      <c r="AN98" s="395">
        <f>IF(AO98="Yes",10,0)</f>
        <v>0</v>
      </c>
      <c r="AO98" s="391" t="s">
        <v>162</v>
      </c>
      <c r="AP98" s="395">
        <f t="shared" si="72"/>
        <v>0</v>
      </c>
      <c r="AQ98" s="391" t="s">
        <v>162</v>
      </c>
      <c r="AR98" s="390"/>
      <c r="AS98" s="390"/>
      <c r="AT98" s="390">
        <v>45</v>
      </c>
      <c r="AU98" s="390"/>
      <c r="AV98" s="390"/>
      <c r="AW98" s="390"/>
      <c r="AX98" s="390"/>
      <c r="AY98" s="390"/>
      <c r="AZ98" s="457"/>
      <c r="BA98" s="448"/>
      <c r="BB98" s="457"/>
      <c r="BC98" s="344" t="s">
        <v>214</v>
      </c>
      <c r="BD98" s="396"/>
      <c r="BE98" s="344"/>
      <c r="BF98" s="396"/>
      <c r="BG98" s="344"/>
      <c r="BH98" s="396"/>
      <c r="BI98" s="396"/>
      <c r="BJ98" s="396"/>
      <c r="BK98" s="396"/>
      <c r="BL98" s="396"/>
      <c r="BM98" s="396"/>
      <c r="BN98" s="396"/>
      <c r="BO98" s="396"/>
      <c r="BP98" s="391">
        <f>SUM(AE98+AF98+AG98+AH98+AJ98+AL98+AN98)</f>
        <v>55</v>
      </c>
      <c r="BQ98" s="396"/>
      <c r="BR98" s="396"/>
      <c r="BS98" s="396"/>
      <c r="BT98" s="396"/>
      <c r="BU98" s="396"/>
      <c r="BV98" s="396"/>
      <c r="BW98" s="396"/>
      <c r="BX98" s="396"/>
      <c r="BY98" s="300"/>
      <c r="BZ98" s="38" t="s">
        <v>733</v>
      </c>
      <c r="CA98" s="300"/>
      <c r="CB98" s="304"/>
      <c r="CC98" s="300"/>
      <c r="CD98" s="304"/>
      <c r="CE98" s="300"/>
      <c r="CF98" s="304"/>
      <c r="CG98" s="300"/>
      <c r="CH98" s="301"/>
      <c r="CI98" s="301"/>
      <c r="CJ98" s="304"/>
      <c r="CK98" s="304"/>
      <c r="CL98" s="304"/>
      <c r="CM98" s="302"/>
      <c r="CN98" s="302">
        <v>0.89</v>
      </c>
      <c r="CO98" s="301"/>
      <c r="CP98" s="301"/>
      <c r="CQ98" s="300"/>
      <c r="CR98" s="300"/>
      <c r="CS98" s="301"/>
      <c r="CT98" s="301"/>
      <c r="CU98" s="300"/>
      <c r="CV98" s="300"/>
      <c r="CW98" s="302"/>
      <c r="CX98" s="302"/>
      <c r="CY98" s="299">
        <f>1512*0.1</f>
        <v>151.20000000000002</v>
      </c>
      <c r="CZ98" s="299"/>
      <c r="DA98" s="302"/>
      <c r="DB98" s="299"/>
      <c r="DC98" s="299"/>
      <c r="DD98" s="298"/>
      <c r="DE98" s="298"/>
      <c r="DF98" s="298"/>
      <c r="DG98" s="303"/>
      <c r="DH98" s="302"/>
      <c r="DI98" s="302"/>
      <c r="DJ98" s="302"/>
      <c r="DK98" s="302"/>
      <c r="DL98" s="302"/>
      <c r="DM98" s="298"/>
      <c r="DN98" s="297"/>
      <c r="DO98" s="301"/>
      <c r="DP98" s="301"/>
      <c r="DQ98" s="300"/>
      <c r="DR98" s="300"/>
      <c r="DS98" s="301"/>
      <c r="DT98" s="300"/>
      <c r="DU98" s="300"/>
      <c r="DV98" s="304"/>
      <c r="DW98" s="304"/>
      <c r="DX98" s="301"/>
      <c r="DY98" s="301"/>
      <c r="DZ98" s="300"/>
      <c r="EA98" s="301"/>
      <c r="EB98" s="300"/>
      <c r="EC98" s="52">
        <v>300000</v>
      </c>
      <c r="ED98" s="52">
        <v>0</v>
      </c>
      <c r="EE98" s="303"/>
      <c r="EF98" s="52">
        <v>345000</v>
      </c>
      <c r="EG98" s="51">
        <v>0</v>
      </c>
      <c r="EH98" s="292">
        <v>680760</v>
      </c>
      <c r="EI98" s="303"/>
      <c r="EJ98" s="301"/>
    </row>
    <row r="99" spans="1:140"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90">
        <v>16.10631928977989</v>
      </c>
      <c r="R99" s="391">
        <v>13.5</v>
      </c>
      <c r="S99" s="204" t="e">
        <f>Q99+#REF!+R99</f>
        <v>#REF!</v>
      </c>
      <c r="T99" s="439"/>
      <c r="U99" s="205" t="s">
        <v>155</v>
      </c>
      <c r="V99" s="392"/>
      <c r="W99" s="393">
        <f t="shared" si="61"/>
        <v>158402.20385674931</v>
      </c>
      <c r="X99" s="394"/>
      <c r="Y99" s="394"/>
      <c r="Z99" s="394" t="s">
        <v>161</v>
      </c>
      <c r="AA99" s="394"/>
      <c r="AB99" s="394"/>
      <c r="AC99" s="394"/>
      <c r="AD99" s="394"/>
      <c r="AE99" s="395">
        <f t="shared" si="65"/>
        <v>5</v>
      </c>
      <c r="AF99" s="395">
        <f t="shared" si="76"/>
        <v>0</v>
      </c>
      <c r="AG99" s="395">
        <f t="shared" si="66"/>
        <v>15</v>
      </c>
      <c r="AH99" s="395">
        <f t="shared" si="75"/>
        <v>10</v>
      </c>
      <c r="AI99" s="391" t="s">
        <v>161</v>
      </c>
      <c r="AJ99" s="395">
        <f t="shared" si="77"/>
        <v>15</v>
      </c>
      <c r="AK99" s="391" t="s">
        <v>751</v>
      </c>
      <c r="AL99" s="395">
        <f t="shared" si="73"/>
        <v>10</v>
      </c>
      <c r="AM99" s="391" t="s">
        <v>161</v>
      </c>
      <c r="AN99" s="395">
        <f>IF(AO99="Yes",10,0)</f>
        <v>0</v>
      </c>
      <c r="AO99" s="391" t="s">
        <v>162</v>
      </c>
      <c r="AP99" s="395">
        <f t="shared" si="72"/>
        <v>0</v>
      </c>
      <c r="AQ99" s="391" t="s">
        <v>162</v>
      </c>
      <c r="AR99" s="390"/>
      <c r="AS99" s="390"/>
      <c r="AT99" s="390">
        <v>45</v>
      </c>
      <c r="AU99" s="390"/>
      <c r="AV99" s="390"/>
      <c r="AW99" s="390"/>
      <c r="AX99" s="390"/>
      <c r="AY99" s="390"/>
      <c r="AZ99" s="457"/>
      <c r="BA99" s="448"/>
      <c r="BB99" s="457"/>
      <c r="BC99" s="344" t="s">
        <v>214</v>
      </c>
      <c r="BD99" s="396"/>
      <c r="BE99" s="344"/>
      <c r="BF99" s="396"/>
      <c r="BG99" s="344"/>
      <c r="BH99" s="396"/>
      <c r="BI99" s="396"/>
      <c r="BJ99" s="396"/>
      <c r="BK99" s="396"/>
      <c r="BL99" s="396"/>
      <c r="BM99" s="396"/>
      <c r="BN99" s="396"/>
      <c r="BO99" s="396"/>
      <c r="BP99" s="391">
        <f>SUM(AE99+AF99+AG99+AH99+AJ99+AL99+AN99)</f>
        <v>55</v>
      </c>
      <c r="BQ99" s="396"/>
      <c r="BR99" s="396"/>
      <c r="BS99" s="396"/>
      <c r="BT99" s="396"/>
      <c r="BU99" s="396"/>
      <c r="BV99" s="396"/>
      <c r="BW99" s="396"/>
      <c r="BX99" s="396"/>
      <c r="BY99" s="300"/>
      <c r="BZ99" s="38" t="s">
        <v>736</v>
      </c>
      <c r="CA99" s="300"/>
      <c r="CB99" s="304"/>
      <c r="CC99" s="300"/>
      <c r="CD99" s="304"/>
      <c r="CE99" s="300"/>
      <c r="CF99" s="304"/>
      <c r="CG99" s="300"/>
      <c r="CH99" s="301"/>
      <c r="CI99" s="301"/>
      <c r="CJ99" s="304"/>
      <c r="CK99" s="304"/>
      <c r="CL99" s="304"/>
      <c r="CM99" s="302"/>
      <c r="CN99" s="302">
        <v>0.66</v>
      </c>
      <c r="CO99" s="301"/>
      <c r="CP99" s="301"/>
      <c r="CQ99" s="300"/>
      <c r="CR99" s="300"/>
      <c r="CS99" s="301"/>
      <c r="CT99" s="301"/>
      <c r="CU99" s="300"/>
      <c r="CV99" s="300"/>
      <c r="CW99" s="302"/>
      <c r="CX99" s="302"/>
      <c r="CY99" s="299">
        <f>44*0.1</f>
        <v>4.4000000000000004</v>
      </c>
      <c r="CZ99" s="299"/>
      <c r="DA99" s="302"/>
      <c r="DB99" s="299"/>
      <c r="DC99" s="299"/>
      <c r="DD99" s="298"/>
      <c r="DE99" s="298"/>
      <c r="DF99" s="298"/>
      <c r="DG99" s="303"/>
      <c r="DH99" s="302"/>
      <c r="DI99" s="302"/>
      <c r="DJ99" s="302"/>
      <c r="DK99" s="302"/>
      <c r="DL99" s="302"/>
      <c r="DM99" s="298"/>
      <c r="DN99" s="297"/>
      <c r="DO99" s="301"/>
      <c r="DP99" s="301"/>
      <c r="DQ99" s="300"/>
      <c r="DR99" s="300"/>
      <c r="DS99" s="301"/>
      <c r="DT99" s="300"/>
      <c r="DU99" s="300"/>
      <c r="DV99" s="304"/>
      <c r="DW99" s="304"/>
      <c r="DX99" s="301"/>
      <c r="DY99" s="301"/>
      <c r="DZ99" s="300"/>
      <c r="EA99" s="301"/>
      <c r="EB99" s="300"/>
      <c r="EC99" s="52">
        <v>400000</v>
      </c>
      <c r="ED99" s="52">
        <v>0</v>
      </c>
      <c r="EE99" s="303"/>
      <c r="EF99" s="52">
        <v>460000</v>
      </c>
      <c r="EG99" s="51">
        <v>0</v>
      </c>
      <c r="EH99" s="303">
        <v>460000</v>
      </c>
      <c r="EI99" s="303"/>
      <c r="EJ99" s="301"/>
    </row>
    <row r="100" spans="1:140" ht="30" hidden="1" x14ac:dyDescent="0.2">
      <c r="A100" s="345" t="s">
        <v>506</v>
      </c>
      <c r="B100" s="361" t="s">
        <v>233</v>
      </c>
      <c r="C100" s="361" t="s">
        <v>214</v>
      </c>
      <c r="D100" s="152" t="s">
        <v>759</v>
      </c>
      <c r="E100" s="152" t="s">
        <v>179</v>
      </c>
      <c r="F100" s="345"/>
      <c r="G100" s="345" t="s">
        <v>498</v>
      </c>
      <c r="H100" s="345"/>
      <c r="I100" s="345"/>
      <c r="J100" s="345" t="s">
        <v>507</v>
      </c>
      <c r="K100" s="345"/>
      <c r="L100" s="362">
        <v>1620000</v>
      </c>
      <c r="M100" s="154"/>
      <c r="N100" s="439"/>
      <c r="O100" s="155"/>
      <c r="P100" s="363"/>
      <c r="Q100" s="364">
        <v>35.229999999999997</v>
      </c>
      <c r="R100" s="364">
        <v>9.75</v>
      </c>
      <c r="S100" s="158" t="e">
        <f>Q100+#REF!+R100</f>
        <v>#REF!</v>
      </c>
      <c r="T100" s="439"/>
      <c r="U100" s="159" t="s">
        <v>155</v>
      </c>
      <c r="V100" s="365"/>
      <c r="W100" s="366">
        <f t="shared" si="61"/>
        <v>42541.123085649466</v>
      </c>
      <c r="X100" s="367"/>
      <c r="Y100" s="365">
        <f>IF(Z100="Yes",15,0)</f>
        <v>15</v>
      </c>
      <c r="Z100" s="367" t="s">
        <v>161</v>
      </c>
      <c r="AA100" s="365">
        <f>IF(AB100="Yes",10,0)</f>
        <v>0</v>
      </c>
      <c r="AB100" s="367"/>
      <c r="AC100" s="368">
        <f>IF(AD100="Yes",10,0)</f>
        <v>0</v>
      </c>
      <c r="AD100" s="367"/>
      <c r="AE100" s="369">
        <f t="shared" si="65"/>
        <v>0</v>
      </c>
      <c r="AF100" s="369">
        <f t="shared" si="76"/>
        <v>0</v>
      </c>
      <c r="AG100" s="369">
        <f t="shared" si="66"/>
        <v>15</v>
      </c>
      <c r="AH100" s="369">
        <f t="shared" si="75"/>
        <v>10</v>
      </c>
      <c r="AI100" s="364" t="s">
        <v>161</v>
      </c>
      <c r="AJ100" s="369">
        <f t="shared" si="77"/>
        <v>15</v>
      </c>
      <c r="AK100" s="364" t="s">
        <v>751</v>
      </c>
      <c r="AL100" s="369">
        <f t="shared" si="73"/>
        <v>10</v>
      </c>
      <c r="AM100" s="364" t="s">
        <v>161</v>
      </c>
      <c r="AN100" s="369">
        <f>IF(AO100="Yes",5,0)</f>
        <v>5</v>
      </c>
      <c r="AO100" s="364" t="s">
        <v>161</v>
      </c>
      <c r="AP100" s="369">
        <f t="shared" si="72"/>
        <v>0</v>
      </c>
      <c r="AQ100" s="364" t="s">
        <v>162</v>
      </c>
      <c r="AR100" s="370"/>
      <c r="AS100" s="370"/>
      <c r="AT100" s="370"/>
      <c r="AU100" s="370"/>
      <c r="AV100" s="370"/>
      <c r="AW100" s="370"/>
      <c r="AX100" s="370"/>
      <c r="AY100" s="370"/>
      <c r="AZ100" s="451"/>
      <c r="BA100" s="448"/>
      <c r="BB100" s="451"/>
      <c r="BC100" s="345" t="s">
        <v>214</v>
      </c>
      <c r="BD100" s="371"/>
      <c r="BE100" s="345"/>
      <c r="BF100" s="371"/>
      <c r="BG100" s="345"/>
      <c r="BH100" s="371"/>
      <c r="BI100" s="371"/>
      <c r="BJ100" s="371"/>
      <c r="BK100" s="371"/>
      <c r="BL100" s="371"/>
      <c r="BM100" s="371"/>
      <c r="BN100" s="371"/>
      <c r="BO100" s="371"/>
      <c r="BP100" s="364">
        <f>SUM(AE100+AF100+AG100+AH100+AJ100+AL100+AN100+AP100)</f>
        <v>55</v>
      </c>
      <c r="BQ100" s="371"/>
      <c r="BR100" s="371"/>
      <c r="BS100" s="371"/>
      <c r="BT100" s="371"/>
      <c r="BU100" s="371"/>
      <c r="BV100" s="371"/>
      <c r="BW100" s="371"/>
      <c r="BX100" s="371"/>
      <c r="BY100" s="293"/>
      <c r="BZ100" s="291" t="s">
        <v>233</v>
      </c>
      <c r="CA100" s="293"/>
      <c r="CB100" s="291"/>
      <c r="CC100" s="293"/>
      <c r="CD100" s="291"/>
      <c r="CE100" s="293"/>
      <c r="CF100" s="291"/>
      <c r="CG100" s="293"/>
      <c r="CH100" s="294"/>
      <c r="CI100" s="294"/>
      <c r="CJ100" s="291"/>
      <c r="CK100" s="291"/>
      <c r="CL100" s="291"/>
      <c r="CM100" s="305"/>
      <c r="CN100" s="305">
        <v>0.82</v>
      </c>
      <c r="CO100" s="294"/>
      <c r="CP100" s="294"/>
      <c r="CQ100" s="293"/>
      <c r="CR100" s="293"/>
      <c r="CS100" s="294"/>
      <c r="CT100" s="294"/>
      <c r="CU100" s="293"/>
      <c r="CV100" s="293"/>
      <c r="CW100" s="305"/>
      <c r="CX100" s="305"/>
      <c r="CY100" s="295">
        <v>46.44</v>
      </c>
      <c r="CZ100" s="295"/>
      <c r="DA100" s="305"/>
      <c r="DB100" s="295"/>
      <c r="DC100" s="295"/>
      <c r="DD100" s="306"/>
      <c r="DE100" s="306"/>
      <c r="DF100" s="306"/>
      <c r="DG100" s="292"/>
      <c r="DH100" s="305"/>
      <c r="DI100" s="305"/>
      <c r="DJ100" s="305"/>
      <c r="DK100" s="305"/>
      <c r="DL100" s="305"/>
      <c r="DM100" s="306"/>
      <c r="DN100" s="296"/>
      <c r="DO100" s="294"/>
      <c r="DP100" s="294"/>
      <c r="DQ100" s="293"/>
      <c r="DR100" s="293"/>
      <c r="DS100" s="294"/>
      <c r="DT100" s="293"/>
      <c r="DU100" s="293"/>
      <c r="DV100" s="291"/>
      <c r="DW100" s="291"/>
      <c r="DX100" s="294"/>
      <c r="DY100" s="294"/>
      <c r="DZ100" s="293"/>
      <c r="EA100" s="294"/>
      <c r="EB100" s="293"/>
      <c r="EC100" s="292"/>
      <c r="ED100" s="292"/>
      <c r="EE100" s="292"/>
      <c r="EF100" s="292">
        <v>1800000</v>
      </c>
      <c r="EG100" s="292"/>
      <c r="EH100" s="292">
        <v>1620000</v>
      </c>
      <c r="EI100" s="292"/>
      <c r="EJ100" s="294"/>
    </row>
    <row r="101" spans="1:140" ht="69.599999999999994" hidden="1" customHeight="1" x14ac:dyDescent="0.2">
      <c r="A101" s="345" t="s">
        <v>508</v>
      </c>
      <c r="B101" s="361" t="s">
        <v>251</v>
      </c>
      <c r="C101" s="361" t="s">
        <v>214</v>
      </c>
      <c r="D101" s="152" t="s">
        <v>759</v>
      </c>
      <c r="E101" s="152" t="s">
        <v>179</v>
      </c>
      <c r="F101" s="345"/>
      <c r="G101" s="345" t="s">
        <v>509</v>
      </c>
      <c r="H101" s="345"/>
      <c r="I101" s="345"/>
      <c r="J101" s="345" t="s">
        <v>510</v>
      </c>
      <c r="K101" s="345"/>
      <c r="L101" s="362">
        <v>3659719</v>
      </c>
      <c r="M101" s="154"/>
      <c r="N101" s="439"/>
      <c r="O101" s="155"/>
      <c r="P101" s="367"/>
      <c r="Q101" s="364">
        <v>27.7</v>
      </c>
      <c r="R101" s="194">
        <v>13.5</v>
      </c>
      <c r="S101" s="158" t="e">
        <f>Q101+#REF!+R101</f>
        <v>#REF!</v>
      </c>
      <c r="T101" s="439"/>
      <c r="U101" s="159" t="s">
        <v>155</v>
      </c>
      <c r="V101" s="365"/>
      <c r="W101" s="366">
        <f t="shared" si="61"/>
        <v>25836.240721888931</v>
      </c>
      <c r="X101" s="367"/>
      <c r="Y101" s="367"/>
      <c r="Z101" s="367" t="s">
        <v>161</v>
      </c>
      <c r="AA101" s="365">
        <f>IF(AB101="Yes",10,0)</f>
        <v>0</v>
      </c>
      <c r="AB101" s="367"/>
      <c r="AC101" s="368">
        <f>IF(AD101="Yes",10,0)</f>
        <v>0</v>
      </c>
      <c r="AD101" s="367"/>
      <c r="AE101" s="369">
        <f t="shared" si="65"/>
        <v>0</v>
      </c>
      <c r="AF101" s="369">
        <f t="shared" si="76"/>
        <v>0</v>
      </c>
      <c r="AG101" s="369">
        <f t="shared" si="66"/>
        <v>15</v>
      </c>
      <c r="AH101" s="369">
        <f t="shared" si="75"/>
        <v>10</v>
      </c>
      <c r="AI101" s="364" t="s">
        <v>161</v>
      </c>
      <c r="AJ101" s="369">
        <f t="shared" si="77"/>
        <v>15</v>
      </c>
      <c r="AK101" s="364" t="s">
        <v>751</v>
      </c>
      <c r="AL101" s="369">
        <f t="shared" si="73"/>
        <v>10</v>
      </c>
      <c r="AM101" s="364" t="s">
        <v>161</v>
      </c>
      <c r="AN101" s="369">
        <f>IF(AO101="Yes",5,0)</f>
        <v>5</v>
      </c>
      <c r="AO101" s="364" t="s">
        <v>161</v>
      </c>
      <c r="AP101" s="369">
        <f t="shared" si="72"/>
        <v>0</v>
      </c>
      <c r="AQ101" s="364" t="s">
        <v>162</v>
      </c>
      <c r="AR101" s="370"/>
      <c r="AS101" s="370"/>
      <c r="AT101" s="370"/>
      <c r="AU101" s="370"/>
      <c r="AV101" s="370"/>
      <c r="AW101" s="370"/>
      <c r="AX101" s="370"/>
      <c r="AY101" s="370"/>
      <c r="AZ101" s="451"/>
      <c r="BA101" s="448"/>
      <c r="BB101" s="451"/>
      <c r="BC101" s="345" t="s">
        <v>214</v>
      </c>
      <c r="BD101" s="371"/>
      <c r="BE101" s="345"/>
      <c r="BF101" s="371"/>
      <c r="BG101" s="345"/>
      <c r="BH101" s="371"/>
      <c r="BI101" s="371"/>
      <c r="BJ101" s="371"/>
      <c r="BK101" s="371"/>
      <c r="BL101" s="371"/>
      <c r="BM101" s="371"/>
      <c r="BN101" s="371"/>
      <c r="BO101" s="371"/>
      <c r="BP101" s="364">
        <f>SUM(AE101+AF101+AG101+AH101+AJ101+AL101+AN101+AP101)</f>
        <v>55</v>
      </c>
      <c r="BQ101" s="371"/>
      <c r="BR101" s="371"/>
      <c r="BS101" s="371"/>
      <c r="BT101" s="369">
        <v>100</v>
      </c>
      <c r="BU101" s="406">
        <f>Q101+BT101*0.25</f>
        <v>52.7</v>
      </c>
      <c r="BV101" s="371"/>
      <c r="BW101" s="371"/>
      <c r="BX101" s="371"/>
      <c r="BY101" s="293"/>
      <c r="BZ101" s="291" t="s">
        <v>251</v>
      </c>
      <c r="CA101" s="293"/>
      <c r="CB101" s="291"/>
      <c r="CC101" s="293"/>
      <c r="CD101" s="291"/>
      <c r="CE101" s="293"/>
      <c r="CF101" s="291"/>
      <c r="CG101" s="293"/>
      <c r="CH101" s="294"/>
      <c r="CI101" s="294"/>
      <c r="CJ101" s="291"/>
      <c r="CK101" s="291"/>
      <c r="CL101" s="291"/>
      <c r="CM101" s="305"/>
      <c r="CN101" s="305">
        <v>0.86</v>
      </c>
      <c r="CO101" s="294"/>
      <c r="CP101" s="294"/>
      <c r="CQ101" s="293"/>
      <c r="CR101" s="293"/>
      <c r="CS101" s="294"/>
      <c r="CT101" s="294"/>
      <c r="CU101" s="293"/>
      <c r="CV101" s="293"/>
      <c r="CW101" s="305"/>
      <c r="CX101" s="305"/>
      <c r="CY101" s="295">
        <v>164.71</v>
      </c>
      <c r="CZ101" s="295"/>
      <c r="DA101" s="305"/>
      <c r="DB101" s="295"/>
      <c r="DC101" s="295"/>
      <c r="DD101" s="306"/>
      <c r="DE101" s="306"/>
      <c r="DF101" s="306"/>
      <c r="DG101" s="292"/>
      <c r="DH101" s="305"/>
      <c r="DI101" s="305"/>
      <c r="DJ101" s="305"/>
      <c r="DK101" s="305"/>
      <c r="DL101" s="305"/>
      <c r="DM101" s="306"/>
      <c r="DN101" s="296"/>
      <c r="DO101" s="294"/>
      <c r="DP101" s="294"/>
      <c r="DQ101" s="293"/>
      <c r="DR101" s="293"/>
      <c r="DS101" s="294"/>
      <c r="DT101" s="293"/>
      <c r="DU101" s="293"/>
      <c r="DV101" s="291"/>
      <c r="DW101" s="291"/>
      <c r="DX101" s="294"/>
      <c r="DY101" s="294"/>
      <c r="DZ101" s="293"/>
      <c r="EA101" s="294"/>
      <c r="EB101" s="293"/>
      <c r="EC101" s="292"/>
      <c r="ED101" s="292"/>
      <c r="EE101" s="292"/>
      <c r="EF101" s="292">
        <v>4066354</v>
      </c>
      <c r="EG101" s="292"/>
      <c r="EH101" s="292">
        <v>3659719</v>
      </c>
      <c r="EI101" s="292"/>
      <c r="EJ101" s="294"/>
    </row>
    <row r="102" spans="1:140" ht="30" hidden="1" x14ac:dyDescent="0.2">
      <c r="A102" s="345" t="s">
        <v>511</v>
      </c>
      <c r="B102" s="361" t="s">
        <v>310</v>
      </c>
      <c r="C102" s="361" t="s">
        <v>214</v>
      </c>
      <c r="D102" s="152" t="s">
        <v>759</v>
      </c>
      <c r="E102" s="152" t="s">
        <v>179</v>
      </c>
      <c r="F102" s="345"/>
      <c r="G102" s="345" t="s">
        <v>512</v>
      </c>
      <c r="H102" s="345"/>
      <c r="I102" s="345"/>
      <c r="J102" s="345" t="s">
        <v>507</v>
      </c>
      <c r="K102" s="345"/>
      <c r="L102" s="362">
        <v>477000</v>
      </c>
      <c r="M102" s="154"/>
      <c r="N102" s="439"/>
      <c r="O102" s="155"/>
      <c r="P102" s="367"/>
      <c r="Q102" s="364">
        <v>26.37</v>
      </c>
      <c r="R102" s="194">
        <v>6</v>
      </c>
      <c r="S102" s="158" t="e">
        <f>Q102+#REF!+R102</f>
        <v>#REF!</v>
      </c>
      <c r="T102" s="439"/>
      <c r="U102" s="159" t="s">
        <v>155</v>
      </c>
      <c r="V102" s="365"/>
      <c r="W102" s="366">
        <f t="shared" si="61"/>
        <v>12610.773883801105</v>
      </c>
      <c r="X102" s="367"/>
      <c r="Y102" s="367"/>
      <c r="Z102" s="367" t="s">
        <v>161</v>
      </c>
      <c r="AA102" s="365">
        <f>IF(AB102="Yes",10,0)</f>
        <v>0</v>
      </c>
      <c r="AB102" s="367"/>
      <c r="AC102" s="368">
        <f>IF(AD102="Yes",10,0)</f>
        <v>0</v>
      </c>
      <c r="AD102" s="367"/>
      <c r="AE102" s="369">
        <f t="shared" si="65"/>
        <v>0</v>
      </c>
      <c r="AF102" s="369">
        <f t="shared" si="76"/>
        <v>0</v>
      </c>
      <c r="AG102" s="369">
        <f t="shared" si="66"/>
        <v>15</v>
      </c>
      <c r="AH102" s="369">
        <f t="shared" si="75"/>
        <v>10</v>
      </c>
      <c r="AI102" s="364" t="s">
        <v>161</v>
      </c>
      <c r="AJ102" s="369">
        <f t="shared" si="77"/>
        <v>15</v>
      </c>
      <c r="AK102" s="364" t="s">
        <v>751</v>
      </c>
      <c r="AL102" s="369">
        <f t="shared" si="73"/>
        <v>10</v>
      </c>
      <c r="AM102" s="364" t="s">
        <v>161</v>
      </c>
      <c r="AN102" s="369">
        <f>IF(AO102="Yes",5,0)</f>
        <v>5</v>
      </c>
      <c r="AO102" s="364" t="s">
        <v>161</v>
      </c>
      <c r="AP102" s="369">
        <f t="shared" si="72"/>
        <v>0</v>
      </c>
      <c r="AQ102" s="364" t="s">
        <v>162</v>
      </c>
      <c r="AR102" s="370"/>
      <c r="AS102" s="370"/>
      <c r="AT102" s="370"/>
      <c r="AU102" s="370"/>
      <c r="AV102" s="370"/>
      <c r="AW102" s="370"/>
      <c r="AX102" s="370"/>
      <c r="AY102" s="370"/>
      <c r="AZ102" s="451"/>
      <c r="BA102" s="448"/>
      <c r="BB102" s="451"/>
      <c r="BC102" s="345" t="s">
        <v>214</v>
      </c>
      <c r="BD102" s="371"/>
      <c r="BE102" s="345"/>
      <c r="BF102" s="371"/>
      <c r="BG102" s="345"/>
      <c r="BH102" s="371"/>
      <c r="BI102" s="371"/>
      <c r="BJ102" s="371"/>
      <c r="BK102" s="371"/>
      <c r="BL102" s="371"/>
      <c r="BM102" s="371"/>
      <c r="BN102" s="371"/>
      <c r="BO102" s="371"/>
      <c r="BP102" s="364">
        <f>SUM(AE102+AF102+AG102+AH102+AJ102+AL102+AN102+AP102)</f>
        <v>55</v>
      </c>
      <c r="BQ102" s="371"/>
      <c r="BR102" s="371"/>
      <c r="BS102" s="371"/>
      <c r="BT102" s="369">
        <v>100</v>
      </c>
      <c r="BU102" s="406">
        <f>Q102+BT102*0.25</f>
        <v>51.370000000000005</v>
      </c>
      <c r="BV102" s="371"/>
      <c r="BW102" s="371"/>
      <c r="BX102" s="371"/>
      <c r="BY102" s="293"/>
      <c r="BZ102" s="291" t="s">
        <v>310</v>
      </c>
      <c r="CA102" s="293"/>
      <c r="CB102" s="291"/>
      <c r="CC102" s="293"/>
      <c r="CD102" s="291"/>
      <c r="CE102" s="293"/>
      <c r="CF102" s="291"/>
      <c r="CG102" s="293"/>
      <c r="CH102" s="294"/>
      <c r="CI102" s="294"/>
      <c r="CJ102" s="291"/>
      <c r="CK102" s="291"/>
      <c r="CL102" s="291"/>
      <c r="CM102" s="305"/>
      <c r="CN102" s="305">
        <v>1.04</v>
      </c>
      <c r="CO102" s="294"/>
      <c r="CP102" s="294"/>
      <c r="CQ102" s="293"/>
      <c r="CR102" s="293"/>
      <c r="CS102" s="294"/>
      <c r="CT102" s="294"/>
      <c r="CU102" s="293"/>
      <c r="CV102" s="293"/>
      <c r="CW102" s="305"/>
      <c r="CX102" s="305"/>
      <c r="CY102" s="295">
        <v>36.369999999999997</v>
      </c>
      <c r="CZ102" s="295"/>
      <c r="DA102" s="305"/>
      <c r="DB102" s="295"/>
      <c r="DC102" s="295"/>
      <c r="DD102" s="306"/>
      <c r="DE102" s="306"/>
      <c r="DF102" s="306"/>
      <c r="DG102" s="292"/>
      <c r="DH102" s="305"/>
      <c r="DI102" s="305"/>
      <c r="DJ102" s="305"/>
      <c r="DK102" s="305"/>
      <c r="DL102" s="305"/>
      <c r="DM102" s="306"/>
      <c r="DN102" s="296"/>
      <c r="DO102" s="294"/>
      <c r="DP102" s="294"/>
      <c r="DQ102" s="293"/>
      <c r="DR102" s="293"/>
      <c r="DS102" s="294"/>
      <c r="DT102" s="293"/>
      <c r="DU102" s="293"/>
      <c r="DV102" s="291"/>
      <c r="DW102" s="291"/>
      <c r="DX102" s="294"/>
      <c r="DY102" s="294"/>
      <c r="DZ102" s="293"/>
      <c r="EA102" s="294"/>
      <c r="EB102" s="293"/>
      <c r="EC102" s="292"/>
      <c r="ED102" s="292"/>
      <c r="EE102" s="292"/>
      <c r="EF102" s="292">
        <v>530000</v>
      </c>
      <c r="EG102" s="292"/>
      <c r="EH102" s="292">
        <v>477000</v>
      </c>
      <c r="EI102" s="292"/>
      <c r="EJ102" s="294"/>
    </row>
    <row r="103" spans="1:140"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90">
        <v>14.62143146722117</v>
      </c>
      <c r="R103" s="391">
        <v>13.5</v>
      </c>
      <c r="S103" s="204" t="e">
        <f>Q103+#REF!+R103</f>
        <v>#REF!</v>
      </c>
      <c r="T103" s="439"/>
      <c r="U103" s="205" t="s">
        <v>155</v>
      </c>
      <c r="V103" s="392"/>
      <c r="W103" s="393">
        <f t="shared" si="61"/>
        <v>130718.95424836602</v>
      </c>
      <c r="X103" s="394"/>
      <c r="Y103" s="394"/>
      <c r="Z103" s="394" t="s">
        <v>161</v>
      </c>
      <c r="AA103" s="394"/>
      <c r="AB103" s="394"/>
      <c r="AC103" s="394"/>
      <c r="AD103" s="394"/>
      <c r="AE103" s="395">
        <f t="shared" si="65"/>
        <v>5</v>
      </c>
      <c r="AF103" s="395">
        <f t="shared" si="76"/>
        <v>0</v>
      </c>
      <c r="AG103" s="395">
        <f t="shared" si="66"/>
        <v>15</v>
      </c>
      <c r="AH103" s="395">
        <f t="shared" si="75"/>
        <v>10</v>
      </c>
      <c r="AI103" s="391" t="s">
        <v>161</v>
      </c>
      <c r="AJ103" s="395">
        <f t="shared" si="77"/>
        <v>15</v>
      </c>
      <c r="AK103" s="391" t="s">
        <v>751</v>
      </c>
      <c r="AL103" s="395">
        <f t="shared" si="73"/>
        <v>10</v>
      </c>
      <c r="AM103" s="391" t="s">
        <v>161</v>
      </c>
      <c r="AN103" s="395">
        <f>IF(AO103="Yes",10,0)</f>
        <v>0</v>
      </c>
      <c r="AO103" s="391" t="s">
        <v>162</v>
      </c>
      <c r="AP103" s="395">
        <f t="shared" si="72"/>
        <v>0</v>
      </c>
      <c r="AQ103" s="391" t="s">
        <v>162</v>
      </c>
      <c r="AR103" s="390"/>
      <c r="AS103" s="390"/>
      <c r="AT103" s="390">
        <v>35</v>
      </c>
      <c r="AU103" s="390"/>
      <c r="AV103" s="390"/>
      <c r="AW103" s="390"/>
      <c r="AX103" s="390"/>
      <c r="AY103" s="390"/>
      <c r="AZ103" s="457"/>
      <c r="BA103" s="448"/>
      <c r="BB103" s="457"/>
      <c r="BC103" s="344" t="s">
        <v>214</v>
      </c>
      <c r="BD103" s="396"/>
      <c r="BE103" s="344"/>
      <c r="BF103" s="396"/>
      <c r="BG103" s="344"/>
      <c r="BH103" s="396"/>
      <c r="BI103" s="396"/>
      <c r="BJ103" s="396"/>
      <c r="BK103" s="396"/>
      <c r="BL103" s="396"/>
      <c r="BM103" s="396"/>
      <c r="BN103" s="396"/>
      <c r="BO103" s="396"/>
      <c r="BP103" s="391">
        <f>SUM(AE103+AF103+AG103+AH103+AJ103+AL103+AN103)</f>
        <v>55</v>
      </c>
      <c r="BQ103" s="396"/>
      <c r="BR103" s="396"/>
      <c r="BS103" s="396"/>
      <c r="BT103" s="396"/>
      <c r="BU103" s="396"/>
      <c r="BV103" s="396"/>
      <c r="BW103" s="396"/>
      <c r="BX103" s="396"/>
      <c r="BY103" s="300"/>
      <c r="BZ103" s="38" t="s">
        <v>736</v>
      </c>
      <c r="CA103" s="300"/>
      <c r="CB103" s="304"/>
      <c r="CC103" s="300"/>
      <c r="CD103" s="304"/>
      <c r="CE103" s="300"/>
      <c r="CF103" s="304"/>
      <c r="CG103" s="300"/>
      <c r="CH103" s="301"/>
      <c r="CI103" s="301"/>
      <c r="CJ103" s="304"/>
      <c r="CK103" s="304"/>
      <c r="CL103" s="304"/>
      <c r="CM103" s="302"/>
      <c r="CN103" s="302">
        <v>0.69</v>
      </c>
      <c r="CO103" s="301"/>
      <c r="CP103" s="301"/>
      <c r="CQ103" s="300"/>
      <c r="CR103" s="300"/>
      <c r="CS103" s="301"/>
      <c r="CT103" s="301"/>
      <c r="CU103" s="300"/>
      <c r="CV103" s="300"/>
      <c r="CW103" s="302"/>
      <c r="CX103" s="302"/>
      <c r="CY103" s="299">
        <f>51*0.1</f>
        <v>5.1000000000000005</v>
      </c>
      <c r="CZ103" s="299"/>
      <c r="DA103" s="302"/>
      <c r="DB103" s="299"/>
      <c r="DC103" s="299"/>
      <c r="DD103" s="298"/>
      <c r="DE103" s="298"/>
      <c r="DF103" s="298"/>
      <c r="DG103" s="303"/>
      <c r="DH103" s="302"/>
      <c r="DI103" s="302"/>
      <c r="DJ103" s="302"/>
      <c r="DK103" s="302"/>
      <c r="DL103" s="302"/>
      <c r="DM103" s="298"/>
      <c r="DN103" s="297"/>
      <c r="DO103" s="301"/>
      <c r="DP103" s="301"/>
      <c r="DQ103" s="300"/>
      <c r="DR103" s="300"/>
      <c r="DS103" s="301"/>
      <c r="DT103" s="300"/>
      <c r="DU103" s="300"/>
      <c r="DV103" s="304"/>
      <c r="DW103" s="304"/>
      <c r="DX103" s="301"/>
      <c r="DY103" s="301"/>
      <c r="DZ103" s="300"/>
      <c r="EA103" s="301"/>
      <c r="EB103" s="300"/>
      <c r="EC103" s="52">
        <v>400000</v>
      </c>
      <c r="ED103" s="52">
        <v>0</v>
      </c>
      <c r="EE103" s="303"/>
      <c r="EF103" s="52">
        <v>460000</v>
      </c>
      <c r="EG103" s="51">
        <v>0</v>
      </c>
      <c r="EH103" s="303">
        <v>460000</v>
      </c>
      <c r="EI103" s="303"/>
      <c r="EJ103" s="301"/>
    </row>
    <row r="104" spans="1:140" ht="45" hidden="1" x14ac:dyDescent="0.2">
      <c r="A104" s="345" t="s">
        <v>513</v>
      </c>
      <c r="B104" s="361" t="s">
        <v>242</v>
      </c>
      <c r="C104" s="361" t="s">
        <v>214</v>
      </c>
      <c r="D104" s="152" t="s">
        <v>759</v>
      </c>
      <c r="E104" s="152" t="s">
        <v>179</v>
      </c>
      <c r="F104" s="345"/>
      <c r="G104" s="345" t="s">
        <v>514</v>
      </c>
      <c r="H104" s="345"/>
      <c r="I104" s="345"/>
      <c r="J104" s="345" t="s">
        <v>515</v>
      </c>
      <c r="K104" s="345"/>
      <c r="L104" s="362">
        <v>2520000</v>
      </c>
      <c r="M104" s="154"/>
      <c r="N104" s="439"/>
      <c r="O104" s="155"/>
      <c r="P104" s="367"/>
      <c r="Q104" s="364">
        <v>26.33</v>
      </c>
      <c r="R104" s="194">
        <v>0</v>
      </c>
      <c r="S104" s="158" t="e">
        <f>Q104+#REF!+R104</f>
        <v>#REF!</v>
      </c>
      <c r="T104" s="439"/>
      <c r="U104" s="159" t="s">
        <v>155</v>
      </c>
      <c r="V104" s="365"/>
      <c r="W104" s="366">
        <f t="shared" si="61"/>
        <v>35378.55049024563</v>
      </c>
      <c r="X104" s="367"/>
      <c r="Y104" s="367"/>
      <c r="Z104" s="367" t="s">
        <v>161</v>
      </c>
      <c r="AA104" s="365">
        <f>IF(AB104="Yes",10,0)</f>
        <v>0</v>
      </c>
      <c r="AB104" s="367"/>
      <c r="AC104" s="368">
        <f>IF(AD104="Yes",10,0)</f>
        <v>0</v>
      </c>
      <c r="AD104" s="367"/>
      <c r="AE104" s="369">
        <f t="shared" si="65"/>
        <v>0</v>
      </c>
      <c r="AF104" s="369">
        <f t="shared" si="76"/>
        <v>0</v>
      </c>
      <c r="AG104" s="369">
        <f t="shared" si="66"/>
        <v>15</v>
      </c>
      <c r="AH104" s="369">
        <f t="shared" si="75"/>
        <v>10</v>
      </c>
      <c r="AI104" s="364" t="s">
        <v>161</v>
      </c>
      <c r="AJ104" s="369">
        <f t="shared" si="77"/>
        <v>15</v>
      </c>
      <c r="AK104" s="364" t="s">
        <v>751</v>
      </c>
      <c r="AL104" s="369">
        <f t="shared" si="73"/>
        <v>10</v>
      </c>
      <c r="AM104" s="364" t="s">
        <v>161</v>
      </c>
      <c r="AN104" s="369">
        <f>IF(AO104="Yes",5,0)</f>
        <v>5</v>
      </c>
      <c r="AO104" s="364" t="s">
        <v>161</v>
      </c>
      <c r="AP104" s="369">
        <f t="shared" si="72"/>
        <v>0</v>
      </c>
      <c r="AQ104" s="364" t="s">
        <v>162</v>
      </c>
      <c r="AR104" s="370"/>
      <c r="AS104" s="370"/>
      <c r="AT104" s="370"/>
      <c r="AU104" s="370"/>
      <c r="AV104" s="370"/>
      <c r="AW104" s="370"/>
      <c r="AX104" s="370"/>
      <c r="AY104" s="370"/>
      <c r="AZ104" s="451"/>
      <c r="BA104" s="448"/>
      <c r="BB104" s="451"/>
      <c r="BC104" s="345" t="s">
        <v>214</v>
      </c>
      <c r="BD104" s="371"/>
      <c r="BE104" s="345"/>
      <c r="BF104" s="371"/>
      <c r="BG104" s="345"/>
      <c r="BH104" s="371"/>
      <c r="BI104" s="371"/>
      <c r="BJ104" s="371"/>
      <c r="BK104" s="371"/>
      <c r="BL104" s="371"/>
      <c r="BM104" s="371"/>
      <c r="BN104" s="371"/>
      <c r="BO104" s="371"/>
      <c r="BP104" s="364">
        <f>SUM(AE104+AF104+AG104+AH104+AJ104+AL104+AN104+AP104)</f>
        <v>55</v>
      </c>
      <c r="BQ104" s="371"/>
      <c r="BR104" s="371"/>
      <c r="BS104" s="371"/>
      <c r="BT104" s="371"/>
      <c r="BU104" s="371"/>
      <c r="BV104" s="371"/>
      <c r="BW104" s="371"/>
      <c r="BX104" s="371"/>
      <c r="BY104" s="293"/>
      <c r="BZ104" s="291" t="s">
        <v>242</v>
      </c>
      <c r="CA104" s="293"/>
      <c r="CB104" s="291"/>
      <c r="CC104" s="293"/>
      <c r="CD104" s="291"/>
      <c r="CE104" s="293"/>
      <c r="CF104" s="291"/>
      <c r="CG104" s="293"/>
      <c r="CH104" s="294"/>
      <c r="CI104" s="294"/>
      <c r="CJ104" s="291"/>
      <c r="CK104" s="291"/>
      <c r="CL104" s="291"/>
      <c r="CM104" s="305"/>
      <c r="CN104" s="305">
        <v>1.04</v>
      </c>
      <c r="CO104" s="294"/>
      <c r="CP104" s="294"/>
      <c r="CQ104" s="293"/>
      <c r="CR104" s="293"/>
      <c r="CS104" s="294"/>
      <c r="CT104" s="294"/>
      <c r="CU104" s="293"/>
      <c r="CV104" s="293"/>
      <c r="CW104" s="305"/>
      <c r="CX104" s="305"/>
      <c r="CY104" s="295">
        <v>68.489999999999995</v>
      </c>
      <c r="CZ104" s="295"/>
      <c r="DA104" s="305"/>
      <c r="DB104" s="295"/>
      <c r="DC104" s="295"/>
      <c r="DD104" s="306"/>
      <c r="DE104" s="306"/>
      <c r="DF104" s="306"/>
      <c r="DG104" s="292"/>
      <c r="DH104" s="305"/>
      <c r="DI104" s="305"/>
      <c r="DJ104" s="305"/>
      <c r="DK104" s="305"/>
      <c r="DL104" s="305"/>
      <c r="DM104" s="306"/>
      <c r="DN104" s="296"/>
      <c r="DO104" s="294"/>
      <c r="DP104" s="294"/>
      <c r="DQ104" s="293"/>
      <c r="DR104" s="293"/>
      <c r="DS104" s="294"/>
      <c r="DT104" s="293"/>
      <c r="DU104" s="293"/>
      <c r="DV104" s="291"/>
      <c r="DW104" s="291"/>
      <c r="DX104" s="294"/>
      <c r="DY104" s="294"/>
      <c r="DZ104" s="293"/>
      <c r="EA104" s="294"/>
      <c r="EB104" s="293"/>
      <c r="EC104" s="292"/>
      <c r="ED104" s="292"/>
      <c r="EE104" s="292"/>
      <c r="EF104" s="292">
        <v>2800000</v>
      </c>
      <c r="EG104" s="292"/>
      <c r="EH104" s="292">
        <v>2520000</v>
      </c>
      <c r="EI104" s="292"/>
      <c r="EJ104" s="294"/>
    </row>
    <row r="105" spans="1:140"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90">
        <v>14.378002237428664</v>
      </c>
      <c r="R105" s="391">
        <v>13.5</v>
      </c>
      <c r="S105" s="204" t="e">
        <f>Q105+#REF!+R105</f>
        <v>#REF!</v>
      </c>
      <c r="T105" s="439"/>
      <c r="U105" s="205" t="s">
        <v>155</v>
      </c>
      <c r="V105" s="392"/>
      <c r="W105" s="393">
        <f t="shared" si="61"/>
        <v>161857.84658691063</v>
      </c>
      <c r="X105" s="394"/>
      <c r="Y105" s="394"/>
      <c r="Z105" s="394" t="s">
        <v>161</v>
      </c>
      <c r="AA105" s="394"/>
      <c r="AB105" s="394"/>
      <c r="AC105" s="394"/>
      <c r="AD105" s="394"/>
      <c r="AE105" s="395">
        <f t="shared" si="65"/>
        <v>5</v>
      </c>
      <c r="AF105" s="395">
        <f t="shared" si="76"/>
        <v>0</v>
      </c>
      <c r="AG105" s="395">
        <f t="shared" si="66"/>
        <v>15</v>
      </c>
      <c r="AH105" s="395">
        <f t="shared" si="75"/>
        <v>10</v>
      </c>
      <c r="AI105" s="391" t="s">
        <v>161</v>
      </c>
      <c r="AJ105" s="395">
        <f t="shared" si="77"/>
        <v>15</v>
      </c>
      <c r="AK105" s="391" t="s">
        <v>751</v>
      </c>
      <c r="AL105" s="395">
        <f t="shared" si="73"/>
        <v>10</v>
      </c>
      <c r="AM105" s="391" t="s">
        <v>161</v>
      </c>
      <c r="AN105" s="395">
        <f>IF(AO105="Yes",10,0)</f>
        <v>0</v>
      </c>
      <c r="AO105" s="391" t="s">
        <v>162</v>
      </c>
      <c r="AP105" s="395">
        <f t="shared" si="72"/>
        <v>0</v>
      </c>
      <c r="AQ105" s="391" t="s">
        <v>162</v>
      </c>
      <c r="AR105" s="390"/>
      <c r="AS105" s="390"/>
      <c r="AT105" s="390">
        <v>35</v>
      </c>
      <c r="AU105" s="390"/>
      <c r="AV105" s="390"/>
      <c r="AW105" s="390"/>
      <c r="AX105" s="390"/>
      <c r="AY105" s="390"/>
      <c r="AZ105" s="457"/>
      <c r="BA105" s="448"/>
      <c r="BB105" s="457"/>
      <c r="BC105" s="344" t="s">
        <v>214</v>
      </c>
      <c r="BD105" s="396"/>
      <c r="BE105" s="344"/>
      <c r="BF105" s="396"/>
      <c r="BG105" s="344"/>
      <c r="BH105" s="396"/>
      <c r="BI105" s="396"/>
      <c r="BJ105" s="396"/>
      <c r="BK105" s="396"/>
      <c r="BL105" s="396"/>
      <c r="BM105" s="396"/>
      <c r="BN105" s="396"/>
      <c r="BO105" s="396"/>
      <c r="BP105" s="391">
        <f>SUM(AE105+AF105+AG105+AH105+AJ105+AL105+AN105)</f>
        <v>55</v>
      </c>
      <c r="BQ105" s="396"/>
      <c r="BR105" s="396"/>
      <c r="BS105" s="396"/>
      <c r="BT105" s="396"/>
      <c r="BU105" s="396"/>
      <c r="BV105" s="396"/>
      <c r="BW105" s="396"/>
      <c r="BX105" s="396"/>
      <c r="BY105" s="300"/>
      <c r="BZ105" s="38" t="s">
        <v>736</v>
      </c>
      <c r="CA105" s="300"/>
      <c r="CB105" s="304"/>
      <c r="CC105" s="300"/>
      <c r="CD105" s="304"/>
      <c r="CE105" s="300"/>
      <c r="CF105" s="304"/>
      <c r="CG105" s="300"/>
      <c r="CH105" s="301"/>
      <c r="CI105" s="301"/>
      <c r="CJ105" s="304"/>
      <c r="CK105" s="304"/>
      <c r="CL105" s="304"/>
      <c r="CM105" s="302"/>
      <c r="CN105" s="302">
        <v>0.57999999999999996</v>
      </c>
      <c r="CO105" s="301"/>
      <c r="CP105" s="301"/>
      <c r="CQ105" s="300"/>
      <c r="CR105" s="300"/>
      <c r="CS105" s="301"/>
      <c r="CT105" s="301"/>
      <c r="CU105" s="300"/>
      <c r="CV105" s="300"/>
      <c r="CW105" s="302"/>
      <c r="CX105" s="302"/>
      <c r="CY105" s="299">
        <f>49*0.1</f>
        <v>4.9000000000000004</v>
      </c>
      <c r="CZ105" s="299"/>
      <c r="DA105" s="302"/>
      <c r="DB105" s="299"/>
      <c r="DC105" s="299"/>
      <c r="DD105" s="298"/>
      <c r="DE105" s="298"/>
      <c r="DF105" s="298"/>
      <c r="DG105" s="303"/>
      <c r="DH105" s="302"/>
      <c r="DI105" s="302"/>
      <c r="DJ105" s="302"/>
      <c r="DK105" s="302"/>
      <c r="DL105" s="302"/>
      <c r="DM105" s="298"/>
      <c r="DN105" s="297"/>
      <c r="DO105" s="301"/>
      <c r="DP105" s="301"/>
      <c r="DQ105" s="300"/>
      <c r="DR105" s="300"/>
      <c r="DS105" s="301"/>
      <c r="DT105" s="300"/>
      <c r="DU105" s="300"/>
      <c r="DV105" s="304"/>
      <c r="DW105" s="304"/>
      <c r="DX105" s="301"/>
      <c r="DY105" s="301"/>
      <c r="DZ105" s="300"/>
      <c r="EA105" s="301"/>
      <c r="EB105" s="300"/>
      <c r="EC105" s="52">
        <v>400000</v>
      </c>
      <c r="ED105" s="52">
        <v>0</v>
      </c>
      <c r="EE105" s="303"/>
      <c r="EF105" s="52">
        <v>460000</v>
      </c>
      <c r="EG105" s="51">
        <v>0</v>
      </c>
      <c r="EH105" s="303">
        <v>460000</v>
      </c>
      <c r="EI105" s="303"/>
      <c r="EJ105" s="301"/>
    </row>
    <row r="106" spans="1:140" ht="30" hidden="1" x14ac:dyDescent="0.2">
      <c r="A106" s="345" t="s">
        <v>519</v>
      </c>
      <c r="B106" s="361" t="s">
        <v>242</v>
      </c>
      <c r="C106" s="361" t="s">
        <v>214</v>
      </c>
      <c r="D106" s="152" t="s">
        <v>759</v>
      </c>
      <c r="E106" s="152" t="s">
        <v>179</v>
      </c>
      <c r="F106" s="345"/>
      <c r="G106" s="345" t="s">
        <v>514</v>
      </c>
      <c r="H106" s="345"/>
      <c r="I106" s="345"/>
      <c r="J106" s="345" t="s">
        <v>507</v>
      </c>
      <c r="K106" s="345"/>
      <c r="L106" s="362">
        <v>1746000</v>
      </c>
      <c r="M106" s="154"/>
      <c r="N106" s="439"/>
      <c r="O106" s="155"/>
      <c r="P106" s="367"/>
      <c r="Q106" s="364">
        <v>25</v>
      </c>
      <c r="R106" s="194">
        <v>13.5</v>
      </c>
      <c r="S106" s="158" t="e">
        <f>Q106+#REF!+R106</f>
        <v>#REF!</v>
      </c>
      <c r="T106" s="439"/>
      <c r="U106" s="159" t="s">
        <v>155</v>
      </c>
      <c r="V106" s="365"/>
      <c r="W106" s="366">
        <f t="shared" si="61"/>
        <v>24512.281411098757</v>
      </c>
      <c r="X106" s="367"/>
      <c r="Y106" s="367"/>
      <c r="Z106" s="367" t="s">
        <v>161</v>
      </c>
      <c r="AA106" s="365">
        <f>IF(AB106="Yes",10,0)</f>
        <v>0</v>
      </c>
      <c r="AB106" s="367"/>
      <c r="AC106" s="368">
        <f>IF(AD106="Yes",10,0)</f>
        <v>0</v>
      </c>
      <c r="AD106" s="367"/>
      <c r="AE106" s="369">
        <f t="shared" si="65"/>
        <v>0</v>
      </c>
      <c r="AF106" s="369">
        <f t="shared" si="76"/>
        <v>0</v>
      </c>
      <c r="AG106" s="369">
        <f t="shared" si="66"/>
        <v>15</v>
      </c>
      <c r="AH106" s="369">
        <f t="shared" si="75"/>
        <v>10</v>
      </c>
      <c r="AI106" s="364" t="s">
        <v>161</v>
      </c>
      <c r="AJ106" s="369">
        <f t="shared" si="77"/>
        <v>15</v>
      </c>
      <c r="AK106" s="364" t="s">
        <v>751</v>
      </c>
      <c r="AL106" s="369">
        <f t="shared" si="73"/>
        <v>10</v>
      </c>
      <c r="AM106" s="364" t="s">
        <v>161</v>
      </c>
      <c r="AN106" s="369">
        <f>IF(AO106="Yes",5,0)</f>
        <v>5</v>
      </c>
      <c r="AO106" s="364" t="s">
        <v>161</v>
      </c>
      <c r="AP106" s="369">
        <f t="shared" si="72"/>
        <v>0</v>
      </c>
      <c r="AQ106" s="364" t="s">
        <v>162</v>
      </c>
      <c r="AR106" s="370"/>
      <c r="AS106" s="370"/>
      <c r="AT106" s="370"/>
      <c r="AU106" s="370"/>
      <c r="AV106" s="370"/>
      <c r="AW106" s="370"/>
      <c r="AX106" s="370"/>
      <c r="AY106" s="370"/>
      <c r="AZ106" s="451"/>
      <c r="BA106" s="448"/>
      <c r="BB106" s="451"/>
      <c r="BC106" s="345" t="s">
        <v>214</v>
      </c>
      <c r="BD106" s="371"/>
      <c r="BE106" s="345"/>
      <c r="BF106" s="371"/>
      <c r="BG106" s="345"/>
      <c r="BH106" s="371"/>
      <c r="BI106" s="371"/>
      <c r="BJ106" s="371"/>
      <c r="BK106" s="371"/>
      <c r="BL106" s="371"/>
      <c r="BM106" s="371"/>
      <c r="BN106" s="371"/>
      <c r="BO106" s="371"/>
      <c r="BP106" s="364">
        <f>SUM(AE106+AF106+AG106+AH106+AJ106+AL106+AN106+AP106)</f>
        <v>55</v>
      </c>
      <c r="BQ106" s="371"/>
      <c r="BR106" s="371"/>
      <c r="BS106" s="371"/>
      <c r="BT106" s="371"/>
      <c r="BU106" s="371"/>
      <c r="BV106" s="371"/>
      <c r="BW106" s="371"/>
      <c r="BX106" s="371"/>
      <c r="BY106" s="293"/>
      <c r="BZ106" s="291" t="s">
        <v>242</v>
      </c>
      <c r="CA106" s="293"/>
      <c r="CB106" s="291"/>
      <c r="CC106" s="293"/>
      <c r="CD106" s="291"/>
      <c r="CE106" s="293"/>
      <c r="CF106" s="291"/>
      <c r="CG106" s="293"/>
      <c r="CH106" s="294"/>
      <c r="CI106" s="294"/>
      <c r="CJ106" s="291"/>
      <c r="CK106" s="291"/>
      <c r="CL106" s="291"/>
      <c r="CM106" s="305"/>
      <c r="CN106" s="305">
        <v>1.04</v>
      </c>
      <c r="CO106" s="294"/>
      <c r="CP106" s="294"/>
      <c r="CQ106" s="293"/>
      <c r="CR106" s="293"/>
      <c r="CS106" s="294"/>
      <c r="CT106" s="294"/>
      <c r="CU106" s="293"/>
      <c r="CV106" s="293"/>
      <c r="CW106" s="305"/>
      <c r="CX106" s="305"/>
      <c r="CY106" s="295">
        <v>68.489999999999995</v>
      </c>
      <c r="CZ106" s="295"/>
      <c r="DA106" s="305"/>
      <c r="DB106" s="295"/>
      <c r="DC106" s="295"/>
      <c r="DD106" s="306"/>
      <c r="DE106" s="306"/>
      <c r="DF106" s="306"/>
      <c r="DG106" s="292"/>
      <c r="DH106" s="305"/>
      <c r="DI106" s="305"/>
      <c r="DJ106" s="305"/>
      <c r="DK106" s="305"/>
      <c r="DL106" s="305"/>
      <c r="DM106" s="306"/>
      <c r="DN106" s="296"/>
      <c r="DO106" s="294"/>
      <c r="DP106" s="294"/>
      <c r="DQ106" s="293"/>
      <c r="DR106" s="293"/>
      <c r="DS106" s="294"/>
      <c r="DT106" s="293"/>
      <c r="DU106" s="293"/>
      <c r="DV106" s="291"/>
      <c r="DW106" s="291"/>
      <c r="DX106" s="294"/>
      <c r="DY106" s="294"/>
      <c r="DZ106" s="293"/>
      <c r="EA106" s="294"/>
      <c r="EB106" s="293"/>
      <c r="EC106" s="292"/>
      <c r="ED106" s="292"/>
      <c r="EE106" s="292"/>
      <c r="EF106" s="292">
        <v>1940000</v>
      </c>
      <c r="EG106" s="292"/>
      <c r="EH106" s="292">
        <v>1746000</v>
      </c>
      <c r="EI106" s="292"/>
      <c r="EJ106" s="294"/>
    </row>
    <row r="107" spans="1:140"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90">
        <v>13.578235911783022</v>
      </c>
      <c r="R107" s="391">
        <v>6.75</v>
      </c>
      <c r="S107" s="204" t="e">
        <f>Q107+#REF!+R107</f>
        <v>#REF!</v>
      </c>
      <c r="T107" s="439"/>
      <c r="U107" s="205" t="s">
        <v>155</v>
      </c>
      <c r="V107" s="392"/>
      <c r="W107" s="393">
        <f t="shared" si="61"/>
        <v>41823.814655172406</v>
      </c>
      <c r="X107" s="394"/>
      <c r="Y107" s="394"/>
      <c r="Z107" s="394" t="s">
        <v>161</v>
      </c>
      <c r="AA107" s="394"/>
      <c r="AB107" s="394"/>
      <c r="AC107" s="394"/>
      <c r="AD107" s="394"/>
      <c r="AE107" s="395">
        <f t="shared" si="65"/>
        <v>5</v>
      </c>
      <c r="AF107" s="395">
        <f t="shared" si="76"/>
        <v>0</v>
      </c>
      <c r="AG107" s="395">
        <f t="shared" si="66"/>
        <v>15</v>
      </c>
      <c r="AH107" s="395">
        <f t="shared" si="75"/>
        <v>10</v>
      </c>
      <c r="AI107" s="391" t="s">
        <v>161</v>
      </c>
      <c r="AJ107" s="395">
        <f t="shared" si="77"/>
        <v>15</v>
      </c>
      <c r="AK107" s="391" t="s">
        <v>751</v>
      </c>
      <c r="AL107" s="395">
        <f t="shared" si="73"/>
        <v>10</v>
      </c>
      <c r="AM107" s="391" t="s">
        <v>161</v>
      </c>
      <c r="AN107" s="395">
        <f>IF(AO107="Yes",10,0)</f>
        <v>0</v>
      </c>
      <c r="AO107" s="391" t="s">
        <v>162</v>
      </c>
      <c r="AP107" s="395">
        <f t="shared" si="72"/>
        <v>0</v>
      </c>
      <c r="AQ107" s="391" t="s">
        <v>162</v>
      </c>
      <c r="AR107" s="390"/>
      <c r="AS107" s="390"/>
      <c r="AT107" s="390">
        <v>35</v>
      </c>
      <c r="AU107" s="390"/>
      <c r="AV107" s="390"/>
      <c r="AW107" s="390"/>
      <c r="AX107" s="390"/>
      <c r="AY107" s="390"/>
      <c r="AZ107" s="457"/>
      <c r="BA107" s="448"/>
      <c r="BB107" s="457"/>
      <c r="BC107" s="344" t="s">
        <v>214</v>
      </c>
      <c r="BD107" s="396"/>
      <c r="BE107" s="344"/>
      <c r="BF107" s="396"/>
      <c r="BG107" s="344"/>
      <c r="BH107" s="396"/>
      <c r="BI107" s="396"/>
      <c r="BJ107" s="396"/>
      <c r="BK107" s="396"/>
      <c r="BL107" s="396"/>
      <c r="BM107" s="396"/>
      <c r="BN107" s="396"/>
      <c r="BO107" s="396"/>
      <c r="BP107" s="391">
        <f>SUM(AE107+AF107+AG107+AH107+AJ107+AL107+AN107)</f>
        <v>55</v>
      </c>
      <c r="BQ107" s="396"/>
      <c r="BR107" s="396"/>
      <c r="BS107" s="396"/>
      <c r="BT107" s="396"/>
      <c r="BU107" s="396"/>
      <c r="BV107" s="396"/>
      <c r="BW107" s="396"/>
      <c r="BX107" s="396"/>
      <c r="BY107" s="300"/>
      <c r="BZ107" s="38" t="s">
        <v>733</v>
      </c>
      <c r="CA107" s="300"/>
      <c r="CB107" s="304"/>
      <c r="CC107" s="300"/>
      <c r="CD107" s="304"/>
      <c r="CE107" s="300"/>
      <c r="CF107" s="304"/>
      <c r="CG107" s="300"/>
      <c r="CH107" s="301"/>
      <c r="CI107" s="301"/>
      <c r="CJ107" s="304"/>
      <c r="CK107" s="304"/>
      <c r="CL107" s="304"/>
      <c r="CM107" s="302"/>
      <c r="CN107" s="302">
        <v>0.32</v>
      </c>
      <c r="CO107" s="301"/>
      <c r="CP107" s="301"/>
      <c r="CQ107" s="300"/>
      <c r="CR107" s="300"/>
      <c r="CS107" s="301"/>
      <c r="CT107" s="301"/>
      <c r="CU107" s="300"/>
      <c r="CV107" s="300"/>
      <c r="CW107" s="302"/>
      <c r="CX107" s="302"/>
      <c r="CY107" s="299">
        <f>232*0.1</f>
        <v>23.200000000000003</v>
      </c>
      <c r="CZ107" s="299"/>
      <c r="DA107" s="302"/>
      <c r="DB107" s="299"/>
      <c r="DC107" s="299"/>
      <c r="DD107" s="298"/>
      <c r="DE107" s="298"/>
      <c r="DF107" s="298"/>
      <c r="DG107" s="303"/>
      <c r="DH107" s="302"/>
      <c r="DI107" s="302"/>
      <c r="DJ107" s="302"/>
      <c r="DK107" s="302"/>
      <c r="DL107" s="302"/>
      <c r="DM107" s="298"/>
      <c r="DN107" s="297"/>
      <c r="DO107" s="301"/>
      <c r="DP107" s="301"/>
      <c r="DQ107" s="300"/>
      <c r="DR107" s="300"/>
      <c r="DS107" s="301"/>
      <c r="DT107" s="300"/>
      <c r="DU107" s="300"/>
      <c r="DV107" s="304"/>
      <c r="DW107" s="304"/>
      <c r="DX107" s="301"/>
      <c r="DY107" s="301"/>
      <c r="DZ107" s="300"/>
      <c r="EA107" s="301"/>
      <c r="EB107" s="300"/>
      <c r="EC107" s="52">
        <v>290000</v>
      </c>
      <c r="ED107" s="52">
        <v>0</v>
      </c>
      <c r="EE107" s="303"/>
      <c r="EF107" s="52">
        <v>335000</v>
      </c>
      <c r="EG107" s="51">
        <v>0</v>
      </c>
      <c r="EH107" s="292">
        <v>310500</v>
      </c>
      <c r="EI107" s="303"/>
      <c r="EJ107" s="301"/>
    </row>
    <row r="108" spans="1:140"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90">
        <v>13.560226164350158</v>
      </c>
      <c r="R108" s="391">
        <v>9.75</v>
      </c>
      <c r="S108" s="204" t="e">
        <f>Q108+#REF!+R108</f>
        <v>#REF!</v>
      </c>
      <c r="T108" s="439"/>
      <c r="U108" s="205" t="s">
        <v>155</v>
      </c>
      <c r="V108" s="392"/>
      <c r="W108" s="393">
        <f t="shared" si="61"/>
        <v>5436.1832356162604</v>
      </c>
      <c r="X108" s="394"/>
      <c r="Y108" s="394"/>
      <c r="Z108" s="394" t="s">
        <v>161</v>
      </c>
      <c r="AA108" s="394"/>
      <c r="AB108" s="394"/>
      <c r="AC108" s="394"/>
      <c r="AD108" s="394"/>
      <c r="AE108" s="395">
        <f t="shared" si="65"/>
        <v>5</v>
      </c>
      <c r="AF108" s="395">
        <f t="shared" si="76"/>
        <v>0</v>
      </c>
      <c r="AG108" s="395">
        <f t="shared" si="66"/>
        <v>15</v>
      </c>
      <c r="AH108" s="395">
        <f t="shared" si="75"/>
        <v>10</v>
      </c>
      <c r="AI108" s="391" t="s">
        <v>161</v>
      </c>
      <c r="AJ108" s="395">
        <f t="shared" si="77"/>
        <v>15</v>
      </c>
      <c r="AK108" s="391" t="s">
        <v>751</v>
      </c>
      <c r="AL108" s="395">
        <f t="shared" si="73"/>
        <v>10</v>
      </c>
      <c r="AM108" s="391" t="s">
        <v>161</v>
      </c>
      <c r="AN108" s="395">
        <f>IF(AO108="Yes",10,0)</f>
        <v>0</v>
      </c>
      <c r="AO108" s="391" t="s">
        <v>162</v>
      </c>
      <c r="AP108" s="395">
        <f t="shared" si="72"/>
        <v>0</v>
      </c>
      <c r="AQ108" s="391" t="s">
        <v>162</v>
      </c>
      <c r="AR108" s="390"/>
      <c r="AS108" s="390"/>
      <c r="AT108" s="390">
        <v>45</v>
      </c>
      <c r="AU108" s="390"/>
      <c r="AV108" s="390"/>
      <c r="AW108" s="390"/>
      <c r="AX108" s="390"/>
      <c r="AY108" s="390"/>
      <c r="AZ108" s="457"/>
      <c r="BA108" s="448"/>
      <c r="BB108" s="457"/>
      <c r="BC108" s="344" t="s">
        <v>214</v>
      </c>
      <c r="BD108" s="396"/>
      <c r="BE108" s="344"/>
      <c r="BF108" s="396"/>
      <c r="BG108" s="344"/>
      <c r="BH108" s="396"/>
      <c r="BI108" s="396"/>
      <c r="BJ108" s="396"/>
      <c r="BK108" s="396"/>
      <c r="BL108" s="396"/>
      <c r="BM108" s="396"/>
      <c r="BN108" s="396"/>
      <c r="BO108" s="396"/>
      <c r="BP108" s="391">
        <f>SUM(AE108+AF108+AG108+AH108+AJ108+AL108+AN108)</f>
        <v>55</v>
      </c>
      <c r="BQ108" s="396"/>
      <c r="BR108" s="396"/>
      <c r="BS108" s="396"/>
      <c r="BT108" s="396"/>
      <c r="BU108" s="396"/>
      <c r="BV108" s="396"/>
      <c r="BW108" s="396"/>
      <c r="BX108" s="396"/>
      <c r="BY108" s="300"/>
      <c r="BZ108" s="38" t="s">
        <v>733</v>
      </c>
      <c r="CA108" s="300"/>
      <c r="CB108" s="304"/>
      <c r="CC108" s="300"/>
      <c r="CD108" s="304"/>
      <c r="CE108" s="300"/>
      <c r="CF108" s="304"/>
      <c r="CG108" s="300"/>
      <c r="CH108" s="301"/>
      <c r="CI108" s="301"/>
      <c r="CJ108" s="304"/>
      <c r="CK108" s="304"/>
      <c r="CL108" s="304"/>
      <c r="CM108" s="302"/>
      <c r="CN108" s="302">
        <v>0.68</v>
      </c>
      <c r="CO108" s="301"/>
      <c r="CP108" s="301"/>
      <c r="CQ108" s="300"/>
      <c r="CR108" s="300"/>
      <c r="CS108" s="301"/>
      <c r="CT108" s="301"/>
      <c r="CU108" s="300"/>
      <c r="CV108" s="300"/>
      <c r="CW108" s="302"/>
      <c r="CX108" s="302"/>
      <c r="CY108" s="299">
        <f>1826*0.1</f>
        <v>182.60000000000002</v>
      </c>
      <c r="CZ108" s="299"/>
      <c r="DA108" s="302"/>
      <c r="DB108" s="299"/>
      <c r="DC108" s="299"/>
      <c r="DD108" s="298"/>
      <c r="DE108" s="298"/>
      <c r="DF108" s="298"/>
      <c r="DG108" s="303"/>
      <c r="DH108" s="302"/>
      <c r="DI108" s="302"/>
      <c r="DJ108" s="302"/>
      <c r="DK108" s="302"/>
      <c r="DL108" s="302"/>
      <c r="DM108" s="298"/>
      <c r="DN108" s="297"/>
      <c r="DO108" s="301"/>
      <c r="DP108" s="301"/>
      <c r="DQ108" s="300"/>
      <c r="DR108" s="300"/>
      <c r="DS108" s="301"/>
      <c r="DT108" s="300"/>
      <c r="DU108" s="300"/>
      <c r="DV108" s="304"/>
      <c r="DW108" s="304"/>
      <c r="DX108" s="301"/>
      <c r="DY108" s="301"/>
      <c r="DZ108" s="300"/>
      <c r="EA108" s="301"/>
      <c r="EB108" s="300"/>
      <c r="EC108" s="52">
        <v>355100</v>
      </c>
      <c r="ED108" s="52">
        <v>0</v>
      </c>
      <c r="EE108" s="303"/>
      <c r="EF108" s="52">
        <v>410100</v>
      </c>
      <c r="EG108" s="51">
        <v>0</v>
      </c>
      <c r="EH108" s="292">
        <v>675000</v>
      </c>
      <c r="EI108" s="303"/>
      <c r="EJ108" s="301"/>
    </row>
    <row r="109" spans="1:140"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90">
        <v>12.590571576383752</v>
      </c>
      <c r="R109" s="391">
        <v>9.75</v>
      </c>
      <c r="S109" s="204" t="e">
        <f>Q109+#REF!+R109</f>
        <v>#REF!</v>
      </c>
      <c r="T109" s="439"/>
      <c r="U109" s="205" t="s">
        <v>155</v>
      </c>
      <c r="V109" s="392"/>
      <c r="W109" s="393">
        <f t="shared" si="61"/>
        <v>3803.5049627791564</v>
      </c>
      <c r="X109" s="394"/>
      <c r="Y109" s="394"/>
      <c r="Z109" s="394" t="s">
        <v>161</v>
      </c>
      <c r="AA109" s="394"/>
      <c r="AB109" s="394"/>
      <c r="AC109" s="394"/>
      <c r="AD109" s="394"/>
      <c r="AE109" s="395">
        <f t="shared" si="65"/>
        <v>0</v>
      </c>
      <c r="AF109" s="395">
        <f t="shared" si="76"/>
        <v>5</v>
      </c>
      <c r="AG109" s="395">
        <f t="shared" si="66"/>
        <v>15</v>
      </c>
      <c r="AH109" s="395">
        <f t="shared" si="75"/>
        <v>10</v>
      </c>
      <c r="AI109" s="391" t="s">
        <v>161</v>
      </c>
      <c r="AJ109" s="395">
        <f t="shared" si="77"/>
        <v>15</v>
      </c>
      <c r="AK109" s="391" t="s">
        <v>751</v>
      </c>
      <c r="AL109" s="395">
        <f t="shared" si="73"/>
        <v>10</v>
      </c>
      <c r="AM109" s="391" t="s">
        <v>161</v>
      </c>
      <c r="AN109" s="395">
        <f>IF(AO109="Yes",10,0)</f>
        <v>0</v>
      </c>
      <c r="AO109" s="391" t="s">
        <v>162</v>
      </c>
      <c r="AP109" s="395">
        <f t="shared" si="72"/>
        <v>0</v>
      </c>
      <c r="AQ109" s="391" t="s">
        <v>162</v>
      </c>
      <c r="AR109" s="390"/>
      <c r="AS109" s="390"/>
      <c r="AT109" s="390">
        <v>12.5</v>
      </c>
      <c r="AU109" s="390"/>
      <c r="AV109" s="390"/>
      <c r="AW109" s="390"/>
      <c r="AX109" s="390"/>
      <c r="AY109" s="390"/>
      <c r="AZ109" s="457"/>
      <c r="BA109" s="448"/>
      <c r="BB109" s="457"/>
      <c r="BC109" s="387" t="s">
        <v>214</v>
      </c>
      <c r="BD109" s="396"/>
      <c r="BE109" s="344"/>
      <c r="BF109" s="396"/>
      <c r="BG109" s="344"/>
      <c r="BH109" s="396"/>
      <c r="BI109" s="396"/>
      <c r="BJ109" s="396"/>
      <c r="BK109" s="396"/>
      <c r="BL109" s="396"/>
      <c r="BM109" s="396"/>
      <c r="BN109" s="396"/>
      <c r="BO109" s="396"/>
      <c r="BP109" s="391">
        <f>SUM(AE109+AF109+AG109+AH109+AJ109+AL109+AN109)</f>
        <v>55</v>
      </c>
      <c r="BQ109" s="396"/>
      <c r="BR109" s="396"/>
      <c r="BS109" s="396"/>
      <c r="BT109" s="395">
        <v>100</v>
      </c>
      <c r="BU109" s="396"/>
      <c r="BV109" s="396"/>
      <c r="BW109" s="396"/>
      <c r="BX109" s="396"/>
      <c r="BY109" s="300"/>
      <c r="BZ109" s="38" t="s">
        <v>735</v>
      </c>
      <c r="CA109" s="300"/>
      <c r="CB109" s="304"/>
      <c r="CC109" s="300"/>
      <c r="CD109" s="304"/>
      <c r="CE109" s="300"/>
      <c r="CF109" s="304"/>
      <c r="CG109" s="300"/>
      <c r="CH109" s="301"/>
      <c r="CI109" s="301"/>
      <c r="CJ109" s="304"/>
      <c r="CK109" s="304"/>
      <c r="CL109" s="304"/>
      <c r="CM109" s="302"/>
      <c r="CN109" s="302">
        <v>0.32</v>
      </c>
      <c r="CO109" s="301"/>
      <c r="CP109" s="301"/>
      <c r="CQ109" s="300"/>
      <c r="CR109" s="300"/>
      <c r="CS109" s="301"/>
      <c r="CT109" s="301"/>
      <c r="CU109" s="300"/>
      <c r="CV109" s="300"/>
      <c r="CW109" s="302"/>
      <c r="CX109" s="302"/>
      <c r="CY109" s="299">
        <v>403</v>
      </c>
      <c r="CZ109" s="299"/>
      <c r="DA109" s="302"/>
      <c r="DB109" s="299"/>
      <c r="DC109" s="299"/>
      <c r="DD109" s="298"/>
      <c r="DE109" s="298"/>
      <c r="DF109" s="298"/>
      <c r="DG109" s="303"/>
      <c r="DH109" s="302"/>
      <c r="DI109" s="302"/>
      <c r="DJ109" s="302"/>
      <c r="DK109" s="302"/>
      <c r="DL109" s="302"/>
      <c r="DM109" s="298"/>
      <c r="DN109" s="297"/>
      <c r="DO109" s="301"/>
      <c r="DP109" s="301"/>
      <c r="DQ109" s="300"/>
      <c r="DR109" s="300"/>
      <c r="DS109" s="301"/>
      <c r="DT109" s="300"/>
      <c r="DU109" s="300"/>
      <c r="DV109" s="304"/>
      <c r="DW109" s="304"/>
      <c r="DX109" s="301"/>
      <c r="DY109" s="301"/>
      <c r="DZ109" s="300"/>
      <c r="EA109" s="301"/>
      <c r="EB109" s="300"/>
      <c r="EC109" s="52">
        <v>155000</v>
      </c>
      <c r="ED109" s="52">
        <v>0</v>
      </c>
      <c r="EE109" s="303"/>
      <c r="EF109" s="52">
        <v>160000</v>
      </c>
      <c r="EG109" s="51">
        <v>0</v>
      </c>
      <c r="EH109" s="292">
        <v>490500</v>
      </c>
      <c r="EI109" s="303"/>
      <c r="EJ109" s="301"/>
    </row>
    <row r="110" spans="1:140" ht="30" hidden="1" x14ac:dyDescent="0.2">
      <c r="A110" s="345" t="s">
        <v>520</v>
      </c>
      <c r="B110" s="361" t="s">
        <v>233</v>
      </c>
      <c r="C110" s="361" t="s">
        <v>214</v>
      </c>
      <c r="D110" s="152" t="s">
        <v>759</v>
      </c>
      <c r="E110" s="152" t="s">
        <v>179</v>
      </c>
      <c r="F110" s="345"/>
      <c r="G110" s="345" t="s">
        <v>498</v>
      </c>
      <c r="H110" s="345"/>
      <c r="I110" s="345"/>
      <c r="J110" s="345" t="s">
        <v>521</v>
      </c>
      <c r="K110" s="345"/>
      <c r="L110" s="362">
        <v>3060000</v>
      </c>
      <c r="M110" s="154"/>
      <c r="N110" s="439"/>
      <c r="O110" s="155"/>
      <c r="P110" s="367"/>
      <c r="Q110" s="364">
        <v>15.85</v>
      </c>
      <c r="R110" s="364">
        <v>9.75</v>
      </c>
      <c r="S110" s="158" t="e">
        <f>Q110+#REF!+R110</f>
        <v>#REF!</v>
      </c>
      <c r="T110" s="439"/>
      <c r="U110" s="159" t="s">
        <v>155</v>
      </c>
      <c r="V110" s="365"/>
      <c r="W110" s="366">
        <f t="shared" si="61"/>
        <v>80355.454717337881</v>
      </c>
      <c r="X110" s="367"/>
      <c r="Y110" s="367"/>
      <c r="Z110" s="367" t="s">
        <v>161</v>
      </c>
      <c r="AA110" s="365">
        <f>IF(AB110="Yes",10,0)</f>
        <v>0</v>
      </c>
      <c r="AB110" s="367"/>
      <c r="AC110" s="368">
        <f>IF(AD110="Yes",10,0)</f>
        <v>0</v>
      </c>
      <c r="AD110" s="367"/>
      <c r="AE110" s="369">
        <f t="shared" si="65"/>
        <v>0</v>
      </c>
      <c r="AF110" s="369">
        <f t="shared" si="76"/>
        <v>0</v>
      </c>
      <c r="AG110" s="369">
        <f t="shared" si="66"/>
        <v>15</v>
      </c>
      <c r="AH110" s="369">
        <f t="shared" si="75"/>
        <v>10</v>
      </c>
      <c r="AI110" s="364" t="s">
        <v>161</v>
      </c>
      <c r="AJ110" s="369">
        <f t="shared" si="77"/>
        <v>15</v>
      </c>
      <c r="AK110" s="364" t="s">
        <v>751</v>
      </c>
      <c r="AL110" s="369">
        <f t="shared" si="73"/>
        <v>10</v>
      </c>
      <c r="AM110" s="364" t="s">
        <v>161</v>
      </c>
      <c r="AN110" s="369">
        <f>IF(AO110="Yes",5,0)</f>
        <v>5</v>
      </c>
      <c r="AO110" s="364" t="s">
        <v>161</v>
      </c>
      <c r="AP110" s="369">
        <f t="shared" si="72"/>
        <v>0</v>
      </c>
      <c r="AQ110" s="364" t="s">
        <v>162</v>
      </c>
      <c r="AR110" s="370"/>
      <c r="AS110" s="370"/>
      <c r="AT110" s="370"/>
      <c r="AU110" s="370"/>
      <c r="AV110" s="370"/>
      <c r="AW110" s="370"/>
      <c r="AX110" s="370"/>
      <c r="AY110" s="370"/>
      <c r="AZ110" s="451"/>
      <c r="BA110" s="448"/>
      <c r="BB110" s="451"/>
      <c r="BC110" s="345" t="s">
        <v>214</v>
      </c>
      <c r="BD110" s="371"/>
      <c r="BE110" s="345"/>
      <c r="BF110" s="371"/>
      <c r="BG110" s="345"/>
      <c r="BH110" s="371"/>
      <c r="BI110" s="371"/>
      <c r="BJ110" s="371"/>
      <c r="BK110" s="371"/>
      <c r="BL110" s="371"/>
      <c r="BM110" s="371"/>
      <c r="BN110" s="371"/>
      <c r="BO110" s="371"/>
      <c r="BP110" s="364">
        <f>SUM(AE110+AF110+AG110+AH110+AJ110+AL110+AN110+AP110)</f>
        <v>55</v>
      </c>
      <c r="BQ110" s="371"/>
      <c r="BR110" s="371"/>
      <c r="BS110" s="371"/>
      <c r="BT110" s="371"/>
      <c r="BU110" s="371"/>
      <c r="BV110" s="371"/>
      <c r="BW110" s="371"/>
      <c r="BX110" s="371"/>
      <c r="BY110" s="293"/>
      <c r="BZ110" s="291" t="s">
        <v>233</v>
      </c>
      <c r="CA110" s="293"/>
      <c r="CB110" s="291"/>
      <c r="CC110" s="293"/>
      <c r="CD110" s="291"/>
      <c r="CE110" s="293"/>
      <c r="CF110" s="291"/>
      <c r="CG110" s="293"/>
      <c r="CH110" s="294"/>
      <c r="CI110" s="294"/>
      <c r="CJ110" s="291"/>
      <c r="CK110" s="291"/>
      <c r="CL110" s="291"/>
      <c r="CM110" s="305"/>
      <c r="CN110" s="305">
        <v>0.82</v>
      </c>
      <c r="CO110" s="294"/>
      <c r="CP110" s="294"/>
      <c r="CQ110" s="293"/>
      <c r="CR110" s="293"/>
      <c r="CS110" s="294"/>
      <c r="CT110" s="294"/>
      <c r="CU110" s="293"/>
      <c r="CV110" s="293"/>
      <c r="CW110" s="305"/>
      <c r="CX110" s="305"/>
      <c r="CY110" s="295">
        <v>46.44</v>
      </c>
      <c r="CZ110" s="295"/>
      <c r="DA110" s="305"/>
      <c r="DB110" s="295"/>
      <c r="DC110" s="295"/>
      <c r="DD110" s="306"/>
      <c r="DE110" s="306"/>
      <c r="DF110" s="306"/>
      <c r="DG110" s="292"/>
      <c r="DH110" s="305"/>
      <c r="DI110" s="305"/>
      <c r="DJ110" s="305"/>
      <c r="DK110" s="305"/>
      <c r="DL110" s="305"/>
      <c r="DM110" s="306"/>
      <c r="DN110" s="296"/>
      <c r="DO110" s="294"/>
      <c r="DP110" s="294"/>
      <c r="DQ110" s="293"/>
      <c r="DR110" s="293"/>
      <c r="DS110" s="294"/>
      <c r="DT110" s="293"/>
      <c r="DU110" s="293"/>
      <c r="DV110" s="291"/>
      <c r="DW110" s="291"/>
      <c r="DX110" s="294"/>
      <c r="DY110" s="294"/>
      <c r="DZ110" s="293"/>
      <c r="EA110" s="294"/>
      <c r="EB110" s="293"/>
      <c r="EC110" s="292"/>
      <c r="ED110" s="292"/>
      <c r="EE110" s="292"/>
      <c r="EF110" s="292">
        <v>3400000</v>
      </c>
      <c r="EG110" s="292"/>
      <c r="EH110" s="292">
        <v>3060000</v>
      </c>
      <c r="EI110" s="292"/>
      <c r="EJ110" s="294"/>
    </row>
    <row r="111" spans="1:140" ht="30" hidden="1" x14ac:dyDescent="0.2">
      <c r="A111" s="345" t="s">
        <v>522</v>
      </c>
      <c r="B111" s="361" t="s">
        <v>242</v>
      </c>
      <c r="C111" s="361" t="s">
        <v>214</v>
      </c>
      <c r="D111" s="152" t="s">
        <v>759</v>
      </c>
      <c r="E111" s="152" t="s">
        <v>179</v>
      </c>
      <c r="F111" s="345"/>
      <c r="G111" s="345" t="s">
        <v>514</v>
      </c>
      <c r="H111" s="345"/>
      <c r="I111" s="345"/>
      <c r="J111" s="345" t="s">
        <v>499</v>
      </c>
      <c r="K111" s="345"/>
      <c r="L111" s="362">
        <v>19350000</v>
      </c>
      <c r="M111" s="154"/>
      <c r="N111" s="439"/>
      <c r="O111" s="155"/>
      <c r="P111" s="367"/>
      <c r="Q111" s="364">
        <v>15.64</v>
      </c>
      <c r="R111" s="364">
        <v>15</v>
      </c>
      <c r="S111" s="158" t="e">
        <f>Q111+#REF!+R111</f>
        <v>#REF!</v>
      </c>
      <c r="T111" s="439"/>
      <c r="U111" s="159" t="s">
        <v>155</v>
      </c>
      <c r="V111" s="365"/>
      <c r="W111" s="366">
        <f t="shared" si="61"/>
        <v>271656.7269786718</v>
      </c>
      <c r="X111" s="367"/>
      <c r="Y111" s="367"/>
      <c r="Z111" s="367" t="s">
        <v>161</v>
      </c>
      <c r="AA111" s="365">
        <f>IF(AB111="Yes",10,0)</f>
        <v>0</v>
      </c>
      <c r="AB111" s="367"/>
      <c r="AC111" s="368">
        <f>IF(AD111="Yes",10,0)</f>
        <v>0</v>
      </c>
      <c r="AD111" s="367"/>
      <c r="AE111" s="369">
        <f t="shared" si="65"/>
        <v>0</v>
      </c>
      <c r="AF111" s="369">
        <f t="shared" si="76"/>
        <v>0</v>
      </c>
      <c r="AG111" s="369">
        <f t="shared" si="66"/>
        <v>15</v>
      </c>
      <c r="AH111" s="369">
        <f t="shared" si="75"/>
        <v>10</v>
      </c>
      <c r="AI111" s="364" t="s">
        <v>161</v>
      </c>
      <c r="AJ111" s="369">
        <f t="shared" si="77"/>
        <v>15</v>
      </c>
      <c r="AK111" s="364" t="s">
        <v>751</v>
      </c>
      <c r="AL111" s="369">
        <f t="shared" si="73"/>
        <v>10</v>
      </c>
      <c r="AM111" s="364" t="s">
        <v>161</v>
      </c>
      <c r="AN111" s="369">
        <f>IF(AO111="Yes",5,0)</f>
        <v>5</v>
      </c>
      <c r="AO111" s="364" t="s">
        <v>161</v>
      </c>
      <c r="AP111" s="369">
        <f t="shared" si="72"/>
        <v>0</v>
      </c>
      <c r="AQ111" s="364" t="s">
        <v>162</v>
      </c>
      <c r="AR111" s="370"/>
      <c r="AS111" s="370"/>
      <c r="AT111" s="370"/>
      <c r="AU111" s="370"/>
      <c r="AV111" s="370"/>
      <c r="AW111" s="370"/>
      <c r="AX111" s="370"/>
      <c r="AY111" s="370"/>
      <c r="AZ111" s="451"/>
      <c r="BA111" s="448"/>
      <c r="BB111" s="451"/>
      <c r="BC111" s="361" t="s">
        <v>214</v>
      </c>
      <c r="BD111" s="371"/>
      <c r="BE111" s="345"/>
      <c r="BF111" s="371"/>
      <c r="BG111" s="345"/>
      <c r="BH111" s="371"/>
      <c r="BI111" s="371"/>
      <c r="BJ111" s="371"/>
      <c r="BK111" s="371"/>
      <c r="BL111" s="371"/>
      <c r="BM111" s="371"/>
      <c r="BN111" s="371"/>
      <c r="BO111" s="371"/>
      <c r="BP111" s="364">
        <f>SUM(AE111+AF111+AG111+AH111+AJ111+AL111+AN111+AP111)</f>
        <v>55</v>
      </c>
      <c r="BQ111" s="371"/>
      <c r="BR111" s="371"/>
      <c r="BS111" s="371"/>
      <c r="BT111" s="371"/>
      <c r="BU111" s="371"/>
      <c r="BV111" s="371"/>
      <c r="BW111" s="371"/>
      <c r="BX111" s="371"/>
      <c r="BY111" s="293"/>
      <c r="BZ111" s="291" t="s">
        <v>242</v>
      </c>
      <c r="CA111" s="293"/>
      <c r="CB111" s="291"/>
      <c r="CC111" s="293"/>
      <c r="CD111" s="291"/>
      <c r="CE111" s="293"/>
      <c r="CF111" s="291"/>
      <c r="CG111" s="293"/>
      <c r="CH111" s="294"/>
      <c r="CI111" s="294"/>
      <c r="CJ111" s="291"/>
      <c r="CK111" s="291"/>
      <c r="CL111" s="291"/>
      <c r="CM111" s="305"/>
      <c r="CN111" s="305">
        <v>1.04</v>
      </c>
      <c r="CO111" s="294"/>
      <c r="CP111" s="294"/>
      <c r="CQ111" s="293"/>
      <c r="CR111" s="293"/>
      <c r="CS111" s="294"/>
      <c r="CT111" s="294"/>
      <c r="CU111" s="293"/>
      <c r="CV111" s="293"/>
      <c r="CW111" s="305"/>
      <c r="CX111" s="305"/>
      <c r="CY111" s="295">
        <v>68.489999999999995</v>
      </c>
      <c r="CZ111" s="295"/>
      <c r="DA111" s="305"/>
      <c r="DB111" s="295"/>
      <c r="DC111" s="295"/>
      <c r="DD111" s="306"/>
      <c r="DE111" s="306"/>
      <c r="DF111" s="306"/>
      <c r="DG111" s="292"/>
      <c r="DH111" s="305"/>
      <c r="DI111" s="305"/>
      <c r="DJ111" s="305"/>
      <c r="DK111" s="305"/>
      <c r="DL111" s="305"/>
      <c r="DM111" s="306"/>
      <c r="DN111" s="296"/>
      <c r="DO111" s="294"/>
      <c r="DP111" s="294"/>
      <c r="DQ111" s="293"/>
      <c r="DR111" s="293"/>
      <c r="DS111" s="294"/>
      <c r="DT111" s="293"/>
      <c r="DU111" s="293"/>
      <c r="DV111" s="291"/>
      <c r="DW111" s="291"/>
      <c r="DX111" s="294"/>
      <c r="DY111" s="294"/>
      <c r="DZ111" s="293"/>
      <c r="EA111" s="294"/>
      <c r="EB111" s="293"/>
      <c r="EC111" s="292"/>
      <c r="ED111" s="292"/>
      <c r="EE111" s="292"/>
      <c r="EF111" s="292">
        <v>21500000</v>
      </c>
      <c r="EG111" s="292"/>
      <c r="EH111" s="292">
        <v>19350000</v>
      </c>
      <c r="EI111" s="292"/>
      <c r="EJ111" s="294"/>
    </row>
    <row r="112" spans="1:140"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90">
        <v>10.244104110930639</v>
      </c>
      <c r="R112" s="391">
        <v>9.75</v>
      </c>
      <c r="S112" s="204" t="e">
        <f>Q112+#REF!+R112</f>
        <v>#REF!</v>
      </c>
      <c r="T112" s="439"/>
      <c r="U112" s="205" t="s">
        <v>155</v>
      </c>
      <c r="V112" s="392"/>
      <c r="W112" s="393">
        <f t="shared" si="61"/>
        <v>9170.2063106796122</v>
      </c>
      <c r="X112" s="394"/>
      <c r="Y112" s="394"/>
      <c r="Z112" s="394" t="s">
        <v>161</v>
      </c>
      <c r="AA112" s="394"/>
      <c r="AB112" s="394"/>
      <c r="AC112" s="394"/>
      <c r="AD112" s="394"/>
      <c r="AE112" s="395">
        <f t="shared" si="65"/>
        <v>5</v>
      </c>
      <c r="AF112" s="395">
        <f t="shared" si="76"/>
        <v>0</v>
      </c>
      <c r="AG112" s="395">
        <f t="shared" si="66"/>
        <v>15</v>
      </c>
      <c r="AH112" s="395">
        <f t="shared" si="75"/>
        <v>10</v>
      </c>
      <c r="AI112" s="391" t="s">
        <v>161</v>
      </c>
      <c r="AJ112" s="395">
        <f t="shared" si="77"/>
        <v>15</v>
      </c>
      <c r="AK112" s="391" t="s">
        <v>751</v>
      </c>
      <c r="AL112" s="395">
        <f t="shared" si="73"/>
        <v>10</v>
      </c>
      <c r="AM112" s="391" t="s">
        <v>161</v>
      </c>
      <c r="AN112" s="395">
        <f>IF(AO112="Yes",10,0)</f>
        <v>0</v>
      </c>
      <c r="AO112" s="391" t="s">
        <v>162</v>
      </c>
      <c r="AP112" s="395">
        <f t="shared" si="72"/>
        <v>0</v>
      </c>
      <c r="AQ112" s="391" t="s">
        <v>162</v>
      </c>
      <c r="AR112" s="390"/>
      <c r="AS112" s="390"/>
      <c r="AT112" s="390">
        <v>35</v>
      </c>
      <c r="AU112" s="390"/>
      <c r="AV112" s="390"/>
      <c r="AW112" s="390"/>
      <c r="AX112" s="390"/>
      <c r="AY112" s="390"/>
      <c r="AZ112" s="457"/>
      <c r="BA112" s="448"/>
      <c r="BB112" s="457"/>
      <c r="BC112" s="387" t="s">
        <v>214</v>
      </c>
      <c r="BD112" s="396"/>
      <c r="BE112" s="344"/>
      <c r="BF112" s="396"/>
      <c r="BG112" s="344"/>
      <c r="BH112" s="396"/>
      <c r="BI112" s="396"/>
      <c r="BJ112" s="396"/>
      <c r="BK112" s="396"/>
      <c r="BL112" s="396"/>
      <c r="BM112" s="396"/>
      <c r="BN112" s="396"/>
      <c r="BO112" s="396"/>
      <c r="BP112" s="391">
        <f>SUM(AE112+AF112+AG112+AH112+AJ112+AL112+AN112)</f>
        <v>55</v>
      </c>
      <c r="BQ112" s="396"/>
      <c r="BR112" s="396"/>
      <c r="BS112" s="396"/>
      <c r="BT112" s="396"/>
      <c r="BU112" s="396"/>
      <c r="BV112" s="396"/>
      <c r="BW112" s="396"/>
      <c r="BX112" s="396"/>
      <c r="BY112" s="300"/>
      <c r="BZ112" s="38" t="s">
        <v>733</v>
      </c>
      <c r="CA112" s="300"/>
      <c r="CB112" s="304"/>
      <c r="CC112" s="300"/>
      <c r="CD112" s="304"/>
      <c r="CE112" s="300"/>
      <c r="CF112" s="304"/>
      <c r="CG112" s="300"/>
      <c r="CH112" s="301"/>
      <c r="CI112" s="301"/>
      <c r="CJ112" s="304"/>
      <c r="CK112" s="304"/>
      <c r="CL112" s="304"/>
      <c r="CM112" s="302"/>
      <c r="CN112" s="302">
        <v>2.06</v>
      </c>
      <c r="CO112" s="301"/>
      <c r="CP112" s="301"/>
      <c r="CQ112" s="300"/>
      <c r="CR112" s="300"/>
      <c r="CS112" s="301"/>
      <c r="CT112" s="301"/>
      <c r="CU112" s="300"/>
      <c r="CV112" s="300"/>
      <c r="CW112" s="302"/>
      <c r="CX112" s="302"/>
      <c r="CY112" s="299">
        <f>960*0.1</f>
        <v>96</v>
      </c>
      <c r="CZ112" s="299"/>
      <c r="DA112" s="302"/>
      <c r="DB112" s="299"/>
      <c r="DC112" s="299"/>
      <c r="DD112" s="298"/>
      <c r="DE112" s="298"/>
      <c r="DF112" s="298"/>
      <c r="DG112" s="303"/>
      <c r="DH112" s="302"/>
      <c r="DI112" s="302"/>
      <c r="DJ112" s="302"/>
      <c r="DK112" s="302"/>
      <c r="DL112" s="302"/>
      <c r="DM112" s="298"/>
      <c r="DN112" s="297"/>
      <c r="DO112" s="301"/>
      <c r="DP112" s="301"/>
      <c r="DQ112" s="300"/>
      <c r="DR112" s="300"/>
      <c r="DS112" s="301"/>
      <c r="DT112" s="300"/>
      <c r="DU112" s="300"/>
      <c r="DV112" s="304"/>
      <c r="DW112" s="304"/>
      <c r="DX112" s="301"/>
      <c r="DY112" s="301"/>
      <c r="DZ112" s="300"/>
      <c r="EA112" s="301"/>
      <c r="EB112" s="300"/>
      <c r="EC112" s="52">
        <v>272000</v>
      </c>
      <c r="ED112" s="52">
        <v>0</v>
      </c>
      <c r="EE112" s="303"/>
      <c r="EF112" s="52">
        <v>282000</v>
      </c>
      <c r="EG112" s="51">
        <v>0</v>
      </c>
      <c r="EH112" s="292">
        <v>1813500</v>
      </c>
      <c r="EI112" s="303"/>
      <c r="EJ112" s="301"/>
    </row>
    <row r="113" spans="1:140" ht="30" hidden="1" x14ac:dyDescent="0.2">
      <c r="A113" s="345" t="s">
        <v>523</v>
      </c>
      <c r="B113" s="361" t="s">
        <v>310</v>
      </c>
      <c r="C113" s="361" t="s">
        <v>214</v>
      </c>
      <c r="D113" s="152" t="s">
        <v>759</v>
      </c>
      <c r="E113" s="152" t="s">
        <v>179</v>
      </c>
      <c r="F113" s="345"/>
      <c r="G113" s="345" t="s">
        <v>512</v>
      </c>
      <c r="H113" s="345"/>
      <c r="I113" s="345"/>
      <c r="J113" s="345" t="s">
        <v>503</v>
      </c>
      <c r="K113" s="345"/>
      <c r="L113" s="362">
        <v>315000</v>
      </c>
      <c r="M113" s="154"/>
      <c r="N113" s="439"/>
      <c r="O113" s="155"/>
      <c r="P113" s="367"/>
      <c r="Q113" s="364">
        <v>14.65</v>
      </c>
      <c r="R113" s="364">
        <v>6</v>
      </c>
      <c r="S113" s="158" t="e">
        <f>Q113+#REF!+R113</f>
        <v>#REF!</v>
      </c>
      <c r="T113" s="439"/>
      <c r="U113" s="159" t="s">
        <v>155</v>
      </c>
      <c r="V113" s="365"/>
      <c r="W113" s="366">
        <f t="shared" ref="W113:W144" si="78">(EH113/CY113)/CN113</f>
        <v>9755.5043252046289</v>
      </c>
      <c r="X113" s="367"/>
      <c r="Y113" s="367"/>
      <c r="Z113" s="367" t="s">
        <v>161</v>
      </c>
      <c r="AA113" s="365">
        <f>IF(AB113="Yes",10,0)</f>
        <v>0</v>
      </c>
      <c r="AB113" s="367"/>
      <c r="AC113" s="368">
        <f>IF(AD113="Yes",10,0)</f>
        <v>0</v>
      </c>
      <c r="AD113" s="367"/>
      <c r="AE113" s="369">
        <f t="shared" ref="AE113:AE144" si="79">IF(AT113&lt;30,0,IF(AT113&lt;50,5,IF(AT113&lt;65,10,IF(AT113&lt;79,15,IF(AT113&gt;80,20)))))</f>
        <v>0</v>
      </c>
      <c r="AF113" s="369">
        <f t="shared" si="76"/>
        <v>0</v>
      </c>
      <c r="AG113" s="369">
        <f t="shared" ref="AG113:AG144" si="80">IF(Z113="Yes",15,0)</f>
        <v>15</v>
      </c>
      <c r="AH113" s="369">
        <f t="shared" si="75"/>
        <v>10</v>
      </c>
      <c r="AI113" s="364" t="s">
        <v>161</v>
      </c>
      <c r="AJ113" s="369">
        <f t="shared" si="77"/>
        <v>15</v>
      </c>
      <c r="AK113" s="364" t="s">
        <v>751</v>
      </c>
      <c r="AL113" s="369">
        <f t="shared" si="73"/>
        <v>10</v>
      </c>
      <c r="AM113" s="364" t="s">
        <v>161</v>
      </c>
      <c r="AN113" s="369">
        <f>IF(AO113="Yes",5,0)</f>
        <v>5</v>
      </c>
      <c r="AO113" s="364" t="s">
        <v>161</v>
      </c>
      <c r="AP113" s="369">
        <f t="shared" si="72"/>
        <v>0</v>
      </c>
      <c r="AQ113" s="364" t="s">
        <v>162</v>
      </c>
      <c r="AR113" s="370"/>
      <c r="AS113" s="370"/>
      <c r="AT113" s="370"/>
      <c r="AU113" s="370"/>
      <c r="AV113" s="370"/>
      <c r="AW113" s="370"/>
      <c r="AX113" s="370"/>
      <c r="AY113" s="370"/>
      <c r="AZ113" s="451"/>
      <c r="BA113" s="448"/>
      <c r="BB113" s="451"/>
      <c r="BC113" s="345" t="s">
        <v>214</v>
      </c>
      <c r="BD113" s="371"/>
      <c r="BE113" s="345"/>
      <c r="BF113" s="371"/>
      <c r="BG113" s="345"/>
      <c r="BH113" s="371"/>
      <c r="BI113" s="371"/>
      <c r="BJ113" s="371"/>
      <c r="BK113" s="371"/>
      <c r="BL113" s="371"/>
      <c r="BM113" s="371"/>
      <c r="BN113" s="371"/>
      <c r="BO113" s="371"/>
      <c r="BP113" s="364">
        <f>SUM(AE113+AF113+AG113+AH113+AJ113+AL113+AN113+AP113)</f>
        <v>55</v>
      </c>
      <c r="BQ113" s="371"/>
      <c r="BR113" s="371"/>
      <c r="BS113" s="371"/>
      <c r="BT113" s="371"/>
      <c r="BU113" s="371"/>
      <c r="BV113" s="371"/>
      <c r="BW113" s="371"/>
      <c r="BX113" s="371"/>
      <c r="BY113" s="293"/>
      <c r="BZ113" s="291" t="s">
        <v>310</v>
      </c>
      <c r="CA113" s="293"/>
      <c r="CB113" s="291"/>
      <c r="CC113" s="293"/>
      <c r="CD113" s="291"/>
      <c r="CE113" s="293"/>
      <c r="CF113" s="291"/>
      <c r="CG113" s="293"/>
      <c r="CH113" s="294"/>
      <c r="CI113" s="294"/>
      <c r="CJ113" s="291"/>
      <c r="CK113" s="291"/>
      <c r="CL113" s="291"/>
      <c r="CM113" s="305"/>
      <c r="CN113" s="305">
        <v>1.04</v>
      </c>
      <c r="CO113" s="294"/>
      <c r="CP113" s="294"/>
      <c r="CQ113" s="293"/>
      <c r="CR113" s="293"/>
      <c r="CS113" s="294"/>
      <c r="CT113" s="294"/>
      <c r="CU113" s="293"/>
      <c r="CV113" s="293"/>
      <c r="CW113" s="305"/>
      <c r="CX113" s="305"/>
      <c r="CY113" s="295">
        <v>36.369999999999997</v>
      </c>
      <c r="CZ113" s="295"/>
      <c r="DA113" s="305"/>
      <c r="DB113" s="295"/>
      <c r="DC113" s="295"/>
      <c r="DD113" s="306"/>
      <c r="DE113" s="306"/>
      <c r="DF113" s="306"/>
      <c r="DG113" s="292"/>
      <c r="DH113" s="305"/>
      <c r="DI113" s="305"/>
      <c r="DJ113" s="305"/>
      <c r="DK113" s="305"/>
      <c r="DL113" s="305"/>
      <c r="DM113" s="306"/>
      <c r="DN113" s="296"/>
      <c r="DO113" s="294"/>
      <c r="DP113" s="294"/>
      <c r="DQ113" s="293"/>
      <c r="DR113" s="293"/>
      <c r="DS113" s="294"/>
      <c r="DT113" s="293"/>
      <c r="DU113" s="293"/>
      <c r="DV113" s="291"/>
      <c r="DW113" s="291"/>
      <c r="DX113" s="294"/>
      <c r="DY113" s="294"/>
      <c r="DZ113" s="293"/>
      <c r="EA113" s="294"/>
      <c r="EB113" s="293"/>
      <c r="EC113" s="292"/>
      <c r="ED113" s="292"/>
      <c r="EE113" s="292"/>
      <c r="EF113" s="292">
        <v>350000</v>
      </c>
      <c r="EG113" s="292"/>
      <c r="EH113" s="292">
        <v>369000</v>
      </c>
      <c r="EI113" s="292"/>
      <c r="EJ113" s="294"/>
    </row>
    <row r="114" spans="1:140" ht="30" hidden="1" x14ac:dyDescent="0.2">
      <c r="A114" s="345" t="s">
        <v>524</v>
      </c>
      <c r="B114" s="361" t="s">
        <v>197</v>
      </c>
      <c r="C114" s="361" t="s">
        <v>194</v>
      </c>
      <c r="D114" s="152" t="s">
        <v>759</v>
      </c>
      <c r="E114" s="152" t="s">
        <v>179</v>
      </c>
      <c r="F114" s="345"/>
      <c r="G114" s="345" t="s">
        <v>505</v>
      </c>
      <c r="H114" s="345"/>
      <c r="I114" s="345"/>
      <c r="J114" s="345" t="s">
        <v>507</v>
      </c>
      <c r="K114" s="345"/>
      <c r="L114" s="362">
        <v>559913</v>
      </c>
      <c r="M114" s="154"/>
      <c r="N114" s="439"/>
      <c r="O114" s="155"/>
      <c r="P114" s="367"/>
      <c r="Q114" s="364">
        <v>14.48</v>
      </c>
      <c r="R114" s="364"/>
      <c r="S114" s="158" t="e">
        <f>Q114+#REF!+R114</f>
        <v>#REF!</v>
      </c>
      <c r="T114" s="439"/>
      <c r="U114" s="159" t="s">
        <v>155</v>
      </c>
      <c r="V114" s="365"/>
      <c r="W114" s="366">
        <f t="shared" si="78"/>
        <v>18353.891793552193</v>
      </c>
      <c r="X114" s="367"/>
      <c r="Y114" s="367"/>
      <c r="Z114" s="367" t="s">
        <v>161</v>
      </c>
      <c r="AA114" s="365">
        <f>IF(AB114="Yes",10,0)</f>
        <v>0</v>
      </c>
      <c r="AB114" s="367"/>
      <c r="AC114" s="368">
        <f>IF(AD114="Yes",10,0)</f>
        <v>0</v>
      </c>
      <c r="AD114" s="367"/>
      <c r="AE114" s="369">
        <f t="shared" si="79"/>
        <v>0</v>
      </c>
      <c r="AF114" s="369">
        <f t="shared" si="76"/>
        <v>0</v>
      </c>
      <c r="AG114" s="369">
        <f t="shared" si="80"/>
        <v>15</v>
      </c>
      <c r="AH114" s="369">
        <f t="shared" si="75"/>
        <v>10</v>
      </c>
      <c r="AI114" s="364" t="s">
        <v>161</v>
      </c>
      <c r="AJ114" s="369">
        <f t="shared" si="77"/>
        <v>15</v>
      </c>
      <c r="AK114" s="364" t="s">
        <v>751</v>
      </c>
      <c r="AL114" s="369">
        <f t="shared" si="73"/>
        <v>10</v>
      </c>
      <c r="AM114" s="364" t="s">
        <v>161</v>
      </c>
      <c r="AN114" s="369">
        <f>IF(AO114="Yes",5,0)</f>
        <v>5</v>
      </c>
      <c r="AO114" s="364" t="s">
        <v>161</v>
      </c>
      <c r="AP114" s="369">
        <f t="shared" si="72"/>
        <v>0</v>
      </c>
      <c r="AQ114" s="364" t="s">
        <v>162</v>
      </c>
      <c r="AR114" s="370"/>
      <c r="AS114" s="370"/>
      <c r="AT114" s="370"/>
      <c r="AU114" s="370"/>
      <c r="AV114" s="370"/>
      <c r="AW114" s="370"/>
      <c r="AX114" s="370"/>
      <c r="AY114" s="370"/>
      <c r="AZ114" s="451"/>
      <c r="BA114" s="448"/>
      <c r="BB114" s="451"/>
      <c r="BC114" s="345" t="s">
        <v>194</v>
      </c>
      <c r="BD114" s="371"/>
      <c r="BE114" s="345"/>
      <c r="BF114" s="371"/>
      <c r="BG114" s="345"/>
      <c r="BH114" s="371"/>
      <c r="BI114" s="371"/>
      <c r="BJ114" s="371"/>
      <c r="BK114" s="371"/>
      <c r="BL114" s="371"/>
      <c r="BM114" s="371"/>
      <c r="BN114" s="371"/>
      <c r="BO114" s="371"/>
      <c r="BP114" s="364">
        <f>SUM(AE114+AF114+AG114+AH114+AJ114+AL114+AN114+AP114)</f>
        <v>55</v>
      </c>
      <c r="BQ114" s="371"/>
      <c r="BR114" s="371"/>
      <c r="BS114" s="371"/>
      <c r="BT114" s="371"/>
      <c r="BU114" s="371"/>
      <c r="BV114" s="371"/>
      <c r="BW114" s="371"/>
      <c r="BX114" s="371"/>
      <c r="BY114" s="293"/>
      <c r="BZ114" s="291" t="s">
        <v>197</v>
      </c>
      <c r="CA114" s="293"/>
      <c r="CB114" s="291"/>
      <c r="CC114" s="293"/>
      <c r="CD114" s="291"/>
      <c r="CE114" s="293"/>
      <c r="CF114" s="291"/>
      <c r="CG114" s="293"/>
      <c r="CH114" s="294"/>
      <c r="CI114" s="294"/>
      <c r="CJ114" s="291"/>
      <c r="CK114" s="291"/>
      <c r="CL114" s="291"/>
      <c r="CM114" s="305"/>
      <c r="CN114" s="305">
        <v>0.85</v>
      </c>
      <c r="CO114" s="294"/>
      <c r="CP114" s="294"/>
      <c r="CQ114" s="293"/>
      <c r="CR114" s="293"/>
      <c r="CS114" s="294"/>
      <c r="CT114" s="294"/>
      <c r="CU114" s="293"/>
      <c r="CV114" s="293"/>
      <c r="CW114" s="305"/>
      <c r="CX114" s="305"/>
      <c r="CY114" s="295">
        <v>35.89</v>
      </c>
      <c r="CZ114" s="295"/>
      <c r="DA114" s="305"/>
      <c r="DB114" s="295"/>
      <c r="DC114" s="295"/>
      <c r="DD114" s="306"/>
      <c r="DE114" s="306"/>
      <c r="DF114" s="306"/>
      <c r="DG114" s="292"/>
      <c r="DH114" s="305"/>
      <c r="DI114" s="305"/>
      <c r="DJ114" s="305"/>
      <c r="DK114" s="305"/>
      <c r="DL114" s="305"/>
      <c r="DM114" s="306"/>
      <c r="DN114" s="296"/>
      <c r="DO114" s="294"/>
      <c r="DP114" s="294"/>
      <c r="DQ114" s="293"/>
      <c r="DR114" s="293"/>
      <c r="DS114" s="294"/>
      <c r="DT114" s="293"/>
      <c r="DU114" s="293"/>
      <c r="DV114" s="291"/>
      <c r="DW114" s="291"/>
      <c r="DX114" s="294"/>
      <c r="DY114" s="294"/>
      <c r="DZ114" s="293"/>
      <c r="EA114" s="294"/>
      <c r="EB114" s="293"/>
      <c r="EC114" s="292"/>
      <c r="ED114" s="292"/>
      <c r="EE114" s="292"/>
      <c r="EF114" s="292">
        <v>622125</v>
      </c>
      <c r="EG114" s="292"/>
      <c r="EH114" s="292">
        <v>559913</v>
      </c>
      <c r="EI114" s="292"/>
      <c r="EJ114" s="294"/>
    </row>
    <row r="115" spans="1:140" ht="30" hidden="1" x14ac:dyDescent="0.2">
      <c r="A115" s="345" t="s">
        <v>525</v>
      </c>
      <c r="B115" s="361" t="s">
        <v>472</v>
      </c>
      <c r="C115" s="361" t="s">
        <v>214</v>
      </c>
      <c r="D115" s="152" t="s">
        <v>759</v>
      </c>
      <c r="E115" s="152" t="s">
        <v>179</v>
      </c>
      <c r="F115" s="345"/>
      <c r="G115" s="345" t="s">
        <v>517</v>
      </c>
      <c r="H115" s="345"/>
      <c r="I115" s="345"/>
      <c r="J115" s="345" t="s">
        <v>507</v>
      </c>
      <c r="K115" s="345"/>
      <c r="L115" s="362">
        <v>328275</v>
      </c>
      <c r="M115" s="154"/>
      <c r="N115" s="439"/>
      <c r="O115" s="155"/>
      <c r="P115" s="367"/>
      <c r="Q115" s="364">
        <v>14.08</v>
      </c>
      <c r="R115" s="364">
        <v>6.75</v>
      </c>
      <c r="S115" s="158" t="e">
        <f>Q115+#REF!+R115</f>
        <v>#REF!</v>
      </c>
      <c r="T115" s="439"/>
      <c r="U115" s="159" t="s">
        <v>155</v>
      </c>
      <c r="V115" s="365"/>
      <c r="W115" s="366">
        <f t="shared" si="78"/>
        <v>33229.577892499241</v>
      </c>
      <c r="X115" s="367"/>
      <c r="Y115" s="367"/>
      <c r="Z115" s="367" t="s">
        <v>161</v>
      </c>
      <c r="AA115" s="365">
        <f>IF(AB115="Yes",10,0)</f>
        <v>0</v>
      </c>
      <c r="AB115" s="367"/>
      <c r="AC115" s="368">
        <f>IF(AD115="Yes",10,0)</f>
        <v>0</v>
      </c>
      <c r="AD115" s="367"/>
      <c r="AE115" s="369">
        <f t="shared" si="79"/>
        <v>0</v>
      </c>
      <c r="AF115" s="369">
        <f t="shared" si="76"/>
        <v>0</v>
      </c>
      <c r="AG115" s="369">
        <f t="shared" si="80"/>
        <v>15</v>
      </c>
      <c r="AH115" s="369">
        <f t="shared" si="75"/>
        <v>10</v>
      </c>
      <c r="AI115" s="364" t="s">
        <v>161</v>
      </c>
      <c r="AJ115" s="369">
        <f t="shared" si="77"/>
        <v>15</v>
      </c>
      <c r="AK115" s="364" t="s">
        <v>751</v>
      </c>
      <c r="AL115" s="369">
        <f t="shared" si="73"/>
        <v>10</v>
      </c>
      <c r="AM115" s="364" t="s">
        <v>161</v>
      </c>
      <c r="AN115" s="369">
        <f>IF(AO115="Yes",5,0)</f>
        <v>5</v>
      </c>
      <c r="AO115" s="364" t="s">
        <v>161</v>
      </c>
      <c r="AP115" s="369">
        <f t="shared" si="72"/>
        <v>0</v>
      </c>
      <c r="AQ115" s="364" t="s">
        <v>162</v>
      </c>
      <c r="AR115" s="370"/>
      <c r="AS115" s="370"/>
      <c r="AT115" s="370"/>
      <c r="AU115" s="370"/>
      <c r="AV115" s="370"/>
      <c r="AW115" s="370"/>
      <c r="AX115" s="370"/>
      <c r="AY115" s="370"/>
      <c r="AZ115" s="451"/>
      <c r="BA115" s="448"/>
      <c r="BB115" s="451"/>
      <c r="BC115" s="345" t="s">
        <v>214</v>
      </c>
      <c r="BD115" s="371"/>
      <c r="BE115" s="345"/>
      <c r="BF115" s="371"/>
      <c r="BG115" s="345"/>
      <c r="BH115" s="371"/>
      <c r="BI115" s="371"/>
      <c r="BJ115" s="371"/>
      <c r="BK115" s="371"/>
      <c r="BL115" s="371"/>
      <c r="BM115" s="371"/>
      <c r="BN115" s="371"/>
      <c r="BO115" s="371"/>
      <c r="BP115" s="364">
        <f>SUM(AE115+AF115+AG115+AH115+AJ115+AL115+AN115+AP115)</f>
        <v>55</v>
      </c>
      <c r="BQ115" s="371"/>
      <c r="BR115" s="371"/>
      <c r="BS115" s="371"/>
      <c r="BT115" s="371"/>
      <c r="BU115" s="371"/>
      <c r="BV115" s="371"/>
      <c r="BW115" s="371"/>
      <c r="BX115" s="371"/>
      <c r="BY115" s="293"/>
      <c r="BZ115" s="291" t="s">
        <v>472</v>
      </c>
      <c r="CA115" s="293"/>
      <c r="CB115" s="291"/>
      <c r="CC115" s="293"/>
      <c r="CD115" s="291"/>
      <c r="CE115" s="293"/>
      <c r="CF115" s="291"/>
      <c r="CG115" s="293"/>
      <c r="CH115" s="294"/>
      <c r="CI115" s="294"/>
      <c r="CJ115" s="291"/>
      <c r="CK115" s="291"/>
      <c r="CL115" s="291"/>
      <c r="CM115" s="305"/>
      <c r="CN115" s="305">
        <v>0.89</v>
      </c>
      <c r="CO115" s="294"/>
      <c r="CP115" s="294"/>
      <c r="CQ115" s="293"/>
      <c r="CR115" s="293"/>
      <c r="CS115" s="294"/>
      <c r="CT115" s="294"/>
      <c r="CU115" s="293"/>
      <c r="CV115" s="293"/>
      <c r="CW115" s="305"/>
      <c r="CX115" s="305"/>
      <c r="CY115" s="295">
        <v>11.1</v>
      </c>
      <c r="CZ115" s="295"/>
      <c r="DA115" s="305"/>
      <c r="DB115" s="295"/>
      <c r="DC115" s="295"/>
      <c r="DD115" s="306"/>
      <c r="DE115" s="306"/>
      <c r="DF115" s="306"/>
      <c r="DG115" s="292"/>
      <c r="DH115" s="305"/>
      <c r="DI115" s="305"/>
      <c r="DJ115" s="305"/>
      <c r="DK115" s="305"/>
      <c r="DL115" s="305"/>
      <c r="DM115" s="306"/>
      <c r="DN115" s="296"/>
      <c r="DO115" s="294"/>
      <c r="DP115" s="294"/>
      <c r="DQ115" s="293"/>
      <c r="DR115" s="293"/>
      <c r="DS115" s="294"/>
      <c r="DT115" s="293"/>
      <c r="DU115" s="293"/>
      <c r="DV115" s="291"/>
      <c r="DW115" s="291"/>
      <c r="DX115" s="294"/>
      <c r="DY115" s="294"/>
      <c r="DZ115" s="293"/>
      <c r="EA115" s="294"/>
      <c r="EB115" s="293"/>
      <c r="EC115" s="292"/>
      <c r="ED115" s="292"/>
      <c r="EE115" s="292"/>
      <c r="EF115" s="292">
        <v>364750</v>
      </c>
      <c r="EG115" s="292"/>
      <c r="EH115" s="292">
        <v>328275</v>
      </c>
      <c r="EI115" s="292"/>
      <c r="EJ115" s="294"/>
    </row>
    <row r="116" spans="1:140" ht="30" hidden="1" x14ac:dyDescent="0.2">
      <c r="A116" s="345" t="s">
        <v>528</v>
      </c>
      <c r="B116" s="361" t="s">
        <v>310</v>
      </c>
      <c r="C116" s="361" t="s">
        <v>214</v>
      </c>
      <c r="D116" s="152" t="s">
        <v>759</v>
      </c>
      <c r="E116" s="152" t="s">
        <v>179</v>
      </c>
      <c r="F116" s="345"/>
      <c r="G116" s="345" t="s">
        <v>512</v>
      </c>
      <c r="H116" s="345"/>
      <c r="I116" s="345"/>
      <c r="J116" s="345" t="s">
        <v>507</v>
      </c>
      <c r="K116" s="345"/>
      <c r="L116" s="362">
        <v>666000</v>
      </c>
      <c r="M116" s="154"/>
      <c r="N116" s="439"/>
      <c r="O116" s="155"/>
      <c r="P116" s="367"/>
      <c r="Q116" s="364">
        <v>11.07</v>
      </c>
      <c r="R116" s="364">
        <v>6</v>
      </c>
      <c r="S116" s="158" t="e">
        <f>Q116+#REF!+R116</f>
        <v>#REF!</v>
      </c>
      <c r="T116" s="439"/>
      <c r="U116" s="159" t="s">
        <v>155</v>
      </c>
      <c r="V116" s="365"/>
      <c r="W116" s="366">
        <f t="shared" si="78"/>
        <v>17607.495611344937</v>
      </c>
      <c r="X116" s="367"/>
      <c r="Y116" s="367"/>
      <c r="Z116" s="367" t="s">
        <v>161</v>
      </c>
      <c r="AA116" s="365">
        <f>IF(AB116="Yes",10,0)</f>
        <v>0</v>
      </c>
      <c r="AB116" s="367"/>
      <c r="AC116" s="368">
        <f>IF(AD116="Yes",10,0)</f>
        <v>0</v>
      </c>
      <c r="AD116" s="367"/>
      <c r="AE116" s="369">
        <f t="shared" si="79"/>
        <v>0</v>
      </c>
      <c r="AF116" s="369">
        <f t="shared" si="76"/>
        <v>0</v>
      </c>
      <c r="AG116" s="369">
        <f t="shared" si="80"/>
        <v>15</v>
      </c>
      <c r="AH116" s="369">
        <f t="shared" si="75"/>
        <v>10</v>
      </c>
      <c r="AI116" s="364" t="s">
        <v>161</v>
      </c>
      <c r="AJ116" s="369">
        <f t="shared" si="77"/>
        <v>15</v>
      </c>
      <c r="AK116" s="364" t="s">
        <v>751</v>
      </c>
      <c r="AL116" s="369">
        <f t="shared" si="73"/>
        <v>10</v>
      </c>
      <c r="AM116" s="364" t="s">
        <v>161</v>
      </c>
      <c r="AN116" s="369">
        <f>IF(AO116="Yes",5,0)</f>
        <v>5</v>
      </c>
      <c r="AO116" s="364" t="s">
        <v>161</v>
      </c>
      <c r="AP116" s="369">
        <f t="shared" si="72"/>
        <v>0</v>
      </c>
      <c r="AQ116" s="364" t="s">
        <v>162</v>
      </c>
      <c r="AR116" s="370"/>
      <c r="AS116" s="370"/>
      <c r="AT116" s="370"/>
      <c r="AU116" s="370"/>
      <c r="AV116" s="370"/>
      <c r="AW116" s="370"/>
      <c r="AX116" s="370"/>
      <c r="AY116" s="370"/>
      <c r="AZ116" s="451"/>
      <c r="BA116" s="448"/>
      <c r="BB116" s="451"/>
      <c r="BC116" s="345" t="s">
        <v>214</v>
      </c>
      <c r="BD116" s="371"/>
      <c r="BE116" s="345"/>
      <c r="BF116" s="371"/>
      <c r="BG116" s="345"/>
      <c r="BH116" s="371"/>
      <c r="BI116" s="371"/>
      <c r="BJ116" s="371"/>
      <c r="BK116" s="371"/>
      <c r="BL116" s="371"/>
      <c r="BM116" s="371"/>
      <c r="BN116" s="371"/>
      <c r="BO116" s="371"/>
      <c r="BP116" s="364">
        <f>SUM(AE116+AF116+AG116+AH116+AJ116+AL116+AN116+AP116)</f>
        <v>55</v>
      </c>
      <c r="BQ116" s="371"/>
      <c r="BR116" s="371"/>
      <c r="BS116" s="371"/>
      <c r="BT116" s="371"/>
      <c r="BU116" s="371"/>
      <c r="BV116" s="371"/>
      <c r="BW116" s="371"/>
      <c r="BX116" s="371"/>
      <c r="BY116" s="293"/>
      <c r="BZ116" s="291" t="s">
        <v>310</v>
      </c>
      <c r="CA116" s="293"/>
      <c r="CB116" s="291"/>
      <c r="CC116" s="293"/>
      <c r="CD116" s="291"/>
      <c r="CE116" s="293"/>
      <c r="CF116" s="291"/>
      <c r="CG116" s="293"/>
      <c r="CH116" s="294"/>
      <c r="CI116" s="294"/>
      <c r="CJ116" s="291"/>
      <c r="CK116" s="291"/>
      <c r="CL116" s="291"/>
      <c r="CM116" s="305"/>
      <c r="CN116" s="305">
        <v>1.04</v>
      </c>
      <c r="CO116" s="294"/>
      <c r="CP116" s="294"/>
      <c r="CQ116" s="293"/>
      <c r="CR116" s="293"/>
      <c r="CS116" s="294"/>
      <c r="CT116" s="294"/>
      <c r="CU116" s="293"/>
      <c r="CV116" s="293"/>
      <c r="CW116" s="305"/>
      <c r="CX116" s="305"/>
      <c r="CY116" s="295">
        <v>36.369999999999997</v>
      </c>
      <c r="CZ116" s="295"/>
      <c r="DA116" s="305"/>
      <c r="DB116" s="295"/>
      <c r="DC116" s="295"/>
      <c r="DD116" s="306"/>
      <c r="DE116" s="306"/>
      <c r="DF116" s="306"/>
      <c r="DG116" s="292"/>
      <c r="DH116" s="305"/>
      <c r="DI116" s="305"/>
      <c r="DJ116" s="305"/>
      <c r="DK116" s="305"/>
      <c r="DL116" s="305"/>
      <c r="DM116" s="306"/>
      <c r="DN116" s="296"/>
      <c r="DO116" s="294"/>
      <c r="DP116" s="294"/>
      <c r="DQ116" s="293"/>
      <c r="DR116" s="293"/>
      <c r="DS116" s="294"/>
      <c r="DT116" s="293"/>
      <c r="DU116" s="293"/>
      <c r="DV116" s="291"/>
      <c r="DW116" s="291"/>
      <c r="DX116" s="294"/>
      <c r="DY116" s="294"/>
      <c r="DZ116" s="293"/>
      <c r="EA116" s="294"/>
      <c r="EB116" s="293"/>
      <c r="EC116" s="292"/>
      <c r="ED116" s="292"/>
      <c r="EE116" s="292"/>
      <c r="EF116" s="292">
        <v>740000</v>
      </c>
      <c r="EG116" s="292"/>
      <c r="EH116" s="292">
        <v>666000</v>
      </c>
      <c r="EI116" s="292"/>
      <c r="EJ116" s="294"/>
    </row>
    <row r="117" spans="1:140" ht="30" hidden="1" x14ac:dyDescent="0.2">
      <c r="A117" s="345" t="s">
        <v>529</v>
      </c>
      <c r="B117" s="361" t="s">
        <v>242</v>
      </c>
      <c r="C117" s="361" t="s">
        <v>214</v>
      </c>
      <c r="D117" s="152" t="s">
        <v>759</v>
      </c>
      <c r="E117" s="152" t="s">
        <v>179</v>
      </c>
      <c r="F117" s="345"/>
      <c r="G117" s="345" t="s">
        <v>514</v>
      </c>
      <c r="H117" s="345"/>
      <c r="I117" s="345"/>
      <c r="J117" s="345" t="s">
        <v>527</v>
      </c>
      <c r="K117" s="345"/>
      <c r="L117" s="362">
        <v>450000</v>
      </c>
      <c r="M117" s="154"/>
      <c r="N117" s="439"/>
      <c r="O117" s="155"/>
      <c r="P117" s="367"/>
      <c r="Q117" s="364">
        <v>10.42</v>
      </c>
      <c r="R117" s="364">
        <v>13.5</v>
      </c>
      <c r="S117" s="158" t="e">
        <f>Q117+#REF!+R117</f>
        <v>#REF!</v>
      </c>
      <c r="T117" s="439"/>
      <c r="U117" s="159" t="s">
        <v>155</v>
      </c>
      <c r="V117" s="365"/>
      <c r="W117" s="366">
        <f t="shared" si="78"/>
        <v>6317.5983018295765</v>
      </c>
      <c r="X117" s="367"/>
      <c r="Y117" s="367"/>
      <c r="Z117" s="367" t="s">
        <v>161</v>
      </c>
      <c r="AA117" s="365">
        <f>IF(AB117="Yes",10,0)</f>
        <v>0</v>
      </c>
      <c r="AB117" s="367"/>
      <c r="AC117" s="368">
        <f>IF(AD117="Yes",10,0)</f>
        <v>0</v>
      </c>
      <c r="AD117" s="367"/>
      <c r="AE117" s="369">
        <f t="shared" si="79"/>
        <v>0</v>
      </c>
      <c r="AF117" s="369">
        <f t="shared" si="76"/>
        <v>0</v>
      </c>
      <c r="AG117" s="369">
        <f t="shared" si="80"/>
        <v>15</v>
      </c>
      <c r="AH117" s="369">
        <f t="shared" si="75"/>
        <v>10</v>
      </c>
      <c r="AI117" s="364" t="s">
        <v>161</v>
      </c>
      <c r="AJ117" s="369">
        <f t="shared" si="77"/>
        <v>15</v>
      </c>
      <c r="AK117" s="364" t="s">
        <v>751</v>
      </c>
      <c r="AL117" s="369">
        <f t="shared" si="73"/>
        <v>10</v>
      </c>
      <c r="AM117" s="364" t="s">
        <v>161</v>
      </c>
      <c r="AN117" s="369">
        <f>IF(AO117="Yes",5,0)</f>
        <v>5</v>
      </c>
      <c r="AO117" s="364" t="s">
        <v>161</v>
      </c>
      <c r="AP117" s="369">
        <f t="shared" si="72"/>
        <v>0</v>
      </c>
      <c r="AQ117" s="364" t="s">
        <v>162</v>
      </c>
      <c r="AR117" s="370"/>
      <c r="AS117" s="370"/>
      <c r="AT117" s="370"/>
      <c r="AU117" s="370"/>
      <c r="AV117" s="370"/>
      <c r="AW117" s="370"/>
      <c r="AX117" s="370"/>
      <c r="AY117" s="370"/>
      <c r="AZ117" s="451"/>
      <c r="BA117" s="448"/>
      <c r="BB117" s="451"/>
      <c r="BC117" s="345" t="s">
        <v>214</v>
      </c>
      <c r="BD117" s="371"/>
      <c r="BE117" s="345"/>
      <c r="BF117" s="371"/>
      <c r="BG117" s="345"/>
      <c r="BH117" s="371"/>
      <c r="BI117" s="371"/>
      <c r="BJ117" s="371"/>
      <c r="BK117" s="371"/>
      <c r="BL117" s="371"/>
      <c r="BM117" s="371"/>
      <c r="BN117" s="371"/>
      <c r="BO117" s="371"/>
      <c r="BP117" s="364">
        <f>SUM(AE117+AF117+AG117+AH117+AJ117+AL117+AN117+AP117)</f>
        <v>55</v>
      </c>
      <c r="BQ117" s="371"/>
      <c r="BR117" s="371"/>
      <c r="BS117" s="371"/>
      <c r="BT117" s="371"/>
      <c r="BU117" s="371"/>
      <c r="BV117" s="371"/>
      <c r="BW117" s="371"/>
      <c r="BX117" s="371"/>
      <c r="BY117" s="293"/>
      <c r="BZ117" s="291" t="s">
        <v>242</v>
      </c>
      <c r="CA117" s="293"/>
      <c r="CB117" s="291"/>
      <c r="CC117" s="293"/>
      <c r="CD117" s="291"/>
      <c r="CE117" s="293"/>
      <c r="CF117" s="291"/>
      <c r="CG117" s="293"/>
      <c r="CH117" s="294"/>
      <c r="CI117" s="294"/>
      <c r="CJ117" s="291"/>
      <c r="CK117" s="291"/>
      <c r="CL117" s="291"/>
      <c r="CM117" s="305"/>
      <c r="CN117" s="305">
        <v>1.04</v>
      </c>
      <c r="CO117" s="294"/>
      <c r="CP117" s="294"/>
      <c r="CQ117" s="293"/>
      <c r="CR117" s="293"/>
      <c r="CS117" s="294"/>
      <c r="CT117" s="294"/>
      <c r="CU117" s="293"/>
      <c r="CV117" s="293"/>
      <c r="CW117" s="305"/>
      <c r="CX117" s="305"/>
      <c r="CY117" s="295">
        <v>68.489999999999995</v>
      </c>
      <c r="CZ117" s="295"/>
      <c r="DA117" s="305"/>
      <c r="DB117" s="295"/>
      <c r="DC117" s="295"/>
      <c r="DD117" s="306"/>
      <c r="DE117" s="306"/>
      <c r="DF117" s="306"/>
      <c r="DG117" s="292"/>
      <c r="DH117" s="305"/>
      <c r="DI117" s="305"/>
      <c r="DJ117" s="305"/>
      <c r="DK117" s="305"/>
      <c r="DL117" s="305"/>
      <c r="DM117" s="306"/>
      <c r="DN117" s="296"/>
      <c r="DO117" s="294"/>
      <c r="DP117" s="294"/>
      <c r="DQ117" s="293"/>
      <c r="DR117" s="293"/>
      <c r="DS117" s="294"/>
      <c r="DT117" s="293"/>
      <c r="DU117" s="293"/>
      <c r="DV117" s="291"/>
      <c r="DW117" s="291"/>
      <c r="DX117" s="294"/>
      <c r="DY117" s="294"/>
      <c r="DZ117" s="293"/>
      <c r="EA117" s="294"/>
      <c r="EB117" s="293"/>
      <c r="EC117" s="292"/>
      <c r="ED117" s="292"/>
      <c r="EE117" s="292"/>
      <c r="EF117" s="292">
        <v>500000</v>
      </c>
      <c r="EG117" s="292"/>
      <c r="EH117" s="292">
        <v>450000</v>
      </c>
      <c r="EI117" s="292"/>
      <c r="EJ117" s="294"/>
    </row>
    <row r="118" spans="1:140"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90">
        <v>8.4542459855749996</v>
      </c>
      <c r="R118" s="391">
        <v>8.25</v>
      </c>
      <c r="S118" s="204" t="e">
        <f>Q118+#REF!+R118</f>
        <v>#REF!</v>
      </c>
      <c r="T118" s="439"/>
      <c r="U118" s="205" t="s">
        <v>155</v>
      </c>
      <c r="V118" s="392"/>
      <c r="W118" s="393">
        <f t="shared" si="78"/>
        <v>2004.7520047520045</v>
      </c>
      <c r="X118" s="394"/>
      <c r="Y118" s="394"/>
      <c r="Z118" s="394" t="s">
        <v>161</v>
      </c>
      <c r="AA118" s="394"/>
      <c r="AB118" s="394"/>
      <c r="AC118" s="394"/>
      <c r="AD118" s="394"/>
      <c r="AE118" s="395">
        <f t="shared" si="79"/>
        <v>0</v>
      </c>
      <c r="AF118" s="395">
        <f t="shared" si="76"/>
        <v>5</v>
      </c>
      <c r="AG118" s="395">
        <f t="shared" si="80"/>
        <v>15</v>
      </c>
      <c r="AH118" s="395">
        <f t="shared" si="75"/>
        <v>10</v>
      </c>
      <c r="AI118" s="391" t="s">
        <v>161</v>
      </c>
      <c r="AJ118" s="395">
        <f t="shared" si="77"/>
        <v>15</v>
      </c>
      <c r="AK118" s="391" t="s">
        <v>751</v>
      </c>
      <c r="AL118" s="395">
        <f t="shared" si="73"/>
        <v>10</v>
      </c>
      <c r="AM118" s="391" t="s">
        <v>161</v>
      </c>
      <c r="AN118" s="395">
        <f>IF(AO118="Yes",10,0)</f>
        <v>0</v>
      </c>
      <c r="AO118" s="391" t="s">
        <v>162</v>
      </c>
      <c r="AP118" s="395">
        <f t="shared" si="72"/>
        <v>0</v>
      </c>
      <c r="AQ118" s="391" t="s">
        <v>162</v>
      </c>
      <c r="AR118" s="390"/>
      <c r="AS118" s="390"/>
      <c r="AT118" s="390">
        <v>12.5</v>
      </c>
      <c r="AU118" s="390"/>
      <c r="AV118" s="390"/>
      <c r="AW118" s="390"/>
      <c r="AX118" s="390"/>
      <c r="AY118" s="390"/>
      <c r="AZ118" s="457"/>
      <c r="BA118" s="448"/>
      <c r="BB118" s="457"/>
      <c r="BC118" s="387" t="s">
        <v>214</v>
      </c>
      <c r="BD118" s="396"/>
      <c r="BE118" s="344"/>
      <c r="BF118" s="396"/>
      <c r="BG118" s="344"/>
      <c r="BH118" s="396"/>
      <c r="BI118" s="396"/>
      <c r="BJ118" s="396"/>
      <c r="BK118" s="396"/>
      <c r="BL118" s="396"/>
      <c r="BM118" s="396"/>
      <c r="BN118" s="396"/>
      <c r="BO118" s="396"/>
      <c r="BP118" s="391">
        <f>SUM(AE118+AF118+AG118+AH118+AJ118+AL118+AN118)</f>
        <v>55</v>
      </c>
      <c r="BQ118" s="396"/>
      <c r="BR118" s="396"/>
      <c r="BS118" s="396"/>
      <c r="BT118" s="396"/>
      <c r="BU118" s="396"/>
      <c r="BV118" s="396"/>
      <c r="BW118" s="396"/>
      <c r="BX118" s="396"/>
      <c r="BY118" s="300"/>
      <c r="BZ118" s="38" t="s">
        <v>738</v>
      </c>
      <c r="CA118" s="300"/>
      <c r="CB118" s="304"/>
      <c r="CC118" s="300"/>
      <c r="CD118" s="304"/>
      <c r="CE118" s="300"/>
      <c r="CF118" s="304"/>
      <c r="CG118" s="300"/>
      <c r="CH118" s="301"/>
      <c r="CI118" s="301"/>
      <c r="CJ118" s="304"/>
      <c r="CK118" s="304"/>
      <c r="CL118" s="304"/>
      <c r="CM118" s="302"/>
      <c r="CN118" s="302">
        <v>1.1200000000000001</v>
      </c>
      <c r="CO118" s="301"/>
      <c r="CP118" s="301"/>
      <c r="CQ118" s="300"/>
      <c r="CR118" s="300"/>
      <c r="CS118" s="301"/>
      <c r="CT118" s="301"/>
      <c r="CU118" s="300"/>
      <c r="CV118" s="300"/>
      <c r="CW118" s="302"/>
      <c r="CX118" s="302"/>
      <c r="CY118" s="299">
        <v>481</v>
      </c>
      <c r="CZ118" s="299"/>
      <c r="DA118" s="302"/>
      <c r="DB118" s="299"/>
      <c r="DC118" s="299"/>
      <c r="DD118" s="298"/>
      <c r="DE118" s="298"/>
      <c r="DF118" s="298"/>
      <c r="DG118" s="303"/>
      <c r="DH118" s="302"/>
      <c r="DI118" s="302"/>
      <c r="DJ118" s="302"/>
      <c r="DK118" s="302"/>
      <c r="DL118" s="302"/>
      <c r="DM118" s="298"/>
      <c r="DN118" s="297"/>
      <c r="DO118" s="301"/>
      <c r="DP118" s="301"/>
      <c r="DQ118" s="300"/>
      <c r="DR118" s="300"/>
      <c r="DS118" s="301"/>
      <c r="DT118" s="300"/>
      <c r="DU118" s="300"/>
      <c r="DV118" s="304"/>
      <c r="DW118" s="304"/>
      <c r="DX118" s="301"/>
      <c r="DY118" s="301"/>
      <c r="DZ118" s="300"/>
      <c r="EA118" s="301"/>
      <c r="EB118" s="300"/>
      <c r="EC118" s="52">
        <v>400000</v>
      </c>
      <c r="ED118" s="52">
        <v>300000</v>
      </c>
      <c r="EE118" s="303"/>
      <c r="EF118" s="52">
        <v>720000</v>
      </c>
      <c r="EG118" s="51">
        <v>0</v>
      </c>
      <c r="EH118" s="292">
        <v>1080000</v>
      </c>
      <c r="EI118" s="303"/>
      <c r="EJ118" s="301"/>
    </row>
    <row r="119" spans="1:140" ht="30" hidden="1" x14ac:dyDescent="0.2">
      <c r="A119" s="345" t="s">
        <v>530</v>
      </c>
      <c r="B119" s="361" t="s">
        <v>225</v>
      </c>
      <c r="C119" s="361" t="s">
        <v>224</v>
      </c>
      <c r="D119" s="152" t="s">
        <v>759</v>
      </c>
      <c r="E119" s="152" t="s">
        <v>179</v>
      </c>
      <c r="F119" s="345"/>
      <c r="G119" s="345" t="s">
        <v>531</v>
      </c>
      <c r="H119" s="345"/>
      <c r="I119" s="345"/>
      <c r="J119" s="345" t="s">
        <v>532</v>
      </c>
      <c r="K119" s="345"/>
      <c r="L119" s="362">
        <v>459000</v>
      </c>
      <c r="M119" s="154"/>
      <c r="N119" s="439"/>
      <c r="O119" s="155"/>
      <c r="P119" s="367"/>
      <c r="Q119" s="364">
        <v>10.199999999999999</v>
      </c>
      <c r="R119" s="364"/>
      <c r="S119" s="158" t="e">
        <f>Q119+#REF!+R119</f>
        <v>#REF!</v>
      </c>
      <c r="T119" s="439"/>
      <c r="U119" s="159" t="s">
        <v>155</v>
      </c>
      <c r="V119" s="365"/>
      <c r="W119" s="366">
        <f t="shared" si="78"/>
        <v>39185.555128697662</v>
      </c>
      <c r="X119" s="367"/>
      <c r="Y119" s="367"/>
      <c r="Z119" s="367" t="s">
        <v>161</v>
      </c>
      <c r="AA119" s="365">
        <f t="shared" ref="AA119:AA149" si="81">IF(AB119="Yes",10,0)</f>
        <v>0</v>
      </c>
      <c r="AB119" s="367"/>
      <c r="AC119" s="368">
        <f t="shared" ref="AC119:AC153" si="82">IF(AD119="Yes",10,0)</f>
        <v>0</v>
      </c>
      <c r="AD119" s="367"/>
      <c r="AE119" s="369">
        <f t="shared" si="79"/>
        <v>0</v>
      </c>
      <c r="AF119" s="369">
        <f t="shared" si="76"/>
        <v>0</v>
      </c>
      <c r="AG119" s="369">
        <f t="shared" si="80"/>
        <v>15</v>
      </c>
      <c r="AH119" s="369">
        <f t="shared" si="75"/>
        <v>10</v>
      </c>
      <c r="AI119" s="364" t="s">
        <v>161</v>
      </c>
      <c r="AJ119" s="369">
        <f t="shared" si="77"/>
        <v>15</v>
      </c>
      <c r="AK119" s="364" t="s">
        <v>751</v>
      </c>
      <c r="AL119" s="369">
        <f t="shared" si="73"/>
        <v>10</v>
      </c>
      <c r="AM119" s="364" t="s">
        <v>161</v>
      </c>
      <c r="AN119" s="369">
        <f t="shared" ref="AN119:AN149" si="83">IF(AO119="Yes",5,0)</f>
        <v>5</v>
      </c>
      <c r="AO119" s="364" t="s">
        <v>161</v>
      </c>
      <c r="AP119" s="369">
        <f t="shared" ref="AP119:AP150" si="84">IF(AQ119="Yes",10,0)</f>
        <v>0</v>
      </c>
      <c r="AQ119" s="364" t="s">
        <v>162</v>
      </c>
      <c r="AR119" s="370"/>
      <c r="AS119" s="370"/>
      <c r="AT119" s="370"/>
      <c r="AU119" s="370"/>
      <c r="AV119" s="370"/>
      <c r="AW119" s="370"/>
      <c r="AX119" s="370"/>
      <c r="AY119" s="370"/>
      <c r="AZ119" s="451"/>
      <c r="BA119" s="448"/>
      <c r="BB119" s="451"/>
      <c r="BC119" s="345" t="s">
        <v>224</v>
      </c>
      <c r="BD119" s="371"/>
      <c r="BE119" s="345"/>
      <c r="BF119" s="371"/>
      <c r="BG119" s="345"/>
      <c r="BH119" s="371"/>
      <c r="BI119" s="371"/>
      <c r="BJ119" s="371"/>
      <c r="BK119" s="371"/>
      <c r="BL119" s="371"/>
      <c r="BM119" s="371"/>
      <c r="BN119" s="371"/>
      <c r="BO119" s="371"/>
      <c r="BP119" s="364">
        <f t="shared" ref="BP119:BP161" si="85">SUM(AE119+AF119+AG119+AH119+AJ119+AL119+AN119+AP119)</f>
        <v>55</v>
      </c>
      <c r="BQ119" s="371"/>
      <c r="BR119" s="371"/>
      <c r="BS119" s="371"/>
      <c r="BT119" s="371"/>
      <c r="BU119" s="371"/>
      <c r="BV119" s="371"/>
      <c r="BW119" s="371"/>
      <c r="BX119" s="371"/>
      <c r="BY119" s="293"/>
      <c r="BZ119" s="291" t="s">
        <v>225</v>
      </c>
      <c r="CA119" s="293"/>
      <c r="CB119" s="291"/>
      <c r="CC119" s="293"/>
      <c r="CD119" s="291"/>
      <c r="CE119" s="293"/>
      <c r="CF119" s="291"/>
      <c r="CG119" s="293"/>
      <c r="CH119" s="294"/>
      <c r="CI119" s="294"/>
      <c r="CJ119" s="291"/>
      <c r="CK119" s="291"/>
      <c r="CL119" s="291"/>
      <c r="CM119" s="305"/>
      <c r="CN119" s="305">
        <v>0.95</v>
      </c>
      <c r="CO119" s="294"/>
      <c r="CP119" s="294"/>
      <c r="CQ119" s="293"/>
      <c r="CR119" s="293"/>
      <c r="CS119" s="294"/>
      <c r="CT119" s="294"/>
      <c r="CU119" s="293"/>
      <c r="CV119" s="293"/>
      <c r="CW119" s="305"/>
      <c r="CX119" s="305"/>
      <c r="CY119" s="295">
        <v>12.33</v>
      </c>
      <c r="CZ119" s="295"/>
      <c r="DA119" s="305"/>
      <c r="DB119" s="295"/>
      <c r="DC119" s="295"/>
      <c r="DD119" s="306"/>
      <c r="DE119" s="306"/>
      <c r="DF119" s="306"/>
      <c r="DG119" s="292"/>
      <c r="DH119" s="305"/>
      <c r="DI119" s="305"/>
      <c r="DJ119" s="305"/>
      <c r="DK119" s="305"/>
      <c r="DL119" s="305"/>
      <c r="DM119" s="306"/>
      <c r="DN119" s="296"/>
      <c r="DO119" s="294"/>
      <c r="DP119" s="294"/>
      <c r="DQ119" s="293"/>
      <c r="DR119" s="293"/>
      <c r="DS119" s="294"/>
      <c r="DT119" s="293"/>
      <c r="DU119" s="293"/>
      <c r="DV119" s="291"/>
      <c r="DW119" s="291"/>
      <c r="DX119" s="294"/>
      <c r="DY119" s="294"/>
      <c r="DZ119" s="293"/>
      <c r="EA119" s="294"/>
      <c r="EB119" s="293"/>
      <c r="EC119" s="292"/>
      <c r="ED119" s="292"/>
      <c r="EE119" s="292"/>
      <c r="EF119" s="292">
        <v>510000</v>
      </c>
      <c r="EG119" s="292"/>
      <c r="EH119" s="292">
        <v>459000</v>
      </c>
      <c r="EI119" s="292"/>
      <c r="EJ119" s="294"/>
    </row>
    <row r="120" spans="1:140" ht="30" hidden="1" x14ac:dyDescent="0.2">
      <c r="A120" s="345" t="s">
        <v>533</v>
      </c>
      <c r="B120" s="361" t="s">
        <v>233</v>
      </c>
      <c r="C120" s="361" t="s">
        <v>214</v>
      </c>
      <c r="D120" s="152" t="s">
        <v>759</v>
      </c>
      <c r="E120" s="152" t="s">
        <v>179</v>
      </c>
      <c r="F120" s="345"/>
      <c r="G120" s="345" t="s">
        <v>498</v>
      </c>
      <c r="H120" s="345"/>
      <c r="I120" s="345"/>
      <c r="J120" s="345" t="s">
        <v>534</v>
      </c>
      <c r="K120" s="345"/>
      <c r="L120" s="362">
        <v>499500</v>
      </c>
      <c r="M120" s="154"/>
      <c r="N120" s="439"/>
      <c r="O120" s="155"/>
      <c r="P120" s="367"/>
      <c r="Q120" s="364">
        <v>9.1300000000000008</v>
      </c>
      <c r="R120" s="364">
        <v>9.75</v>
      </c>
      <c r="S120" s="158" t="e">
        <f>Q120+#REF!+R120</f>
        <v>#REF!</v>
      </c>
      <c r="T120" s="439"/>
      <c r="U120" s="159" t="s">
        <v>155</v>
      </c>
      <c r="V120" s="365"/>
      <c r="W120" s="366">
        <f t="shared" si="78"/>
        <v>13116.846284741918</v>
      </c>
      <c r="X120" s="367"/>
      <c r="Y120" s="367"/>
      <c r="Z120" s="367" t="s">
        <v>161</v>
      </c>
      <c r="AA120" s="365">
        <f t="shared" si="81"/>
        <v>0</v>
      </c>
      <c r="AB120" s="367"/>
      <c r="AC120" s="368">
        <f t="shared" si="82"/>
        <v>0</v>
      </c>
      <c r="AD120" s="367"/>
      <c r="AE120" s="369">
        <f t="shared" si="79"/>
        <v>0</v>
      </c>
      <c r="AF120" s="369">
        <f t="shared" si="76"/>
        <v>0</v>
      </c>
      <c r="AG120" s="369">
        <f t="shared" si="80"/>
        <v>15</v>
      </c>
      <c r="AH120" s="369">
        <f t="shared" si="75"/>
        <v>10</v>
      </c>
      <c r="AI120" s="364" t="s">
        <v>161</v>
      </c>
      <c r="AJ120" s="369">
        <f t="shared" si="77"/>
        <v>15</v>
      </c>
      <c r="AK120" s="364" t="s">
        <v>751</v>
      </c>
      <c r="AL120" s="369">
        <f t="shared" si="73"/>
        <v>10</v>
      </c>
      <c r="AM120" s="364" t="s">
        <v>161</v>
      </c>
      <c r="AN120" s="369">
        <f t="shared" si="83"/>
        <v>5</v>
      </c>
      <c r="AO120" s="364" t="s">
        <v>161</v>
      </c>
      <c r="AP120" s="369">
        <f t="shared" si="84"/>
        <v>0</v>
      </c>
      <c r="AQ120" s="364" t="s">
        <v>162</v>
      </c>
      <c r="AR120" s="370"/>
      <c r="AS120" s="370"/>
      <c r="AT120" s="370"/>
      <c r="AU120" s="370"/>
      <c r="AV120" s="370"/>
      <c r="AW120" s="370"/>
      <c r="AX120" s="370"/>
      <c r="AY120" s="370"/>
      <c r="AZ120" s="451"/>
      <c r="BA120" s="448"/>
      <c r="BB120" s="451"/>
      <c r="BC120" s="361" t="s">
        <v>214</v>
      </c>
      <c r="BD120" s="371"/>
      <c r="BE120" s="345"/>
      <c r="BF120" s="371"/>
      <c r="BG120" s="345"/>
      <c r="BH120" s="371"/>
      <c r="BI120" s="371"/>
      <c r="BJ120" s="371"/>
      <c r="BK120" s="371"/>
      <c r="BL120" s="371"/>
      <c r="BM120" s="371"/>
      <c r="BN120" s="371"/>
      <c r="BO120" s="371"/>
      <c r="BP120" s="364">
        <f t="shared" si="85"/>
        <v>55</v>
      </c>
      <c r="BQ120" s="371"/>
      <c r="BR120" s="371"/>
      <c r="BS120" s="371"/>
      <c r="BT120" s="371"/>
      <c r="BU120" s="371"/>
      <c r="BV120" s="371"/>
      <c r="BW120" s="371"/>
      <c r="BX120" s="371"/>
      <c r="BY120" s="293"/>
      <c r="BZ120" s="291" t="s">
        <v>233</v>
      </c>
      <c r="CA120" s="293"/>
      <c r="CB120" s="291"/>
      <c r="CC120" s="293"/>
      <c r="CD120" s="291"/>
      <c r="CE120" s="293"/>
      <c r="CF120" s="291"/>
      <c r="CG120" s="293"/>
      <c r="CH120" s="294"/>
      <c r="CI120" s="294"/>
      <c r="CJ120" s="291"/>
      <c r="CK120" s="291"/>
      <c r="CL120" s="291"/>
      <c r="CM120" s="305"/>
      <c r="CN120" s="305">
        <v>0.82</v>
      </c>
      <c r="CO120" s="294"/>
      <c r="CP120" s="294"/>
      <c r="CQ120" s="293"/>
      <c r="CR120" s="293"/>
      <c r="CS120" s="294"/>
      <c r="CT120" s="294"/>
      <c r="CU120" s="293"/>
      <c r="CV120" s="293"/>
      <c r="CW120" s="305"/>
      <c r="CX120" s="305"/>
      <c r="CY120" s="295">
        <v>46.44</v>
      </c>
      <c r="CZ120" s="295"/>
      <c r="DA120" s="305"/>
      <c r="DB120" s="295"/>
      <c r="DC120" s="295"/>
      <c r="DD120" s="306"/>
      <c r="DE120" s="306"/>
      <c r="DF120" s="306"/>
      <c r="DG120" s="292"/>
      <c r="DH120" s="305"/>
      <c r="DI120" s="305"/>
      <c r="DJ120" s="305"/>
      <c r="DK120" s="305"/>
      <c r="DL120" s="305"/>
      <c r="DM120" s="306"/>
      <c r="DN120" s="296"/>
      <c r="DO120" s="294"/>
      <c r="DP120" s="294"/>
      <c r="DQ120" s="293"/>
      <c r="DR120" s="293"/>
      <c r="DS120" s="294"/>
      <c r="DT120" s="293"/>
      <c r="DU120" s="293"/>
      <c r="DV120" s="291"/>
      <c r="DW120" s="291"/>
      <c r="DX120" s="294"/>
      <c r="DY120" s="294"/>
      <c r="DZ120" s="293"/>
      <c r="EA120" s="294"/>
      <c r="EB120" s="293"/>
      <c r="EC120" s="292"/>
      <c r="ED120" s="292"/>
      <c r="EE120" s="292"/>
      <c r="EF120" s="292">
        <v>555000</v>
      </c>
      <c r="EG120" s="292"/>
      <c r="EH120" s="292">
        <v>499500</v>
      </c>
      <c r="EI120" s="292"/>
      <c r="EJ120" s="294"/>
    </row>
    <row r="121" spans="1:140" ht="30" hidden="1" x14ac:dyDescent="0.2">
      <c r="A121" s="345" t="s">
        <v>535</v>
      </c>
      <c r="B121" s="361" t="s">
        <v>327</v>
      </c>
      <c r="C121" s="361" t="s">
        <v>214</v>
      </c>
      <c r="D121" s="152" t="s">
        <v>759</v>
      </c>
      <c r="E121" s="152" t="s">
        <v>179</v>
      </c>
      <c r="F121" s="345"/>
      <c r="G121" s="345" t="s">
        <v>536</v>
      </c>
      <c r="H121" s="345"/>
      <c r="I121" s="345"/>
      <c r="J121" s="345" t="s">
        <v>537</v>
      </c>
      <c r="K121" s="345"/>
      <c r="L121" s="362">
        <v>801000</v>
      </c>
      <c r="M121" s="154"/>
      <c r="N121" s="439"/>
      <c r="O121" s="155"/>
      <c r="P121" s="367"/>
      <c r="Q121" s="364">
        <v>9.06</v>
      </c>
      <c r="R121" s="364">
        <v>8.25</v>
      </c>
      <c r="S121" s="158" t="e">
        <f>Q121+#REF!+R121</f>
        <v>#REF!</v>
      </c>
      <c r="T121" s="439"/>
      <c r="U121" s="159" t="s">
        <v>155</v>
      </c>
      <c r="V121" s="365"/>
      <c r="W121" s="366">
        <f t="shared" si="78"/>
        <v>18316.777344821909</v>
      </c>
      <c r="X121" s="367"/>
      <c r="Y121" s="367"/>
      <c r="Z121" s="367" t="s">
        <v>161</v>
      </c>
      <c r="AA121" s="365">
        <f t="shared" si="81"/>
        <v>0</v>
      </c>
      <c r="AB121" s="367"/>
      <c r="AC121" s="368">
        <f t="shared" si="82"/>
        <v>0</v>
      </c>
      <c r="AD121" s="367"/>
      <c r="AE121" s="369">
        <f t="shared" si="79"/>
        <v>0</v>
      </c>
      <c r="AF121" s="369">
        <f t="shared" si="76"/>
        <v>0</v>
      </c>
      <c r="AG121" s="369">
        <f t="shared" si="80"/>
        <v>15</v>
      </c>
      <c r="AH121" s="369">
        <f t="shared" si="75"/>
        <v>10</v>
      </c>
      <c r="AI121" s="364" t="s">
        <v>161</v>
      </c>
      <c r="AJ121" s="369">
        <f t="shared" si="77"/>
        <v>15</v>
      </c>
      <c r="AK121" s="364" t="s">
        <v>751</v>
      </c>
      <c r="AL121" s="369">
        <f t="shared" ref="AL121:AL152" si="86">IF(AM121="Yes",10,0)</f>
        <v>10</v>
      </c>
      <c r="AM121" s="364" t="s">
        <v>161</v>
      </c>
      <c r="AN121" s="369">
        <f t="shared" si="83"/>
        <v>5</v>
      </c>
      <c r="AO121" s="364" t="s">
        <v>161</v>
      </c>
      <c r="AP121" s="369">
        <f t="shared" si="84"/>
        <v>0</v>
      </c>
      <c r="AQ121" s="364" t="s">
        <v>162</v>
      </c>
      <c r="AR121" s="370"/>
      <c r="AS121" s="370"/>
      <c r="AT121" s="370"/>
      <c r="AU121" s="370"/>
      <c r="AV121" s="370"/>
      <c r="AW121" s="370"/>
      <c r="AX121" s="370"/>
      <c r="AY121" s="370"/>
      <c r="AZ121" s="451"/>
      <c r="BA121" s="448"/>
      <c r="BB121" s="451"/>
      <c r="BC121" s="361" t="s">
        <v>214</v>
      </c>
      <c r="BD121" s="371"/>
      <c r="BE121" s="345"/>
      <c r="BF121" s="371"/>
      <c r="BG121" s="345"/>
      <c r="BH121" s="371"/>
      <c r="BI121" s="371"/>
      <c r="BJ121" s="371"/>
      <c r="BK121" s="371"/>
      <c r="BL121" s="371"/>
      <c r="BM121" s="371"/>
      <c r="BN121" s="371"/>
      <c r="BO121" s="371"/>
      <c r="BP121" s="364">
        <f t="shared" si="85"/>
        <v>55</v>
      </c>
      <c r="BQ121" s="371"/>
      <c r="BR121" s="371"/>
      <c r="BS121" s="371"/>
      <c r="BT121" s="371"/>
      <c r="BU121" s="371"/>
      <c r="BV121" s="371"/>
      <c r="BW121" s="371"/>
      <c r="BX121" s="371"/>
      <c r="BY121" s="293"/>
      <c r="BZ121" s="291" t="s">
        <v>327</v>
      </c>
      <c r="CA121" s="293"/>
      <c r="CB121" s="291"/>
      <c r="CC121" s="293"/>
      <c r="CD121" s="291"/>
      <c r="CE121" s="293"/>
      <c r="CF121" s="291"/>
      <c r="CG121" s="293"/>
      <c r="CH121" s="294"/>
      <c r="CI121" s="294"/>
      <c r="CJ121" s="291"/>
      <c r="CK121" s="291"/>
      <c r="CL121" s="291"/>
      <c r="CM121" s="305"/>
      <c r="CN121" s="305">
        <v>1.1399999999999999</v>
      </c>
      <c r="CO121" s="294"/>
      <c r="CP121" s="294"/>
      <c r="CQ121" s="293"/>
      <c r="CR121" s="293"/>
      <c r="CS121" s="294"/>
      <c r="CT121" s="294"/>
      <c r="CU121" s="293"/>
      <c r="CV121" s="293"/>
      <c r="CW121" s="305"/>
      <c r="CX121" s="305"/>
      <c r="CY121" s="295">
        <v>38.36</v>
      </c>
      <c r="CZ121" s="295"/>
      <c r="DA121" s="305"/>
      <c r="DB121" s="295"/>
      <c r="DC121" s="295"/>
      <c r="DD121" s="306"/>
      <c r="DE121" s="306"/>
      <c r="DF121" s="306"/>
      <c r="DG121" s="292"/>
      <c r="DH121" s="305"/>
      <c r="DI121" s="305"/>
      <c r="DJ121" s="305"/>
      <c r="DK121" s="305"/>
      <c r="DL121" s="305"/>
      <c r="DM121" s="306"/>
      <c r="DN121" s="296"/>
      <c r="DO121" s="294"/>
      <c r="DP121" s="294"/>
      <c r="DQ121" s="293"/>
      <c r="DR121" s="293"/>
      <c r="DS121" s="294"/>
      <c r="DT121" s="293"/>
      <c r="DU121" s="293"/>
      <c r="DV121" s="291"/>
      <c r="DW121" s="291"/>
      <c r="DX121" s="294"/>
      <c r="DY121" s="294"/>
      <c r="DZ121" s="293"/>
      <c r="EA121" s="294"/>
      <c r="EB121" s="293"/>
      <c r="EC121" s="292"/>
      <c r="ED121" s="292"/>
      <c r="EE121" s="292"/>
      <c r="EF121" s="292">
        <v>890000</v>
      </c>
      <c r="EG121" s="292"/>
      <c r="EH121" s="292">
        <v>801000</v>
      </c>
      <c r="EI121" s="292"/>
      <c r="EJ121" s="294"/>
    </row>
    <row r="122" spans="1:140" ht="30" hidden="1" x14ac:dyDescent="0.2">
      <c r="A122" s="345" t="s">
        <v>538</v>
      </c>
      <c r="B122" s="361" t="s">
        <v>233</v>
      </c>
      <c r="C122" s="361" t="s">
        <v>214</v>
      </c>
      <c r="D122" s="152" t="s">
        <v>759</v>
      </c>
      <c r="E122" s="152" t="s">
        <v>179</v>
      </c>
      <c r="F122" s="345"/>
      <c r="G122" s="345" t="s">
        <v>498</v>
      </c>
      <c r="H122" s="345"/>
      <c r="I122" s="345"/>
      <c r="J122" s="345" t="s">
        <v>507</v>
      </c>
      <c r="K122" s="345"/>
      <c r="L122" s="362">
        <v>810000</v>
      </c>
      <c r="M122" s="154"/>
      <c r="N122" s="439"/>
      <c r="O122" s="155"/>
      <c r="P122" s="367"/>
      <c r="Q122" s="364">
        <v>8.7799999999999994</v>
      </c>
      <c r="R122" s="364">
        <v>9.75</v>
      </c>
      <c r="S122" s="158" t="e">
        <f>Q122+#REF!+R122</f>
        <v>#REF!</v>
      </c>
      <c r="T122" s="439"/>
      <c r="U122" s="159" t="s">
        <v>155</v>
      </c>
      <c r="V122" s="365"/>
      <c r="W122" s="366">
        <f t="shared" si="78"/>
        <v>21270.561542824733</v>
      </c>
      <c r="X122" s="367"/>
      <c r="Y122" s="367"/>
      <c r="Z122" s="367" t="s">
        <v>161</v>
      </c>
      <c r="AA122" s="365">
        <f t="shared" si="81"/>
        <v>0</v>
      </c>
      <c r="AB122" s="367"/>
      <c r="AC122" s="368">
        <f t="shared" si="82"/>
        <v>0</v>
      </c>
      <c r="AD122" s="367"/>
      <c r="AE122" s="369">
        <f t="shared" si="79"/>
        <v>0</v>
      </c>
      <c r="AF122" s="369">
        <f t="shared" si="76"/>
        <v>0</v>
      </c>
      <c r="AG122" s="369">
        <f t="shared" si="80"/>
        <v>15</v>
      </c>
      <c r="AH122" s="369">
        <f t="shared" ref="AH122:AH153" si="87">IF(AI122="Yes",10,0)</f>
        <v>10</v>
      </c>
      <c r="AI122" s="364" t="s">
        <v>161</v>
      </c>
      <c r="AJ122" s="369">
        <f t="shared" si="77"/>
        <v>15</v>
      </c>
      <c r="AK122" s="364" t="s">
        <v>751</v>
      </c>
      <c r="AL122" s="369">
        <f t="shared" si="86"/>
        <v>10</v>
      </c>
      <c r="AM122" s="364" t="s">
        <v>161</v>
      </c>
      <c r="AN122" s="369">
        <f t="shared" si="83"/>
        <v>5</v>
      </c>
      <c r="AO122" s="364" t="s">
        <v>161</v>
      </c>
      <c r="AP122" s="369">
        <f t="shared" si="84"/>
        <v>0</v>
      </c>
      <c r="AQ122" s="364" t="s">
        <v>162</v>
      </c>
      <c r="AR122" s="370"/>
      <c r="AS122" s="370"/>
      <c r="AT122" s="370"/>
      <c r="AU122" s="370"/>
      <c r="AV122" s="370"/>
      <c r="AW122" s="370"/>
      <c r="AX122" s="370"/>
      <c r="AY122" s="370"/>
      <c r="AZ122" s="451"/>
      <c r="BA122" s="448"/>
      <c r="BB122" s="451"/>
      <c r="BC122" s="345" t="s">
        <v>214</v>
      </c>
      <c r="BD122" s="371"/>
      <c r="BE122" s="345"/>
      <c r="BF122" s="371"/>
      <c r="BG122" s="345"/>
      <c r="BH122" s="371"/>
      <c r="BI122" s="371"/>
      <c r="BJ122" s="371"/>
      <c r="BK122" s="371"/>
      <c r="BL122" s="371"/>
      <c r="BM122" s="371"/>
      <c r="BN122" s="371"/>
      <c r="BO122" s="371"/>
      <c r="BP122" s="364">
        <f t="shared" si="85"/>
        <v>55</v>
      </c>
      <c r="BQ122" s="371"/>
      <c r="BR122" s="371"/>
      <c r="BS122" s="371"/>
      <c r="BT122" s="371"/>
      <c r="BU122" s="371"/>
      <c r="BV122" s="371"/>
      <c r="BW122" s="371"/>
      <c r="BX122" s="371"/>
      <c r="BY122" s="293"/>
      <c r="BZ122" s="291" t="s">
        <v>233</v>
      </c>
      <c r="CA122" s="293"/>
      <c r="CB122" s="291"/>
      <c r="CC122" s="293"/>
      <c r="CD122" s="291"/>
      <c r="CE122" s="293"/>
      <c r="CF122" s="291"/>
      <c r="CG122" s="293"/>
      <c r="CH122" s="294"/>
      <c r="CI122" s="294"/>
      <c r="CJ122" s="291"/>
      <c r="CK122" s="291"/>
      <c r="CL122" s="291"/>
      <c r="CM122" s="305"/>
      <c r="CN122" s="305">
        <v>0.82</v>
      </c>
      <c r="CO122" s="294"/>
      <c r="CP122" s="294"/>
      <c r="CQ122" s="293"/>
      <c r="CR122" s="293"/>
      <c r="CS122" s="294"/>
      <c r="CT122" s="294"/>
      <c r="CU122" s="293"/>
      <c r="CV122" s="293"/>
      <c r="CW122" s="305"/>
      <c r="CX122" s="305"/>
      <c r="CY122" s="295">
        <v>46.44</v>
      </c>
      <c r="CZ122" s="295"/>
      <c r="DA122" s="305"/>
      <c r="DB122" s="295"/>
      <c r="DC122" s="295"/>
      <c r="DD122" s="306"/>
      <c r="DE122" s="306"/>
      <c r="DF122" s="306"/>
      <c r="DG122" s="292"/>
      <c r="DH122" s="305"/>
      <c r="DI122" s="305"/>
      <c r="DJ122" s="305"/>
      <c r="DK122" s="305"/>
      <c r="DL122" s="305"/>
      <c r="DM122" s="306"/>
      <c r="DN122" s="296"/>
      <c r="DO122" s="294"/>
      <c r="DP122" s="294"/>
      <c r="DQ122" s="293"/>
      <c r="DR122" s="293"/>
      <c r="DS122" s="294"/>
      <c r="DT122" s="293"/>
      <c r="DU122" s="293"/>
      <c r="DV122" s="291"/>
      <c r="DW122" s="291"/>
      <c r="DX122" s="294"/>
      <c r="DY122" s="294"/>
      <c r="DZ122" s="293"/>
      <c r="EA122" s="294"/>
      <c r="EB122" s="293"/>
      <c r="EC122" s="292"/>
      <c r="ED122" s="292"/>
      <c r="EE122" s="292"/>
      <c r="EF122" s="292">
        <v>900000</v>
      </c>
      <c r="EG122" s="292"/>
      <c r="EH122" s="292">
        <v>810000</v>
      </c>
      <c r="EI122" s="292"/>
      <c r="EJ122" s="294"/>
    </row>
    <row r="123" spans="1:140" ht="45.6" hidden="1" customHeight="1" x14ac:dyDescent="0.2">
      <c r="A123" s="345" t="s">
        <v>539</v>
      </c>
      <c r="B123" s="361" t="s">
        <v>233</v>
      </c>
      <c r="C123" s="361" t="s">
        <v>214</v>
      </c>
      <c r="D123" s="152" t="s">
        <v>759</v>
      </c>
      <c r="E123" s="152" t="s">
        <v>179</v>
      </c>
      <c r="F123" s="345"/>
      <c r="G123" s="345" t="s">
        <v>498</v>
      </c>
      <c r="H123" s="345"/>
      <c r="I123" s="345"/>
      <c r="J123" s="345" t="s">
        <v>515</v>
      </c>
      <c r="K123" s="345"/>
      <c r="L123" s="362">
        <v>189000</v>
      </c>
      <c r="M123" s="154"/>
      <c r="N123" s="439"/>
      <c r="O123" s="155"/>
      <c r="P123" s="367"/>
      <c r="Q123" s="364">
        <v>8.74</v>
      </c>
      <c r="R123" s="364">
        <v>9.75</v>
      </c>
      <c r="S123" s="158" t="e">
        <f>Q123+#REF!+R123</f>
        <v>#REF!</v>
      </c>
      <c r="T123" s="439"/>
      <c r="U123" s="159" t="s">
        <v>155</v>
      </c>
      <c r="V123" s="365"/>
      <c r="W123" s="366">
        <f t="shared" si="78"/>
        <v>4963.1310266591045</v>
      </c>
      <c r="X123" s="367"/>
      <c r="Y123" s="367"/>
      <c r="Z123" s="367" t="s">
        <v>161</v>
      </c>
      <c r="AA123" s="365">
        <f t="shared" si="81"/>
        <v>0</v>
      </c>
      <c r="AB123" s="367"/>
      <c r="AC123" s="368">
        <f t="shared" si="82"/>
        <v>0</v>
      </c>
      <c r="AD123" s="367"/>
      <c r="AE123" s="369">
        <f t="shared" si="79"/>
        <v>0</v>
      </c>
      <c r="AF123" s="369">
        <f t="shared" si="76"/>
        <v>0</v>
      </c>
      <c r="AG123" s="369">
        <f t="shared" si="80"/>
        <v>15</v>
      </c>
      <c r="AH123" s="369">
        <f t="shared" si="87"/>
        <v>10</v>
      </c>
      <c r="AI123" s="364" t="s">
        <v>161</v>
      </c>
      <c r="AJ123" s="369">
        <f t="shared" si="77"/>
        <v>15</v>
      </c>
      <c r="AK123" s="364" t="s">
        <v>751</v>
      </c>
      <c r="AL123" s="369">
        <f t="shared" si="86"/>
        <v>10</v>
      </c>
      <c r="AM123" s="364" t="s">
        <v>161</v>
      </c>
      <c r="AN123" s="369">
        <f t="shared" si="83"/>
        <v>5</v>
      </c>
      <c r="AO123" s="364" t="s">
        <v>161</v>
      </c>
      <c r="AP123" s="369">
        <f t="shared" si="84"/>
        <v>0</v>
      </c>
      <c r="AQ123" s="364" t="s">
        <v>162</v>
      </c>
      <c r="AR123" s="370"/>
      <c r="AS123" s="370"/>
      <c r="AT123" s="370"/>
      <c r="AU123" s="370"/>
      <c r="AV123" s="370"/>
      <c r="AW123" s="370"/>
      <c r="AX123" s="370"/>
      <c r="AY123" s="370"/>
      <c r="AZ123" s="451"/>
      <c r="BA123" s="448"/>
      <c r="BB123" s="451"/>
      <c r="BC123" s="361" t="s">
        <v>214</v>
      </c>
      <c r="BD123" s="371"/>
      <c r="BE123" s="345"/>
      <c r="BF123" s="371"/>
      <c r="BG123" s="345"/>
      <c r="BH123" s="371"/>
      <c r="BI123" s="371"/>
      <c r="BJ123" s="371"/>
      <c r="BK123" s="371"/>
      <c r="BL123" s="371"/>
      <c r="BM123" s="371"/>
      <c r="BN123" s="371"/>
      <c r="BO123" s="371"/>
      <c r="BP123" s="364">
        <f t="shared" si="85"/>
        <v>55</v>
      </c>
      <c r="BQ123" s="371"/>
      <c r="BR123" s="371"/>
      <c r="BS123" s="371"/>
      <c r="BT123" s="371"/>
      <c r="BU123" s="371"/>
      <c r="BV123" s="371"/>
      <c r="BW123" s="371"/>
      <c r="BX123" s="371"/>
      <c r="BY123" s="293"/>
      <c r="BZ123" s="291" t="s">
        <v>233</v>
      </c>
      <c r="CA123" s="293"/>
      <c r="CB123" s="291"/>
      <c r="CC123" s="293"/>
      <c r="CD123" s="291"/>
      <c r="CE123" s="293"/>
      <c r="CF123" s="291"/>
      <c r="CG123" s="293"/>
      <c r="CH123" s="294"/>
      <c r="CI123" s="294"/>
      <c r="CJ123" s="291"/>
      <c r="CK123" s="291"/>
      <c r="CL123" s="291"/>
      <c r="CM123" s="305"/>
      <c r="CN123" s="305">
        <v>0.82</v>
      </c>
      <c r="CO123" s="294"/>
      <c r="CP123" s="294"/>
      <c r="CQ123" s="293"/>
      <c r="CR123" s="293"/>
      <c r="CS123" s="294"/>
      <c r="CT123" s="294"/>
      <c r="CU123" s="293"/>
      <c r="CV123" s="293"/>
      <c r="CW123" s="305"/>
      <c r="CX123" s="305"/>
      <c r="CY123" s="295">
        <v>46.44</v>
      </c>
      <c r="CZ123" s="295"/>
      <c r="DA123" s="305"/>
      <c r="DB123" s="295"/>
      <c r="DC123" s="295"/>
      <c r="DD123" s="306"/>
      <c r="DE123" s="306"/>
      <c r="DF123" s="306"/>
      <c r="DG123" s="292"/>
      <c r="DH123" s="305"/>
      <c r="DI123" s="305"/>
      <c r="DJ123" s="305"/>
      <c r="DK123" s="305"/>
      <c r="DL123" s="305"/>
      <c r="DM123" s="306"/>
      <c r="DN123" s="296"/>
      <c r="DO123" s="294"/>
      <c r="DP123" s="294"/>
      <c r="DQ123" s="293"/>
      <c r="DR123" s="293"/>
      <c r="DS123" s="294"/>
      <c r="DT123" s="293"/>
      <c r="DU123" s="293"/>
      <c r="DV123" s="291"/>
      <c r="DW123" s="291"/>
      <c r="DX123" s="294"/>
      <c r="DY123" s="294"/>
      <c r="DZ123" s="293"/>
      <c r="EA123" s="294"/>
      <c r="EB123" s="293"/>
      <c r="EC123" s="292"/>
      <c r="ED123" s="292"/>
      <c r="EE123" s="292"/>
      <c r="EF123" s="292">
        <v>210000</v>
      </c>
      <c r="EG123" s="292"/>
      <c r="EH123" s="292">
        <v>189000</v>
      </c>
      <c r="EI123" s="292"/>
      <c r="EJ123" s="294"/>
    </row>
    <row r="124" spans="1:140" ht="30" hidden="1" x14ac:dyDescent="0.2">
      <c r="A124" s="345" t="s">
        <v>542</v>
      </c>
      <c r="B124" s="361" t="s">
        <v>233</v>
      </c>
      <c r="C124" s="361" t="s">
        <v>214</v>
      </c>
      <c r="D124" s="152" t="s">
        <v>759</v>
      </c>
      <c r="E124" s="152" t="s">
        <v>179</v>
      </c>
      <c r="F124" s="345"/>
      <c r="G124" s="345" t="s">
        <v>498</v>
      </c>
      <c r="H124" s="345"/>
      <c r="I124" s="345"/>
      <c r="J124" s="345" t="s">
        <v>543</v>
      </c>
      <c r="K124" s="345"/>
      <c r="L124" s="362">
        <v>405000</v>
      </c>
      <c r="M124" s="154"/>
      <c r="N124" s="439"/>
      <c r="O124" s="155"/>
      <c r="P124" s="367"/>
      <c r="Q124" s="364">
        <v>8.1999999999999993</v>
      </c>
      <c r="R124" s="364">
        <v>9.75</v>
      </c>
      <c r="S124" s="158" t="e">
        <f>Q124+#REF!+R124</f>
        <v>#REF!</v>
      </c>
      <c r="T124" s="439"/>
      <c r="U124" s="159" t="s">
        <v>155</v>
      </c>
      <c r="V124" s="365"/>
      <c r="W124" s="366">
        <f t="shared" si="78"/>
        <v>10635.280771412366</v>
      </c>
      <c r="X124" s="367"/>
      <c r="Y124" s="367"/>
      <c r="Z124" s="367" t="s">
        <v>161</v>
      </c>
      <c r="AA124" s="365">
        <f t="shared" si="81"/>
        <v>0</v>
      </c>
      <c r="AB124" s="367"/>
      <c r="AC124" s="368">
        <f t="shared" si="82"/>
        <v>0</v>
      </c>
      <c r="AD124" s="367"/>
      <c r="AE124" s="369">
        <f t="shared" si="79"/>
        <v>0</v>
      </c>
      <c r="AF124" s="369">
        <f t="shared" ref="AF124:AF149" si="88">IF(W124&lt;999,20,IF(W124&lt;1499,15,IF(W124&lt;1999,10,IF(W124&lt;3999,5,IF(W124&gt;4000,0)))))</f>
        <v>0</v>
      </c>
      <c r="AG124" s="369">
        <f t="shared" si="80"/>
        <v>15</v>
      </c>
      <c r="AH124" s="369">
        <f t="shared" si="87"/>
        <v>10</v>
      </c>
      <c r="AI124" s="364" t="s">
        <v>161</v>
      </c>
      <c r="AJ124" s="369">
        <f t="shared" ref="AJ124:AJ149" si="89">IF(AK124="Minimal",15,0)</f>
        <v>15</v>
      </c>
      <c r="AK124" s="364" t="s">
        <v>751</v>
      </c>
      <c r="AL124" s="369">
        <f t="shared" si="86"/>
        <v>10</v>
      </c>
      <c r="AM124" s="364" t="s">
        <v>161</v>
      </c>
      <c r="AN124" s="369">
        <f t="shared" si="83"/>
        <v>5</v>
      </c>
      <c r="AO124" s="364" t="s">
        <v>161</v>
      </c>
      <c r="AP124" s="369">
        <f t="shared" si="84"/>
        <v>0</v>
      </c>
      <c r="AQ124" s="364" t="s">
        <v>162</v>
      </c>
      <c r="AR124" s="370"/>
      <c r="AS124" s="370"/>
      <c r="AT124" s="370"/>
      <c r="AU124" s="370"/>
      <c r="AV124" s="370"/>
      <c r="AW124" s="370"/>
      <c r="AX124" s="370"/>
      <c r="AY124" s="370"/>
      <c r="AZ124" s="451"/>
      <c r="BA124" s="448"/>
      <c r="BB124" s="451"/>
      <c r="BC124" s="345" t="s">
        <v>214</v>
      </c>
      <c r="BD124" s="371"/>
      <c r="BE124" s="345"/>
      <c r="BF124" s="371"/>
      <c r="BG124" s="345"/>
      <c r="BH124" s="371"/>
      <c r="BI124" s="371"/>
      <c r="BJ124" s="371"/>
      <c r="BK124" s="371"/>
      <c r="BL124" s="371"/>
      <c r="BM124" s="371"/>
      <c r="BN124" s="371"/>
      <c r="BO124" s="371"/>
      <c r="BP124" s="364">
        <f t="shared" si="85"/>
        <v>55</v>
      </c>
      <c r="BQ124" s="371"/>
      <c r="BR124" s="371"/>
      <c r="BS124" s="371"/>
      <c r="BT124" s="371"/>
      <c r="BU124" s="371"/>
      <c r="BV124" s="371"/>
      <c r="BW124" s="371"/>
      <c r="BX124" s="371"/>
      <c r="BY124" s="293"/>
      <c r="BZ124" s="291" t="s">
        <v>233</v>
      </c>
      <c r="CA124" s="293"/>
      <c r="CB124" s="291"/>
      <c r="CC124" s="293"/>
      <c r="CD124" s="291"/>
      <c r="CE124" s="293"/>
      <c r="CF124" s="291"/>
      <c r="CG124" s="293"/>
      <c r="CH124" s="294"/>
      <c r="CI124" s="294"/>
      <c r="CJ124" s="291"/>
      <c r="CK124" s="291"/>
      <c r="CL124" s="291"/>
      <c r="CM124" s="305"/>
      <c r="CN124" s="305">
        <v>0.82</v>
      </c>
      <c r="CO124" s="294"/>
      <c r="CP124" s="294"/>
      <c r="CQ124" s="293"/>
      <c r="CR124" s="293"/>
      <c r="CS124" s="294"/>
      <c r="CT124" s="294"/>
      <c r="CU124" s="293"/>
      <c r="CV124" s="293"/>
      <c r="CW124" s="305"/>
      <c r="CX124" s="305"/>
      <c r="CY124" s="295">
        <v>46.44</v>
      </c>
      <c r="CZ124" s="295"/>
      <c r="DA124" s="305"/>
      <c r="DB124" s="295"/>
      <c r="DC124" s="295"/>
      <c r="DD124" s="306"/>
      <c r="DE124" s="306"/>
      <c r="DF124" s="306"/>
      <c r="DG124" s="292"/>
      <c r="DH124" s="305"/>
      <c r="DI124" s="305"/>
      <c r="DJ124" s="305"/>
      <c r="DK124" s="305"/>
      <c r="DL124" s="305"/>
      <c r="DM124" s="306"/>
      <c r="DN124" s="296"/>
      <c r="DO124" s="294"/>
      <c r="DP124" s="294"/>
      <c r="DQ124" s="293"/>
      <c r="DR124" s="293"/>
      <c r="DS124" s="294"/>
      <c r="DT124" s="293"/>
      <c r="DU124" s="293"/>
      <c r="DV124" s="291"/>
      <c r="DW124" s="291"/>
      <c r="DX124" s="294"/>
      <c r="DY124" s="294"/>
      <c r="DZ124" s="293"/>
      <c r="EA124" s="294"/>
      <c r="EB124" s="293"/>
      <c r="EC124" s="292"/>
      <c r="ED124" s="292"/>
      <c r="EE124" s="292"/>
      <c r="EF124" s="292">
        <v>450000</v>
      </c>
      <c r="EG124" s="292"/>
      <c r="EH124" s="292">
        <v>405000</v>
      </c>
      <c r="EI124" s="292"/>
      <c r="EJ124" s="294"/>
    </row>
    <row r="125" spans="1:140" ht="30" hidden="1" x14ac:dyDescent="0.2">
      <c r="A125" s="345" t="s">
        <v>544</v>
      </c>
      <c r="B125" s="361" t="s">
        <v>242</v>
      </c>
      <c r="C125" s="361" t="s">
        <v>214</v>
      </c>
      <c r="D125" s="152" t="s">
        <v>759</v>
      </c>
      <c r="E125" s="152" t="s">
        <v>179</v>
      </c>
      <c r="F125" s="345"/>
      <c r="G125" s="345" t="s">
        <v>514</v>
      </c>
      <c r="H125" s="345"/>
      <c r="I125" s="345"/>
      <c r="J125" s="345" t="s">
        <v>521</v>
      </c>
      <c r="K125" s="345"/>
      <c r="L125" s="362">
        <v>3105000</v>
      </c>
      <c r="M125" s="154"/>
      <c r="N125" s="439"/>
      <c r="O125" s="155"/>
      <c r="P125" s="367"/>
      <c r="Q125" s="364">
        <v>8.17</v>
      </c>
      <c r="R125" s="364">
        <v>13.5</v>
      </c>
      <c r="S125" s="158" t="e">
        <f>Q125+#REF!+R125</f>
        <v>#REF!</v>
      </c>
      <c r="T125" s="439"/>
      <c r="U125" s="159" t="s">
        <v>155</v>
      </c>
      <c r="V125" s="365"/>
      <c r="W125" s="366">
        <f t="shared" si="78"/>
        <v>43591.428282624081</v>
      </c>
      <c r="X125" s="367"/>
      <c r="Y125" s="367"/>
      <c r="Z125" s="367" t="s">
        <v>161</v>
      </c>
      <c r="AA125" s="365">
        <f t="shared" si="81"/>
        <v>0</v>
      </c>
      <c r="AB125" s="367"/>
      <c r="AC125" s="368">
        <f t="shared" si="82"/>
        <v>0</v>
      </c>
      <c r="AD125" s="367"/>
      <c r="AE125" s="369">
        <f t="shared" si="79"/>
        <v>0</v>
      </c>
      <c r="AF125" s="369">
        <f t="shared" si="88"/>
        <v>0</v>
      </c>
      <c r="AG125" s="369">
        <f t="shared" si="80"/>
        <v>15</v>
      </c>
      <c r="AH125" s="369">
        <f t="shared" si="87"/>
        <v>10</v>
      </c>
      <c r="AI125" s="364" t="s">
        <v>161</v>
      </c>
      <c r="AJ125" s="369">
        <f t="shared" si="89"/>
        <v>15</v>
      </c>
      <c r="AK125" s="364" t="s">
        <v>751</v>
      </c>
      <c r="AL125" s="369">
        <f t="shared" si="86"/>
        <v>10</v>
      </c>
      <c r="AM125" s="364" t="s">
        <v>161</v>
      </c>
      <c r="AN125" s="369">
        <f t="shared" si="83"/>
        <v>5</v>
      </c>
      <c r="AO125" s="364" t="s">
        <v>161</v>
      </c>
      <c r="AP125" s="369">
        <f t="shared" si="84"/>
        <v>0</v>
      </c>
      <c r="AQ125" s="364" t="s">
        <v>162</v>
      </c>
      <c r="AR125" s="370"/>
      <c r="AS125" s="370"/>
      <c r="AT125" s="370"/>
      <c r="AU125" s="370"/>
      <c r="AV125" s="370"/>
      <c r="AW125" s="370"/>
      <c r="AX125" s="370"/>
      <c r="AY125" s="370"/>
      <c r="AZ125" s="451"/>
      <c r="BA125" s="448"/>
      <c r="BB125" s="451"/>
      <c r="BC125" s="345" t="s">
        <v>214</v>
      </c>
      <c r="BD125" s="371"/>
      <c r="BE125" s="345"/>
      <c r="BF125" s="371"/>
      <c r="BG125" s="345"/>
      <c r="BH125" s="371"/>
      <c r="BI125" s="371"/>
      <c r="BJ125" s="371"/>
      <c r="BK125" s="371"/>
      <c r="BL125" s="371"/>
      <c r="BM125" s="371"/>
      <c r="BN125" s="371"/>
      <c r="BO125" s="371"/>
      <c r="BP125" s="364">
        <f t="shared" si="85"/>
        <v>55</v>
      </c>
      <c r="BQ125" s="371"/>
      <c r="BR125" s="371"/>
      <c r="BS125" s="371"/>
      <c r="BT125" s="371"/>
      <c r="BU125" s="371"/>
      <c r="BV125" s="371"/>
      <c r="BW125" s="371"/>
      <c r="BX125" s="371"/>
      <c r="BY125" s="293"/>
      <c r="BZ125" s="291" t="s">
        <v>242</v>
      </c>
      <c r="CA125" s="293"/>
      <c r="CB125" s="291"/>
      <c r="CC125" s="293"/>
      <c r="CD125" s="291"/>
      <c r="CE125" s="293"/>
      <c r="CF125" s="291"/>
      <c r="CG125" s="293"/>
      <c r="CH125" s="294"/>
      <c r="CI125" s="294"/>
      <c r="CJ125" s="291"/>
      <c r="CK125" s="291"/>
      <c r="CL125" s="291"/>
      <c r="CM125" s="305"/>
      <c r="CN125" s="305">
        <v>1.04</v>
      </c>
      <c r="CO125" s="294"/>
      <c r="CP125" s="294"/>
      <c r="CQ125" s="293"/>
      <c r="CR125" s="293"/>
      <c r="CS125" s="294"/>
      <c r="CT125" s="294"/>
      <c r="CU125" s="293"/>
      <c r="CV125" s="293"/>
      <c r="CW125" s="305"/>
      <c r="CX125" s="305"/>
      <c r="CY125" s="295">
        <v>68.489999999999995</v>
      </c>
      <c r="CZ125" s="295"/>
      <c r="DA125" s="305"/>
      <c r="DB125" s="295"/>
      <c r="DC125" s="295"/>
      <c r="DD125" s="306"/>
      <c r="DE125" s="306"/>
      <c r="DF125" s="306"/>
      <c r="DG125" s="292"/>
      <c r="DH125" s="305"/>
      <c r="DI125" s="305"/>
      <c r="DJ125" s="305"/>
      <c r="DK125" s="305"/>
      <c r="DL125" s="305"/>
      <c r="DM125" s="306"/>
      <c r="DN125" s="296"/>
      <c r="DO125" s="294"/>
      <c r="DP125" s="294"/>
      <c r="DQ125" s="293"/>
      <c r="DR125" s="293"/>
      <c r="DS125" s="294"/>
      <c r="DT125" s="293"/>
      <c r="DU125" s="293"/>
      <c r="DV125" s="291"/>
      <c r="DW125" s="291"/>
      <c r="DX125" s="294"/>
      <c r="DY125" s="294"/>
      <c r="DZ125" s="293"/>
      <c r="EA125" s="294"/>
      <c r="EB125" s="293"/>
      <c r="EC125" s="292"/>
      <c r="ED125" s="292"/>
      <c r="EE125" s="292"/>
      <c r="EF125" s="292">
        <v>3450000</v>
      </c>
      <c r="EG125" s="292"/>
      <c r="EH125" s="292">
        <v>3105000</v>
      </c>
      <c r="EI125" s="292"/>
      <c r="EJ125" s="294"/>
    </row>
    <row r="126" spans="1:140" ht="30" hidden="1" x14ac:dyDescent="0.2">
      <c r="A126" s="345" t="s">
        <v>545</v>
      </c>
      <c r="B126" s="361" t="s">
        <v>233</v>
      </c>
      <c r="C126" s="361" t="s">
        <v>214</v>
      </c>
      <c r="D126" s="152" t="s">
        <v>759</v>
      </c>
      <c r="E126" s="152" t="s">
        <v>179</v>
      </c>
      <c r="F126" s="345"/>
      <c r="G126" s="345" t="s">
        <v>498</v>
      </c>
      <c r="H126" s="345"/>
      <c r="I126" s="345"/>
      <c r="J126" s="345" t="s">
        <v>546</v>
      </c>
      <c r="K126" s="345"/>
      <c r="L126" s="362">
        <v>1980000</v>
      </c>
      <c r="M126" s="154"/>
      <c r="N126" s="439"/>
      <c r="O126" s="155"/>
      <c r="P126" s="367"/>
      <c r="Q126" s="364">
        <v>8.0500000000000007</v>
      </c>
      <c r="R126" s="364">
        <v>9.75</v>
      </c>
      <c r="S126" s="158" t="e">
        <f>Q126+#REF!+R126</f>
        <v>#REF!</v>
      </c>
      <c r="T126" s="439"/>
      <c r="U126" s="159" t="s">
        <v>155</v>
      </c>
      <c r="V126" s="365"/>
      <c r="W126" s="366">
        <f t="shared" si="78"/>
        <v>51994.705993571573</v>
      </c>
      <c r="X126" s="367"/>
      <c r="Y126" s="367"/>
      <c r="Z126" s="367" t="s">
        <v>161</v>
      </c>
      <c r="AA126" s="365">
        <f t="shared" si="81"/>
        <v>0</v>
      </c>
      <c r="AB126" s="367"/>
      <c r="AC126" s="368">
        <f t="shared" si="82"/>
        <v>0</v>
      </c>
      <c r="AD126" s="367"/>
      <c r="AE126" s="369">
        <f t="shared" si="79"/>
        <v>0</v>
      </c>
      <c r="AF126" s="369">
        <f t="shared" si="88"/>
        <v>0</v>
      </c>
      <c r="AG126" s="369">
        <f t="shared" si="80"/>
        <v>15</v>
      </c>
      <c r="AH126" s="369">
        <f t="shared" si="87"/>
        <v>10</v>
      </c>
      <c r="AI126" s="364" t="s">
        <v>161</v>
      </c>
      <c r="AJ126" s="369">
        <f t="shared" si="89"/>
        <v>15</v>
      </c>
      <c r="AK126" s="364" t="s">
        <v>751</v>
      </c>
      <c r="AL126" s="369">
        <f t="shared" si="86"/>
        <v>10</v>
      </c>
      <c r="AM126" s="364" t="s">
        <v>161</v>
      </c>
      <c r="AN126" s="369">
        <f t="shared" si="83"/>
        <v>5</v>
      </c>
      <c r="AO126" s="364" t="s">
        <v>161</v>
      </c>
      <c r="AP126" s="369">
        <f t="shared" si="84"/>
        <v>0</v>
      </c>
      <c r="AQ126" s="364" t="s">
        <v>162</v>
      </c>
      <c r="AR126" s="370"/>
      <c r="AS126" s="370"/>
      <c r="AT126" s="370"/>
      <c r="AU126" s="370"/>
      <c r="AV126" s="370"/>
      <c r="AW126" s="370"/>
      <c r="AX126" s="370"/>
      <c r="AY126" s="370"/>
      <c r="AZ126" s="451"/>
      <c r="BA126" s="448"/>
      <c r="BB126" s="451"/>
      <c r="BC126" s="345" t="s">
        <v>214</v>
      </c>
      <c r="BD126" s="371"/>
      <c r="BE126" s="345"/>
      <c r="BF126" s="371"/>
      <c r="BG126" s="345"/>
      <c r="BH126" s="371"/>
      <c r="BI126" s="371"/>
      <c r="BJ126" s="371"/>
      <c r="BK126" s="371"/>
      <c r="BL126" s="371"/>
      <c r="BM126" s="371"/>
      <c r="BN126" s="371"/>
      <c r="BO126" s="371"/>
      <c r="BP126" s="364">
        <f t="shared" si="85"/>
        <v>55</v>
      </c>
      <c r="BQ126" s="371"/>
      <c r="BR126" s="371"/>
      <c r="BS126" s="371"/>
      <c r="BT126" s="371"/>
      <c r="BU126" s="371"/>
      <c r="BV126" s="371"/>
      <c r="BW126" s="371"/>
      <c r="BX126" s="371"/>
      <c r="BY126" s="293"/>
      <c r="BZ126" s="291" t="s">
        <v>233</v>
      </c>
      <c r="CA126" s="293"/>
      <c r="CB126" s="291"/>
      <c r="CC126" s="293"/>
      <c r="CD126" s="291"/>
      <c r="CE126" s="293"/>
      <c r="CF126" s="291"/>
      <c r="CG126" s="293"/>
      <c r="CH126" s="294"/>
      <c r="CI126" s="294"/>
      <c r="CJ126" s="291"/>
      <c r="CK126" s="291"/>
      <c r="CL126" s="291"/>
      <c r="CM126" s="305"/>
      <c r="CN126" s="305">
        <v>0.82</v>
      </c>
      <c r="CO126" s="294"/>
      <c r="CP126" s="294"/>
      <c r="CQ126" s="293"/>
      <c r="CR126" s="293"/>
      <c r="CS126" s="294"/>
      <c r="CT126" s="294"/>
      <c r="CU126" s="293"/>
      <c r="CV126" s="293"/>
      <c r="CW126" s="305"/>
      <c r="CX126" s="305"/>
      <c r="CY126" s="295">
        <v>46.44</v>
      </c>
      <c r="CZ126" s="295"/>
      <c r="DA126" s="305"/>
      <c r="DB126" s="295"/>
      <c r="DC126" s="295"/>
      <c r="DD126" s="306"/>
      <c r="DE126" s="306"/>
      <c r="DF126" s="306"/>
      <c r="DG126" s="292"/>
      <c r="DH126" s="305"/>
      <c r="DI126" s="305"/>
      <c r="DJ126" s="305"/>
      <c r="DK126" s="305"/>
      <c r="DL126" s="305"/>
      <c r="DM126" s="306"/>
      <c r="DN126" s="296"/>
      <c r="DO126" s="294"/>
      <c r="DP126" s="294"/>
      <c r="DQ126" s="293"/>
      <c r="DR126" s="293"/>
      <c r="DS126" s="294"/>
      <c r="DT126" s="293"/>
      <c r="DU126" s="293"/>
      <c r="DV126" s="291"/>
      <c r="DW126" s="291"/>
      <c r="DX126" s="294"/>
      <c r="DY126" s="294"/>
      <c r="DZ126" s="293"/>
      <c r="EA126" s="294"/>
      <c r="EB126" s="293"/>
      <c r="EC126" s="292"/>
      <c r="ED126" s="292"/>
      <c r="EE126" s="292"/>
      <c r="EF126" s="292">
        <v>2200000</v>
      </c>
      <c r="EG126" s="292"/>
      <c r="EH126" s="292">
        <v>1980000</v>
      </c>
      <c r="EI126" s="292"/>
      <c r="EJ126" s="294"/>
    </row>
    <row r="127" spans="1:140" ht="30" hidden="1" x14ac:dyDescent="0.2">
      <c r="A127" s="345" t="s">
        <v>547</v>
      </c>
      <c r="B127" s="361" t="s">
        <v>327</v>
      </c>
      <c r="C127" s="361" t="s">
        <v>214</v>
      </c>
      <c r="D127" s="152" t="s">
        <v>759</v>
      </c>
      <c r="E127" s="152" t="s">
        <v>179</v>
      </c>
      <c r="F127" s="345"/>
      <c r="G127" s="345" t="s">
        <v>536</v>
      </c>
      <c r="H127" s="345"/>
      <c r="I127" s="345"/>
      <c r="J127" s="345" t="s">
        <v>507</v>
      </c>
      <c r="K127" s="345"/>
      <c r="L127" s="362">
        <v>420368</v>
      </c>
      <c r="M127" s="154"/>
      <c r="N127" s="439"/>
      <c r="O127" s="155"/>
      <c r="P127" s="367"/>
      <c r="Q127" s="364">
        <v>8.0399999999999991</v>
      </c>
      <c r="R127" s="364">
        <v>8.25</v>
      </c>
      <c r="S127" s="158" t="e">
        <f>Q127+#REF!+R127</f>
        <v>#REF!</v>
      </c>
      <c r="T127" s="439"/>
      <c r="U127" s="159" t="s">
        <v>155</v>
      </c>
      <c r="V127" s="365"/>
      <c r="W127" s="366">
        <f t="shared" si="78"/>
        <v>9612.7179262023674</v>
      </c>
      <c r="X127" s="367"/>
      <c r="Y127" s="367"/>
      <c r="Z127" s="367" t="s">
        <v>161</v>
      </c>
      <c r="AA127" s="365">
        <f t="shared" si="81"/>
        <v>0</v>
      </c>
      <c r="AB127" s="367"/>
      <c r="AC127" s="368">
        <f t="shared" si="82"/>
        <v>0</v>
      </c>
      <c r="AD127" s="367"/>
      <c r="AE127" s="369">
        <f t="shared" si="79"/>
        <v>0</v>
      </c>
      <c r="AF127" s="369">
        <f t="shared" si="88"/>
        <v>0</v>
      </c>
      <c r="AG127" s="369">
        <f t="shared" si="80"/>
        <v>15</v>
      </c>
      <c r="AH127" s="369">
        <f t="shared" si="87"/>
        <v>10</v>
      </c>
      <c r="AI127" s="364" t="s">
        <v>161</v>
      </c>
      <c r="AJ127" s="369">
        <f t="shared" si="89"/>
        <v>15</v>
      </c>
      <c r="AK127" s="364" t="s">
        <v>751</v>
      </c>
      <c r="AL127" s="369">
        <f t="shared" si="86"/>
        <v>10</v>
      </c>
      <c r="AM127" s="364" t="s">
        <v>161</v>
      </c>
      <c r="AN127" s="369">
        <f t="shared" si="83"/>
        <v>5</v>
      </c>
      <c r="AO127" s="364" t="s">
        <v>161</v>
      </c>
      <c r="AP127" s="369">
        <f t="shared" si="84"/>
        <v>0</v>
      </c>
      <c r="AQ127" s="364" t="s">
        <v>162</v>
      </c>
      <c r="AR127" s="370"/>
      <c r="AS127" s="370"/>
      <c r="AT127" s="370"/>
      <c r="AU127" s="370"/>
      <c r="AV127" s="370"/>
      <c r="AW127" s="370"/>
      <c r="AX127" s="370"/>
      <c r="AY127" s="370"/>
      <c r="AZ127" s="451"/>
      <c r="BA127" s="448"/>
      <c r="BB127" s="451"/>
      <c r="BC127" s="361" t="s">
        <v>214</v>
      </c>
      <c r="BD127" s="371"/>
      <c r="BE127" s="345"/>
      <c r="BF127" s="371"/>
      <c r="BG127" s="345"/>
      <c r="BH127" s="371"/>
      <c r="BI127" s="371"/>
      <c r="BJ127" s="371"/>
      <c r="BK127" s="371"/>
      <c r="BL127" s="371"/>
      <c r="BM127" s="371"/>
      <c r="BN127" s="371"/>
      <c r="BO127" s="371"/>
      <c r="BP127" s="364">
        <f t="shared" si="85"/>
        <v>55</v>
      </c>
      <c r="BQ127" s="371"/>
      <c r="BR127" s="371"/>
      <c r="BS127" s="371"/>
      <c r="BT127" s="371"/>
      <c r="BU127" s="371"/>
      <c r="BV127" s="371"/>
      <c r="BW127" s="371"/>
      <c r="BX127" s="371"/>
      <c r="BY127" s="293"/>
      <c r="BZ127" s="291" t="s">
        <v>327</v>
      </c>
      <c r="CA127" s="293"/>
      <c r="CB127" s="291"/>
      <c r="CC127" s="293"/>
      <c r="CD127" s="291"/>
      <c r="CE127" s="293"/>
      <c r="CF127" s="291"/>
      <c r="CG127" s="293"/>
      <c r="CH127" s="294"/>
      <c r="CI127" s="294"/>
      <c r="CJ127" s="291"/>
      <c r="CK127" s="291"/>
      <c r="CL127" s="291"/>
      <c r="CM127" s="305"/>
      <c r="CN127" s="305">
        <v>1.1399999999999999</v>
      </c>
      <c r="CO127" s="294"/>
      <c r="CP127" s="294"/>
      <c r="CQ127" s="293"/>
      <c r="CR127" s="293"/>
      <c r="CS127" s="294"/>
      <c r="CT127" s="294"/>
      <c r="CU127" s="293"/>
      <c r="CV127" s="293"/>
      <c r="CW127" s="305"/>
      <c r="CX127" s="305"/>
      <c r="CY127" s="295">
        <v>38.36</v>
      </c>
      <c r="CZ127" s="295"/>
      <c r="DA127" s="305"/>
      <c r="DB127" s="295"/>
      <c r="DC127" s="295"/>
      <c r="DD127" s="306"/>
      <c r="DE127" s="306"/>
      <c r="DF127" s="306"/>
      <c r="DG127" s="292"/>
      <c r="DH127" s="305"/>
      <c r="DI127" s="305"/>
      <c r="DJ127" s="305"/>
      <c r="DK127" s="305"/>
      <c r="DL127" s="305"/>
      <c r="DM127" s="306"/>
      <c r="DN127" s="296"/>
      <c r="DO127" s="294"/>
      <c r="DP127" s="294"/>
      <c r="DQ127" s="293"/>
      <c r="DR127" s="293"/>
      <c r="DS127" s="294"/>
      <c r="DT127" s="293"/>
      <c r="DU127" s="293"/>
      <c r="DV127" s="291"/>
      <c r="DW127" s="291"/>
      <c r="DX127" s="294"/>
      <c r="DY127" s="294"/>
      <c r="DZ127" s="293"/>
      <c r="EA127" s="294"/>
      <c r="EB127" s="293"/>
      <c r="EC127" s="292"/>
      <c r="ED127" s="292"/>
      <c r="EE127" s="292"/>
      <c r="EF127" s="292">
        <v>467075</v>
      </c>
      <c r="EG127" s="292"/>
      <c r="EH127" s="292">
        <v>420368</v>
      </c>
      <c r="EI127" s="292"/>
      <c r="EJ127" s="294"/>
    </row>
    <row r="128" spans="1:140" ht="30" hidden="1" x14ac:dyDescent="0.2">
      <c r="A128" s="345" t="s">
        <v>548</v>
      </c>
      <c r="B128" s="361" t="s">
        <v>233</v>
      </c>
      <c r="C128" s="361" t="s">
        <v>214</v>
      </c>
      <c r="D128" s="152" t="s">
        <v>759</v>
      </c>
      <c r="E128" s="152" t="s">
        <v>179</v>
      </c>
      <c r="F128" s="345"/>
      <c r="G128" s="345" t="s">
        <v>498</v>
      </c>
      <c r="H128" s="345"/>
      <c r="I128" s="345"/>
      <c r="J128" s="345" t="s">
        <v>549</v>
      </c>
      <c r="K128" s="345"/>
      <c r="L128" s="362">
        <v>675000</v>
      </c>
      <c r="M128" s="154"/>
      <c r="N128" s="439"/>
      <c r="O128" s="155"/>
      <c r="P128" s="367"/>
      <c r="Q128" s="364">
        <v>7.97</v>
      </c>
      <c r="R128" s="364">
        <v>9.75</v>
      </c>
      <c r="S128" s="158" t="e">
        <f>Q128+#REF!+R128</f>
        <v>#REF!</v>
      </c>
      <c r="T128" s="439"/>
      <c r="U128" s="159" t="s">
        <v>155</v>
      </c>
      <c r="V128" s="365"/>
      <c r="W128" s="366">
        <f t="shared" si="78"/>
        <v>17725.467952353945</v>
      </c>
      <c r="X128" s="367"/>
      <c r="Y128" s="367"/>
      <c r="Z128" s="367" t="s">
        <v>161</v>
      </c>
      <c r="AA128" s="365">
        <f t="shared" si="81"/>
        <v>0</v>
      </c>
      <c r="AB128" s="367"/>
      <c r="AC128" s="368">
        <f t="shared" si="82"/>
        <v>0</v>
      </c>
      <c r="AD128" s="367"/>
      <c r="AE128" s="369">
        <f t="shared" si="79"/>
        <v>0</v>
      </c>
      <c r="AF128" s="369">
        <f t="shared" si="88"/>
        <v>0</v>
      </c>
      <c r="AG128" s="369">
        <f t="shared" si="80"/>
        <v>15</v>
      </c>
      <c r="AH128" s="369">
        <f t="shared" si="87"/>
        <v>10</v>
      </c>
      <c r="AI128" s="364" t="s">
        <v>161</v>
      </c>
      <c r="AJ128" s="369">
        <f t="shared" si="89"/>
        <v>15</v>
      </c>
      <c r="AK128" s="364" t="s">
        <v>751</v>
      </c>
      <c r="AL128" s="369">
        <f t="shared" si="86"/>
        <v>10</v>
      </c>
      <c r="AM128" s="364" t="s">
        <v>161</v>
      </c>
      <c r="AN128" s="369">
        <f t="shared" si="83"/>
        <v>5</v>
      </c>
      <c r="AO128" s="364" t="s">
        <v>161</v>
      </c>
      <c r="AP128" s="369">
        <f t="shared" si="84"/>
        <v>0</v>
      </c>
      <c r="AQ128" s="364" t="s">
        <v>162</v>
      </c>
      <c r="AR128" s="370"/>
      <c r="AS128" s="370"/>
      <c r="AT128" s="370"/>
      <c r="AU128" s="370"/>
      <c r="AV128" s="370"/>
      <c r="AW128" s="370"/>
      <c r="AX128" s="370"/>
      <c r="AY128" s="370"/>
      <c r="AZ128" s="451"/>
      <c r="BA128" s="448"/>
      <c r="BB128" s="451"/>
      <c r="BC128" s="345" t="s">
        <v>214</v>
      </c>
      <c r="BD128" s="371"/>
      <c r="BE128" s="345"/>
      <c r="BF128" s="371"/>
      <c r="BG128" s="345"/>
      <c r="BH128" s="371"/>
      <c r="BI128" s="371"/>
      <c r="BJ128" s="371"/>
      <c r="BK128" s="371"/>
      <c r="BL128" s="371"/>
      <c r="BM128" s="371"/>
      <c r="BN128" s="371"/>
      <c r="BO128" s="371"/>
      <c r="BP128" s="364">
        <f t="shared" si="85"/>
        <v>55</v>
      </c>
      <c r="BQ128" s="371"/>
      <c r="BR128" s="371"/>
      <c r="BS128" s="371"/>
      <c r="BT128" s="371"/>
      <c r="BU128" s="371"/>
      <c r="BV128" s="371"/>
      <c r="BW128" s="371"/>
      <c r="BX128" s="371"/>
      <c r="BY128" s="293"/>
      <c r="BZ128" s="291" t="s">
        <v>233</v>
      </c>
      <c r="CA128" s="293"/>
      <c r="CB128" s="291"/>
      <c r="CC128" s="293"/>
      <c r="CD128" s="291"/>
      <c r="CE128" s="293"/>
      <c r="CF128" s="291"/>
      <c r="CG128" s="293"/>
      <c r="CH128" s="294"/>
      <c r="CI128" s="294"/>
      <c r="CJ128" s="291"/>
      <c r="CK128" s="291"/>
      <c r="CL128" s="291"/>
      <c r="CM128" s="305"/>
      <c r="CN128" s="305">
        <v>0.82</v>
      </c>
      <c r="CO128" s="294"/>
      <c r="CP128" s="294"/>
      <c r="CQ128" s="293"/>
      <c r="CR128" s="293"/>
      <c r="CS128" s="294"/>
      <c r="CT128" s="294"/>
      <c r="CU128" s="293"/>
      <c r="CV128" s="293"/>
      <c r="CW128" s="305"/>
      <c r="CX128" s="305"/>
      <c r="CY128" s="295">
        <v>46.44</v>
      </c>
      <c r="CZ128" s="295"/>
      <c r="DA128" s="305"/>
      <c r="DB128" s="295"/>
      <c r="DC128" s="295"/>
      <c r="DD128" s="306"/>
      <c r="DE128" s="306"/>
      <c r="DF128" s="306"/>
      <c r="DG128" s="292"/>
      <c r="DH128" s="305"/>
      <c r="DI128" s="305"/>
      <c r="DJ128" s="305"/>
      <c r="DK128" s="305"/>
      <c r="DL128" s="305"/>
      <c r="DM128" s="306"/>
      <c r="DN128" s="296"/>
      <c r="DO128" s="294"/>
      <c r="DP128" s="294"/>
      <c r="DQ128" s="293"/>
      <c r="DR128" s="293"/>
      <c r="DS128" s="294"/>
      <c r="DT128" s="293"/>
      <c r="DU128" s="293"/>
      <c r="DV128" s="291"/>
      <c r="DW128" s="291"/>
      <c r="DX128" s="294"/>
      <c r="DY128" s="294"/>
      <c r="DZ128" s="293"/>
      <c r="EA128" s="294"/>
      <c r="EB128" s="293"/>
      <c r="EC128" s="292"/>
      <c r="ED128" s="292"/>
      <c r="EE128" s="292"/>
      <c r="EF128" s="292">
        <v>750000</v>
      </c>
      <c r="EG128" s="292"/>
      <c r="EH128" s="292">
        <v>675000</v>
      </c>
      <c r="EI128" s="292"/>
      <c r="EJ128" s="294"/>
    </row>
    <row r="129" spans="1:141" ht="30" hidden="1" x14ac:dyDescent="0.2">
      <c r="A129" s="345" t="s">
        <v>550</v>
      </c>
      <c r="B129" s="361" t="s">
        <v>472</v>
      </c>
      <c r="C129" s="361" t="s">
        <v>214</v>
      </c>
      <c r="D129" s="152" t="s">
        <v>759</v>
      </c>
      <c r="E129" s="152" t="s">
        <v>179</v>
      </c>
      <c r="F129" s="345"/>
      <c r="G129" s="345" t="s">
        <v>517</v>
      </c>
      <c r="H129" s="345"/>
      <c r="I129" s="345"/>
      <c r="J129" s="345" t="s">
        <v>549</v>
      </c>
      <c r="K129" s="345"/>
      <c r="L129" s="362">
        <v>675000</v>
      </c>
      <c r="M129" s="154"/>
      <c r="N129" s="439"/>
      <c r="O129" s="155"/>
      <c r="P129" s="367"/>
      <c r="Q129" s="364">
        <v>7.95</v>
      </c>
      <c r="R129" s="364">
        <v>6.75</v>
      </c>
      <c r="S129" s="158" t="e">
        <f>Q129+#REF!+R129</f>
        <v>#REF!</v>
      </c>
      <c r="T129" s="439"/>
      <c r="U129" s="159" t="s">
        <v>155</v>
      </c>
      <c r="V129" s="365"/>
      <c r="W129" s="366">
        <f t="shared" si="78"/>
        <v>68326.753720012144</v>
      </c>
      <c r="X129" s="367"/>
      <c r="Y129" s="367"/>
      <c r="Z129" s="367" t="s">
        <v>161</v>
      </c>
      <c r="AA129" s="365">
        <f t="shared" si="81"/>
        <v>0</v>
      </c>
      <c r="AB129" s="367"/>
      <c r="AC129" s="368">
        <f t="shared" si="82"/>
        <v>0</v>
      </c>
      <c r="AD129" s="367"/>
      <c r="AE129" s="369">
        <f t="shared" si="79"/>
        <v>0</v>
      </c>
      <c r="AF129" s="369">
        <f t="shared" si="88"/>
        <v>0</v>
      </c>
      <c r="AG129" s="369">
        <f t="shared" si="80"/>
        <v>15</v>
      </c>
      <c r="AH129" s="369">
        <f t="shared" si="87"/>
        <v>10</v>
      </c>
      <c r="AI129" s="364" t="s">
        <v>161</v>
      </c>
      <c r="AJ129" s="369">
        <f t="shared" si="89"/>
        <v>15</v>
      </c>
      <c r="AK129" s="364" t="s">
        <v>751</v>
      </c>
      <c r="AL129" s="369">
        <f t="shared" si="86"/>
        <v>10</v>
      </c>
      <c r="AM129" s="364" t="s">
        <v>161</v>
      </c>
      <c r="AN129" s="369">
        <f t="shared" si="83"/>
        <v>5</v>
      </c>
      <c r="AO129" s="364" t="s">
        <v>161</v>
      </c>
      <c r="AP129" s="369">
        <f t="shared" si="84"/>
        <v>0</v>
      </c>
      <c r="AQ129" s="364" t="s">
        <v>162</v>
      </c>
      <c r="AR129" s="370"/>
      <c r="AS129" s="370"/>
      <c r="AT129" s="370"/>
      <c r="AU129" s="370"/>
      <c r="AV129" s="370"/>
      <c r="AW129" s="370"/>
      <c r="AX129" s="370"/>
      <c r="AY129" s="370"/>
      <c r="AZ129" s="451"/>
      <c r="BA129" s="448"/>
      <c r="BB129" s="451"/>
      <c r="BC129" s="361" t="s">
        <v>214</v>
      </c>
      <c r="BD129" s="371"/>
      <c r="BE129" s="345"/>
      <c r="BF129" s="371"/>
      <c r="BG129" s="345"/>
      <c r="BH129" s="371"/>
      <c r="BI129" s="371"/>
      <c r="BJ129" s="371"/>
      <c r="BK129" s="371"/>
      <c r="BL129" s="371"/>
      <c r="BM129" s="371"/>
      <c r="BN129" s="371"/>
      <c r="BO129" s="371"/>
      <c r="BP129" s="364">
        <f t="shared" si="85"/>
        <v>55</v>
      </c>
      <c r="BQ129" s="371"/>
      <c r="BR129" s="371"/>
      <c r="BS129" s="371"/>
      <c r="BT129" s="371"/>
      <c r="BU129" s="371"/>
      <c r="BV129" s="371"/>
      <c r="BW129" s="371"/>
      <c r="BX129" s="371"/>
      <c r="BY129" s="293"/>
      <c r="BZ129" s="291" t="s">
        <v>472</v>
      </c>
      <c r="CA129" s="293"/>
      <c r="CB129" s="291"/>
      <c r="CC129" s="293"/>
      <c r="CD129" s="291"/>
      <c r="CE129" s="293"/>
      <c r="CF129" s="291"/>
      <c r="CG129" s="293"/>
      <c r="CH129" s="294"/>
      <c r="CI129" s="294"/>
      <c r="CJ129" s="291"/>
      <c r="CK129" s="291"/>
      <c r="CL129" s="291"/>
      <c r="CM129" s="305"/>
      <c r="CN129" s="305">
        <v>0.89</v>
      </c>
      <c r="CO129" s="294"/>
      <c r="CP129" s="294"/>
      <c r="CQ129" s="293"/>
      <c r="CR129" s="293"/>
      <c r="CS129" s="294"/>
      <c r="CT129" s="294"/>
      <c r="CU129" s="293"/>
      <c r="CV129" s="293"/>
      <c r="CW129" s="305"/>
      <c r="CX129" s="305"/>
      <c r="CY129" s="295">
        <v>11.1</v>
      </c>
      <c r="CZ129" s="295"/>
      <c r="DA129" s="305"/>
      <c r="DB129" s="295"/>
      <c r="DC129" s="295"/>
      <c r="DD129" s="306"/>
      <c r="DE129" s="306"/>
      <c r="DF129" s="306"/>
      <c r="DG129" s="292"/>
      <c r="DH129" s="305"/>
      <c r="DI129" s="305"/>
      <c r="DJ129" s="305"/>
      <c r="DK129" s="305"/>
      <c r="DL129" s="305"/>
      <c r="DM129" s="306"/>
      <c r="DN129" s="296"/>
      <c r="DO129" s="294"/>
      <c r="DP129" s="294"/>
      <c r="DQ129" s="293"/>
      <c r="DR129" s="293"/>
      <c r="DS129" s="294"/>
      <c r="DT129" s="293"/>
      <c r="DU129" s="293"/>
      <c r="DV129" s="291"/>
      <c r="DW129" s="291"/>
      <c r="DX129" s="294"/>
      <c r="DY129" s="294"/>
      <c r="DZ129" s="293"/>
      <c r="EA129" s="294"/>
      <c r="EB129" s="293"/>
      <c r="EC129" s="292"/>
      <c r="ED129" s="292"/>
      <c r="EE129" s="292"/>
      <c r="EF129" s="292">
        <v>750000</v>
      </c>
      <c r="EG129" s="292"/>
      <c r="EH129" s="292">
        <v>675000</v>
      </c>
      <c r="EI129" s="292"/>
      <c r="EJ129" s="294"/>
    </row>
    <row r="130" spans="1:141" ht="30" hidden="1" x14ac:dyDescent="0.2">
      <c r="A130" s="345" t="s">
        <v>552</v>
      </c>
      <c r="B130" s="361" t="s">
        <v>233</v>
      </c>
      <c r="C130" s="361" t="s">
        <v>214</v>
      </c>
      <c r="D130" s="152" t="s">
        <v>759</v>
      </c>
      <c r="E130" s="152" t="s">
        <v>179</v>
      </c>
      <c r="F130" s="345"/>
      <c r="G130" s="345" t="s">
        <v>498</v>
      </c>
      <c r="H130" s="345"/>
      <c r="I130" s="345"/>
      <c r="J130" s="345" t="s">
        <v>553</v>
      </c>
      <c r="K130" s="345"/>
      <c r="L130" s="362">
        <v>382500</v>
      </c>
      <c r="M130" s="154"/>
      <c r="N130" s="439"/>
      <c r="O130" s="155"/>
      <c r="P130" s="367"/>
      <c r="Q130" s="364">
        <v>7.87</v>
      </c>
      <c r="R130" s="364">
        <v>9.75</v>
      </c>
      <c r="S130" s="158" t="e">
        <f>Q130+#REF!+R130</f>
        <v>#REF!</v>
      </c>
      <c r="T130" s="439"/>
      <c r="U130" s="159" t="s">
        <v>155</v>
      </c>
      <c r="V130" s="365"/>
      <c r="W130" s="366">
        <f t="shared" si="78"/>
        <v>10044.431839667235</v>
      </c>
      <c r="X130" s="367"/>
      <c r="Y130" s="367"/>
      <c r="Z130" s="367" t="s">
        <v>161</v>
      </c>
      <c r="AA130" s="365">
        <f t="shared" si="81"/>
        <v>0</v>
      </c>
      <c r="AB130" s="367"/>
      <c r="AC130" s="368">
        <f t="shared" si="82"/>
        <v>0</v>
      </c>
      <c r="AD130" s="367"/>
      <c r="AE130" s="369">
        <f t="shared" si="79"/>
        <v>0</v>
      </c>
      <c r="AF130" s="369">
        <f t="shared" si="88"/>
        <v>0</v>
      </c>
      <c r="AG130" s="369">
        <f t="shared" si="80"/>
        <v>15</v>
      </c>
      <c r="AH130" s="369">
        <f t="shared" si="87"/>
        <v>10</v>
      </c>
      <c r="AI130" s="364" t="s">
        <v>161</v>
      </c>
      <c r="AJ130" s="369">
        <f t="shared" si="89"/>
        <v>15</v>
      </c>
      <c r="AK130" s="364" t="s">
        <v>751</v>
      </c>
      <c r="AL130" s="369">
        <f t="shared" si="86"/>
        <v>10</v>
      </c>
      <c r="AM130" s="364" t="s">
        <v>161</v>
      </c>
      <c r="AN130" s="369">
        <f t="shared" si="83"/>
        <v>5</v>
      </c>
      <c r="AO130" s="364" t="s">
        <v>161</v>
      </c>
      <c r="AP130" s="369">
        <f t="shared" si="84"/>
        <v>0</v>
      </c>
      <c r="AQ130" s="364" t="s">
        <v>162</v>
      </c>
      <c r="AR130" s="370"/>
      <c r="AS130" s="370"/>
      <c r="AT130" s="370"/>
      <c r="AU130" s="370"/>
      <c r="AV130" s="370"/>
      <c r="AW130" s="370"/>
      <c r="AX130" s="370"/>
      <c r="AY130" s="370"/>
      <c r="AZ130" s="451"/>
      <c r="BA130" s="448"/>
      <c r="BB130" s="451"/>
      <c r="BC130" s="361" t="s">
        <v>214</v>
      </c>
      <c r="BD130" s="371"/>
      <c r="BE130" s="345"/>
      <c r="BF130" s="371"/>
      <c r="BG130" s="345"/>
      <c r="BH130" s="371"/>
      <c r="BI130" s="371"/>
      <c r="BJ130" s="371"/>
      <c r="BK130" s="371"/>
      <c r="BL130" s="371"/>
      <c r="BM130" s="371"/>
      <c r="BN130" s="371"/>
      <c r="BO130" s="371"/>
      <c r="BP130" s="364">
        <f t="shared" si="85"/>
        <v>55</v>
      </c>
      <c r="BQ130" s="371"/>
      <c r="BR130" s="371"/>
      <c r="BS130" s="371"/>
      <c r="BT130" s="371"/>
      <c r="BU130" s="371"/>
      <c r="BV130" s="371"/>
      <c r="BW130" s="371"/>
      <c r="BX130" s="371"/>
      <c r="BY130" s="293"/>
      <c r="BZ130" s="291" t="s">
        <v>233</v>
      </c>
      <c r="CA130" s="293"/>
      <c r="CB130" s="291"/>
      <c r="CC130" s="293"/>
      <c r="CD130" s="291"/>
      <c r="CE130" s="293"/>
      <c r="CF130" s="291"/>
      <c r="CG130" s="293"/>
      <c r="CH130" s="294"/>
      <c r="CI130" s="294"/>
      <c r="CJ130" s="291"/>
      <c r="CK130" s="291"/>
      <c r="CL130" s="291"/>
      <c r="CM130" s="305"/>
      <c r="CN130" s="305">
        <v>0.82</v>
      </c>
      <c r="CO130" s="294"/>
      <c r="CP130" s="294"/>
      <c r="CQ130" s="293"/>
      <c r="CR130" s="293"/>
      <c r="CS130" s="294"/>
      <c r="CT130" s="294"/>
      <c r="CU130" s="293"/>
      <c r="CV130" s="293"/>
      <c r="CW130" s="305"/>
      <c r="CX130" s="305"/>
      <c r="CY130" s="295">
        <v>46.44</v>
      </c>
      <c r="CZ130" s="295"/>
      <c r="DA130" s="305"/>
      <c r="DB130" s="295"/>
      <c r="DC130" s="295"/>
      <c r="DD130" s="306"/>
      <c r="DE130" s="306"/>
      <c r="DF130" s="306"/>
      <c r="DG130" s="292"/>
      <c r="DH130" s="305"/>
      <c r="DI130" s="305"/>
      <c r="DJ130" s="305"/>
      <c r="DK130" s="305"/>
      <c r="DL130" s="305"/>
      <c r="DM130" s="306"/>
      <c r="DN130" s="296"/>
      <c r="DO130" s="294"/>
      <c r="DP130" s="294"/>
      <c r="DQ130" s="293"/>
      <c r="DR130" s="293"/>
      <c r="DS130" s="294"/>
      <c r="DT130" s="293"/>
      <c r="DU130" s="293"/>
      <c r="DV130" s="291"/>
      <c r="DW130" s="291"/>
      <c r="DX130" s="294"/>
      <c r="DY130" s="294"/>
      <c r="DZ130" s="293"/>
      <c r="EA130" s="294"/>
      <c r="EB130" s="293"/>
      <c r="EC130" s="292"/>
      <c r="ED130" s="292"/>
      <c r="EE130" s="292"/>
      <c r="EF130" s="292">
        <v>425000</v>
      </c>
      <c r="EG130" s="292"/>
      <c r="EH130" s="292">
        <v>382500</v>
      </c>
      <c r="EI130" s="292"/>
      <c r="EJ130" s="294"/>
    </row>
    <row r="131" spans="1:141" ht="30" hidden="1" x14ac:dyDescent="0.2">
      <c r="A131" s="345" t="s">
        <v>554</v>
      </c>
      <c r="B131" s="361" t="s">
        <v>242</v>
      </c>
      <c r="C131" s="361" t="s">
        <v>214</v>
      </c>
      <c r="D131" s="152" t="s">
        <v>759</v>
      </c>
      <c r="E131" s="152" t="s">
        <v>179</v>
      </c>
      <c r="F131" s="345"/>
      <c r="G131" s="345" t="s">
        <v>514</v>
      </c>
      <c r="H131" s="345"/>
      <c r="I131" s="345"/>
      <c r="J131" s="345" t="s">
        <v>555</v>
      </c>
      <c r="K131" s="345"/>
      <c r="L131" s="362">
        <v>2475000</v>
      </c>
      <c r="M131" s="154"/>
      <c r="N131" s="439"/>
      <c r="O131" s="155"/>
      <c r="P131" s="367"/>
      <c r="Q131" s="364">
        <v>7.86</v>
      </c>
      <c r="R131" s="364">
        <v>13.5</v>
      </c>
      <c r="S131" s="158" t="e">
        <f>Q131+#REF!+R131</f>
        <v>#REF!</v>
      </c>
      <c r="T131" s="439"/>
      <c r="U131" s="159" t="s">
        <v>155</v>
      </c>
      <c r="V131" s="365"/>
      <c r="W131" s="366">
        <f t="shared" si="78"/>
        <v>34746.790660062674</v>
      </c>
      <c r="X131" s="367"/>
      <c r="Y131" s="367"/>
      <c r="Z131" s="367" t="s">
        <v>161</v>
      </c>
      <c r="AA131" s="365">
        <f t="shared" si="81"/>
        <v>0</v>
      </c>
      <c r="AB131" s="367"/>
      <c r="AC131" s="368">
        <f t="shared" si="82"/>
        <v>0</v>
      </c>
      <c r="AD131" s="367"/>
      <c r="AE131" s="369">
        <f t="shared" si="79"/>
        <v>0</v>
      </c>
      <c r="AF131" s="369">
        <f t="shared" si="88"/>
        <v>0</v>
      </c>
      <c r="AG131" s="369">
        <f t="shared" si="80"/>
        <v>15</v>
      </c>
      <c r="AH131" s="369">
        <f t="shared" si="87"/>
        <v>10</v>
      </c>
      <c r="AI131" s="364" t="s">
        <v>161</v>
      </c>
      <c r="AJ131" s="369">
        <f t="shared" si="89"/>
        <v>15</v>
      </c>
      <c r="AK131" s="364" t="s">
        <v>751</v>
      </c>
      <c r="AL131" s="369">
        <f t="shared" si="86"/>
        <v>10</v>
      </c>
      <c r="AM131" s="364" t="s">
        <v>161</v>
      </c>
      <c r="AN131" s="369">
        <f t="shared" si="83"/>
        <v>5</v>
      </c>
      <c r="AO131" s="364" t="s">
        <v>161</v>
      </c>
      <c r="AP131" s="369">
        <f t="shared" si="84"/>
        <v>0</v>
      </c>
      <c r="AQ131" s="364" t="s">
        <v>162</v>
      </c>
      <c r="AR131" s="370"/>
      <c r="AS131" s="370"/>
      <c r="AT131" s="370"/>
      <c r="AU131" s="370"/>
      <c r="AV131" s="370"/>
      <c r="AW131" s="370"/>
      <c r="AX131" s="370"/>
      <c r="AY131" s="370"/>
      <c r="AZ131" s="451"/>
      <c r="BA131" s="448"/>
      <c r="BB131" s="451"/>
      <c r="BC131" s="361" t="s">
        <v>214</v>
      </c>
      <c r="BD131" s="371"/>
      <c r="BE131" s="345"/>
      <c r="BF131" s="371"/>
      <c r="BG131" s="345"/>
      <c r="BH131" s="371"/>
      <c r="BI131" s="371"/>
      <c r="BJ131" s="371"/>
      <c r="BK131" s="371"/>
      <c r="BL131" s="371"/>
      <c r="BM131" s="371"/>
      <c r="BN131" s="371"/>
      <c r="BO131" s="371"/>
      <c r="BP131" s="364">
        <f t="shared" si="85"/>
        <v>55</v>
      </c>
      <c r="BQ131" s="371"/>
      <c r="BR131" s="371"/>
      <c r="BS131" s="371"/>
      <c r="BT131" s="371"/>
      <c r="BU131" s="371"/>
      <c r="BV131" s="371"/>
      <c r="BW131" s="371"/>
      <c r="BX131" s="371"/>
      <c r="BY131" s="293"/>
      <c r="BZ131" s="291" t="s">
        <v>242</v>
      </c>
      <c r="CA131" s="293"/>
      <c r="CB131" s="291"/>
      <c r="CC131" s="293"/>
      <c r="CD131" s="291"/>
      <c r="CE131" s="293"/>
      <c r="CF131" s="291"/>
      <c r="CG131" s="293"/>
      <c r="CH131" s="294"/>
      <c r="CI131" s="294"/>
      <c r="CJ131" s="291"/>
      <c r="CK131" s="291"/>
      <c r="CL131" s="291"/>
      <c r="CM131" s="305"/>
      <c r="CN131" s="305">
        <v>1.04</v>
      </c>
      <c r="CO131" s="294"/>
      <c r="CP131" s="294"/>
      <c r="CQ131" s="293"/>
      <c r="CR131" s="293"/>
      <c r="CS131" s="294"/>
      <c r="CT131" s="294"/>
      <c r="CU131" s="293"/>
      <c r="CV131" s="293"/>
      <c r="CW131" s="305"/>
      <c r="CX131" s="305"/>
      <c r="CY131" s="295">
        <v>68.489999999999995</v>
      </c>
      <c r="CZ131" s="295"/>
      <c r="DA131" s="305"/>
      <c r="DB131" s="295"/>
      <c r="DC131" s="295"/>
      <c r="DD131" s="306"/>
      <c r="DE131" s="306"/>
      <c r="DF131" s="306"/>
      <c r="DG131" s="292"/>
      <c r="DH131" s="305"/>
      <c r="DI131" s="305"/>
      <c r="DJ131" s="305"/>
      <c r="DK131" s="305"/>
      <c r="DL131" s="305"/>
      <c r="DM131" s="306"/>
      <c r="DN131" s="296"/>
      <c r="DO131" s="294"/>
      <c r="DP131" s="294"/>
      <c r="DQ131" s="293"/>
      <c r="DR131" s="293"/>
      <c r="DS131" s="294"/>
      <c r="DT131" s="293"/>
      <c r="DU131" s="293"/>
      <c r="DV131" s="291"/>
      <c r="DW131" s="291"/>
      <c r="DX131" s="294"/>
      <c r="DY131" s="294"/>
      <c r="DZ131" s="293"/>
      <c r="EA131" s="294"/>
      <c r="EB131" s="293"/>
      <c r="EC131" s="292"/>
      <c r="ED131" s="292"/>
      <c r="EE131" s="292"/>
      <c r="EF131" s="292">
        <v>2750000</v>
      </c>
      <c r="EG131" s="292"/>
      <c r="EH131" s="292">
        <v>2475000</v>
      </c>
      <c r="EI131" s="292"/>
      <c r="EJ131" s="294"/>
    </row>
    <row r="132" spans="1:141" ht="30" hidden="1" x14ac:dyDescent="0.2">
      <c r="A132" s="345" t="s">
        <v>560</v>
      </c>
      <c r="B132" s="361" t="s">
        <v>233</v>
      </c>
      <c r="C132" s="361" t="s">
        <v>214</v>
      </c>
      <c r="D132" s="152" t="s">
        <v>759</v>
      </c>
      <c r="E132" s="152" t="s">
        <v>179</v>
      </c>
      <c r="F132" s="345"/>
      <c r="G132" s="345" t="s">
        <v>498</v>
      </c>
      <c r="H132" s="345"/>
      <c r="I132" s="345"/>
      <c r="J132" s="345" t="s">
        <v>561</v>
      </c>
      <c r="K132" s="345"/>
      <c r="L132" s="362">
        <v>270000</v>
      </c>
      <c r="M132" s="154"/>
      <c r="N132" s="439"/>
      <c r="O132" s="155"/>
      <c r="P132" s="367"/>
      <c r="Q132" s="364">
        <v>6.97</v>
      </c>
      <c r="R132" s="364">
        <v>9.75</v>
      </c>
      <c r="S132" s="158" t="e">
        <f>Q132+#REF!+R132</f>
        <v>#REF!</v>
      </c>
      <c r="T132" s="439"/>
      <c r="U132" s="159" t="s">
        <v>155</v>
      </c>
      <c r="V132" s="365"/>
      <c r="W132" s="366">
        <f t="shared" si="78"/>
        <v>7090.1871809415779</v>
      </c>
      <c r="X132" s="367"/>
      <c r="Y132" s="367"/>
      <c r="Z132" s="367" t="s">
        <v>161</v>
      </c>
      <c r="AA132" s="365">
        <f t="shared" si="81"/>
        <v>0</v>
      </c>
      <c r="AB132" s="367"/>
      <c r="AC132" s="368">
        <f t="shared" si="82"/>
        <v>0</v>
      </c>
      <c r="AD132" s="367"/>
      <c r="AE132" s="369">
        <f t="shared" si="79"/>
        <v>0</v>
      </c>
      <c r="AF132" s="369">
        <f t="shared" si="88"/>
        <v>0</v>
      </c>
      <c r="AG132" s="369">
        <f t="shared" si="80"/>
        <v>15</v>
      </c>
      <c r="AH132" s="369">
        <f t="shared" si="87"/>
        <v>10</v>
      </c>
      <c r="AI132" s="364" t="s">
        <v>161</v>
      </c>
      <c r="AJ132" s="369">
        <f t="shared" si="89"/>
        <v>15</v>
      </c>
      <c r="AK132" s="364" t="s">
        <v>751</v>
      </c>
      <c r="AL132" s="369">
        <f t="shared" si="86"/>
        <v>10</v>
      </c>
      <c r="AM132" s="364" t="s">
        <v>161</v>
      </c>
      <c r="AN132" s="369">
        <f t="shared" si="83"/>
        <v>5</v>
      </c>
      <c r="AO132" s="364" t="s">
        <v>161</v>
      </c>
      <c r="AP132" s="369">
        <f t="shared" si="84"/>
        <v>0</v>
      </c>
      <c r="AQ132" s="364" t="s">
        <v>162</v>
      </c>
      <c r="AR132" s="370"/>
      <c r="AS132" s="370"/>
      <c r="AT132" s="370"/>
      <c r="AU132" s="370"/>
      <c r="AV132" s="370"/>
      <c r="AW132" s="370"/>
      <c r="AX132" s="370"/>
      <c r="AY132" s="370"/>
      <c r="AZ132" s="451"/>
      <c r="BA132" s="448"/>
      <c r="BB132" s="451"/>
      <c r="BC132" s="361" t="s">
        <v>214</v>
      </c>
      <c r="BD132" s="371"/>
      <c r="BE132" s="345"/>
      <c r="BF132" s="371"/>
      <c r="BG132" s="345"/>
      <c r="BH132" s="371"/>
      <c r="BI132" s="371"/>
      <c r="BJ132" s="371"/>
      <c r="BK132" s="371"/>
      <c r="BL132" s="371"/>
      <c r="BM132" s="371"/>
      <c r="BN132" s="371"/>
      <c r="BO132" s="371"/>
      <c r="BP132" s="364">
        <f t="shared" si="85"/>
        <v>55</v>
      </c>
      <c r="BQ132" s="371"/>
      <c r="BR132" s="371"/>
      <c r="BS132" s="371"/>
      <c r="BT132" s="371"/>
      <c r="BU132" s="371"/>
      <c r="BV132" s="371"/>
      <c r="BW132" s="371"/>
      <c r="BX132" s="371"/>
      <c r="BY132" s="293"/>
      <c r="BZ132" s="291" t="s">
        <v>233</v>
      </c>
      <c r="CA132" s="293"/>
      <c r="CB132" s="291"/>
      <c r="CC132" s="293"/>
      <c r="CD132" s="291"/>
      <c r="CE132" s="293"/>
      <c r="CF132" s="291"/>
      <c r="CG132" s="293"/>
      <c r="CH132" s="294"/>
      <c r="CI132" s="294"/>
      <c r="CJ132" s="291"/>
      <c r="CK132" s="291"/>
      <c r="CL132" s="291"/>
      <c r="CM132" s="305"/>
      <c r="CN132" s="305">
        <v>0.82</v>
      </c>
      <c r="CO132" s="294"/>
      <c r="CP132" s="294"/>
      <c r="CQ132" s="293"/>
      <c r="CR132" s="293"/>
      <c r="CS132" s="294"/>
      <c r="CT132" s="294"/>
      <c r="CU132" s="293"/>
      <c r="CV132" s="293"/>
      <c r="CW132" s="305"/>
      <c r="CX132" s="305"/>
      <c r="CY132" s="295">
        <v>46.44</v>
      </c>
      <c r="CZ132" s="295"/>
      <c r="DA132" s="305"/>
      <c r="DB132" s="295"/>
      <c r="DC132" s="295"/>
      <c r="DD132" s="306"/>
      <c r="DE132" s="306"/>
      <c r="DF132" s="306"/>
      <c r="DG132" s="292"/>
      <c r="DH132" s="305"/>
      <c r="DI132" s="305"/>
      <c r="DJ132" s="305"/>
      <c r="DK132" s="305"/>
      <c r="DL132" s="305"/>
      <c r="DM132" s="306"/>
      <c r="DN132" s="296"/>
      <c r="DO132" s="294"/>
      <c r="DP132" s="294"/>
      <c r="DQ132" s="293"/>
      <c r="DR132" s="293"/>
      <c r="DS132" s="294"/>
      <c r="DT132" s="293"/>
      <c r="DU132" s="293"/>
      <c r="DV132" s="291"/>
      <c r="DW132" s="291"/>
      <c r="DX132" s="294"/>
      <c r="DY132" s="294"/>
      <c r="DZ132" s="293"/>
      <c r="EA132" s="294"/>
      <c r="EB132" s="293"/>
      <c r="EC132" s="292"/>
      <c r="ED132" s="292"/>
      <c r="EE132" s="292"/>
      <c r="EF132" s="292">
        <v>300000</v>
      </c>
      <c r="EG132" s="292"/>
      <c r="EH132" s="292">
        <v>270000</v>
      </c>
      <c r="EI132" s="292"/>
      <c r="EJ132" s="294"/>
    </row>
    <row r="133" spans="1:141" ht="30" hidden="1" x14ac:dyDescent="0.2">
      <c r="A133" s="345" t="s">
        <v>562</v>
      </c>
      <c r="B133" s="361" t="s">
        <v>327</v>
      </c>
      <c r="C133" s="361" t="s">
        <v>214</v>
      </c>
      <c r="D133" s="152" t="s">
        <v>759</v>
      </c>
      <c r="E133" s="152" t="s">
        <v>179</v>
      </c>
      <c r="F133" s="345"/>
      <c r="G133" s="345" t="s">
        <v>536</v>
      </c>
      <c r="H133" s="345"/>
      <c r="I133" s="345"/>
      <c r="J133" s="345" t="s">
        <v>507</v>
      </c>
      <c r="K133" s="345"/>
      <c r="L133" s="362">
        <v>680760</v>
      </c>
      <c r="M133" s="154"/>
      <c r="N133" s="439"/>
      <c r="O133" s="155"/>
      <c r="P133" s="367"/>
      <c r="Q133" s="364">
        <v>6.68</v>
      </c>
      <c r="R133" s="364">
        <v>8.25</v>
      </c>
      <c r="S133" s="158" t="e">
        <f>Q133+#REF!+R133</f>
        <v>#REF!</v>
      </c>
      <c r="T133" s="439"/>
      <c r="U133" s="159" t="s">
        <v>155</v>
      </c>
      <c r="V133" s="365"/>
      <c r="W133" s="366">
        <f t="shared" si="78"/>
        <v>15567.202678228419</v>
      </c>
      <c r="X133" s="367"/>
      <c r="Y133" s="367"/>
      <c r="Z133" s="367" t="s">
        <v>161</v>
      </c>
      <c r="AA133" s="365">
        <f t="shared" si="81"/>
        <v>0</v>
      </c>
      <c r="AB133" s="367"/>
      <c r="AC133" s="368">
        <f t="shared" si="82"/>
        <v>0</v>
      </c>
      <c r="AD133" s="367"/>
      <c r="AE133" s="369">
        <f t="shared" si="79"/>
        <v>0</v>
      </c>
      <c r="AF133" s="369">
        <f t="shared" si="88"/>
        <v>0</v>
      </c>
      <c r="AG133" s="369">
        <f t="shared" si="80"/>
        <v>15</v>
      </c>
      <c r="AH133" s="369">
        <f t="shared" si="87"/>
        <v>10</v>
      </c>
      <c r="AI133" s="364" t="s">
        <v>161</v>
      </c>
      <c r="AJ133" s="369">
        <f t="shared" si="89"/>
        <v>15</v>
      </c>
      <c r="AK133" s="364" t="s">
        <v>751</v>
      </c>
      <c r="AL133" s="369">
        <f t="shared" si="86"/>
        <v>10</v>
      </c>
      <c r="AM133" s="364" t="s">
        <v>161</v>
      </c>
      <c r="AN133" s="369">
        <f t="shared" si="83"/>
        <v>5</v>
      </c>
      <c r="AO133" s="364" t="s">
        <v>161</v>
      </c>
      <c r="AP133" s="369">
        <f t="shared" si="84"/>
        <v>0</v>
      </c>
      <c r="AQ133" s="364" t="s">
        <v>162</v>
      </c>
      <c r="AR133" s="370"/>
      <c r="AS133" s="370"/>
      <c r="AT133" s="370"/>
      <c r="AU133" s="370"/>
      <c r="AV133" s="370"/>
      <c r="AW133" s="370"/>
      <c r="AX133" s="370"/>
      <c r="AY133" s="370"/>
      <c r="AZ133" s="451"/>
      <c r="BA133" s="448"/>
      <c r="BB133" s="451"/>
      <c r="BC133" s="345" t="s">
        <v>214</v>
      </c>
      <c r="BD133" s="371"/>
      <c r="BE133" s="345"/>
      <c r="BF133" s="371"/>
      <c r="BG133" s="345"/>
      <c r="BH133" s="371"/>
      <c r="BI133" s="371"/>
      <c r="BJ133" s="371"/>
      <c r="BK133" s="371"/>
      <c r="BL133" s="371"/>
      <c r="BM133" s="371"/>
      <c r="BN133" s="371"/>
      <c r="BO133" s="371"/>
      <c r="BP133" s="364">
        <f t="shared" si="85"/>
        <v>55</v>
      </c>
      <c r="BQ133" s="371"/>
      <c r="BR133" s="371"/>
      <c r="BS133" s="371"/>
      <c r="BT133" s="371"/>
      <c r="BU133" s="371"/>
      <c r="BV133" s="371"/>
      <c r="BW133" s="371"/>
      <c r="BX133" s="371"/>
      <c r="BY133" s="293"/>
      <c r="BZ133" s="291" t="s">
        <v>327</v>
      </c>
      <c r="CA133" s="293"/>
      <c r="CB133" s="291"/>
      <c r="CC133" s="293"/>
      <c r="CD133" s="291"/>
      <c r="CE133" s="293"/>
      <c r="CF133" s="291"/>
      <c r="CG133" s="293"/>
      <c r="CH133" s="294"/>
      <c r="CI133" s="294"/>
      <c r="CJ133" s="291"/>
      <c r="CK133" s="291"/>
      <c r="CL133" s="291"/>
      <c r="CM133" s="305"/>
      <c r="CN133" s="305">
        <v>1.1399999999999999</v>
      </c>
      <c r="CO133" s="294"/>
      <c r="CP133" s="294"/>
      <c r="CQ133" s="293"/>
      <c r="CR133" s="293"/>
      <c r="CS133" s="294"/>
      <c r="CT133" s="294"/>
      <c r="CU133" s="293"/>
      <c r="CV133" s="293"/>
      <c r="CW133" s="305"/>
      <c r="CX133" s="305"/>
      <c r="CY133" s="295">
        <v>38.36</v>
      </c>
      <c r="CZ133" s="295"/>
      <c r="DA133" s="305"/>
      <c r="DB133" s="295"/>
      <c r="DC133" s="295"/>
      <c r="DD133" s="306"/>
      <c r="DE133" s="306"/>
      <c r="DF133" s="306"/>
      <c r="DG133" s="292"/>
      <c r="DH133" s="305"/>
      <c r="DI133" s="305"/>
      <c r="DJ133" s="305"/>
      <c r="DK133" s="305"/>
      <c r="DL133" s="305"/>
      <c r="DM133" s="306"/>
      <c r="DN133" s="296"/>
      <c r="DO133" s="294"/>
      <c r="DP133" s="294"/>
      <c r="DQ133" s="293"/>
      <c r="DR133" s="293"/>
      <c r="DS133" s="294"/>
      <c r="DT133" s="293"/>
      <c r="DU133" s="293"/>
      <c r="DV133" s="291"/>
      <c r="DW133" s="291"/>
      <c r="DX133" s="294"/>
      <c r="DY133" s="294"/>
      <c r="DZ133" s="293"/>
      <c r="EA133" s="294"/>
      <c r="EB133" s="293"/>
      <c r="EC133" s="292"/>
      <c r="ED133" s="292"/>
      <c r="EE133" s="292"/>
      <c r="EF133" s="292">
        <v>756400</v>
      </c>
      <c r="EG133" s="292"/>
      <c r="EH133" s="292">
        <v>680760</v>
      </c>
      <c r="EI133" s="292"/>
      <c r="EJ133" s="294"/>
    </row>
    <row r="134" spans="1:141" ht="30" hidden="1" x14ac:dyDescent="0.2">
      <c r="A134" s="345" t="s">
        <v>563</v>
      </c>
      <c r="B134" s="361" t="s">
        <v>197</v>
      </c>
      <c r="C134" s="361" t="s">
        <v>194</v>
      </c>
      <c r="D134" s="152" t="s">
        <v>759</v>
      </c>
      <c r="E134" s="152" t="s">
        <v>179</v>
      </c>
      <c r="F134" s="345"/>
      <c r="G134" s="345" t="s">
        <v>505</v>
      </c>
      <c r="H134" s="345"/>
      <c r="I134" s="345"/>
      <c r="J134" s="345" t="s">
        <v>549</v>
      </c>
      <c r="K134" s="345"/>
      <c r="L134" s="362">
        <v>225000</v>
      </c>
      <c r="M134" s="154"/>
      <c r="N134" s="439"/>
      <c r="O134" s="155"/>
      <c r="P134" s="367"/>
      <c r="Q134" s="364">
        <v>6.66</v>
      </c>
      <c r="R134" s="364"/>
      <c r="S134" s="158" t="e">
        <f>Q134+#REF!+R134</f>
        <v>#REF!</v>
      </c>
      <c r="T134" s="439"/>
      <c r="U134" s="159" t="s">
        <v>155</v>
      </c>
      <c r="V134" s="365"/>
      <c r="W134" s="366">
        <f t="shared" si="78"/>
        <v>7375.4773572845133</v>
      </c>
      <c r="X134" s="367"/>
      <c r="Y134" s="367"/>
      <c r="Z134" s="367" t="s">
        <v>161</v>
      </c>
      <c r="AA134" s="365">
        <f t="shared" si="81"/>
        <v>0</v>
      </c>
      <c r="AB134" s="367"/>
      <c r="AC134" s="368">
        <f t="shared" si="82"/>
        <v>0</v>
      </c>
      <c r="AD134" s="367"/>
      <c r="AE134" s="369">
        <f t="shared" si="79"/>
        <v>0</v>
      </c>
      <c r="AF134" s="369">
        <f t="shared" si="88"/>
        <v>0</v>
      </c>
      <c r="AG134" s="369">
        <f t="shared" si="80"/>
        <v>15</v>
      </c>
      <c r="AH134" s="369">
        <f t="shared" si="87"/>
        <v>10</v>
      </c>
      <c r="AI134" s="364" t="s">
        <v>161</v>
      </c>
      <c r="AJ134" s="369">
        <f t="shared" si="89"/>
        <v>15</v>
      </c>
      <c r="AK134" s="364" t="s">
        <v>751</v>
      </c>
      <c r="AL134" s="369">
        <f t="shared" si="86"/>
        <v>10</v>
      </c>
      <c r="AM134" s="364" t="s">
        <v>161</v>
      </c>
      <c r="AN134" s="369">
        <f t="shared" si="83"/>
        <v>5</v>
      </c>
      <c r="AO134" s="364" t="s">
        <v>161</v>
      </c>
      <c r="AP134" s="369">
        <f t="shared" si="84"/>
        <v>0</v>
      </c>
      <c r="AQ134" s="364" t="s">
        <v>162</v>
      </c>
      <c r="AR134" s="370"/>
      <c r="AS134" s="370"/>
      <c r="AT134" s="370"/>
      <c r="AU134" s="370"/>
      <c r="AV134" s="370"/>
      <c r="AW134" s="370"/>
      <c r="AX134" s="370"/>
      <c r="AY134" s="370"/>
      <c r="AZ134" s="451"/>
      <c r="BA134" s="448"/>
      <c r="BB134" s="451"/>
      <c r="BC134" s="361" t="s">
        <v>194</v>
      </c>
      <c r="BD134" s="371"/>
      <c r="BE134" s="345"/>
      <c r="BF134" s="371"/>
      <c r="BG134" s="345"/>
      <c r="BH134" s="371"/>
      <c r="BI134" s="371"/>
      <c r="BJ134" s="371"/>
      <c r="BK134" s="371"/>
      <c r="BL134" s="371"/>
      <c r="BM134" s="371"/>
      <c r="BN134" s="371"/>
      <c r="BO134" s="371"/>
      <c r="BP134" s="364">
        <f t="shared" si="85"/>
        <v>55</v>
      </c>
      <c r="BQ134" s="371"/>
      <c r="BR134" s="371"/>
      <c r="BS134" s="371"/>
      <c r="BT134" s="371"/>
      <c r="BU134" s="371"/>
      <c r="BV134" s="371"/>
      <c r="BW134" s="371"/>
      <c r="BX134" s="371"/>
      <c r="BY134" s="293"/>
      <c r="BZ134" s="291" t="s">
        <v>197</v>
      </c>
      <c r="CA134" s="293"/>
      <c r="CB134" s="291"/>
      <c r="CC134" s="293"/>
      <c r="CD134" s="291"/>
      <c r="CE134" s="293"/>
      <c r="CF134" s="291"/>
      <c r="CG134" s="293"/>
      <c r="CH134" s="294"/>
      <c r="CI134" s="294"/>
      <c r="CJ134" s="291"/>
      <c r="CK134" s="291"/>
      <c r="CL134" s="291"/>
      <c r="CM134" s="305"/>
      <c r="CN134" s="305">
        <v>0.85</v>
      </c>
      <c r="CO134" s="294"/>
      <c r="CP134" s="294"/>
      <c r="CQ134" s="293"/>
      <c r="CR134" s="293"/>
      <c r="CS134" s="294"/>
      <c r="CT134" s="294"/>
      <c r="CU134" s="293"/>
      <c r="CV134" s="293"/>
      <c r="CW134" s="305"/>
      <c r="CX134" s="305"/>
      <c r="CY134" s="295">
        <v>35.89</v>
      </c>
      <c r="CZ134" s="295"/>
      <c r="DA134" s="305"/>
      <c r="DB134" s="295"/>
      <c r="DC134" s="295"/>
      <c r="DD134" s="306"/>
      <c r="DE134" s="306"/>
      <c r="DF134" s="306"/>
      <c r="DG134" s="292"/>
      <c r="DH134" s="305"/>
      <c r="DI134" s="305"/>
      <c r="DJ134" s="305"/>
      <c r="DK134" s="305"/>
      <c r="DL134" s="305"/>
      <c r="DM134" s="306"/>
      <c r="DN134" s="296"/>
      <c r="DO134" s="294"/>
      <c r="DP134" s="294"/>
      <c r="DQ134" s="293"/>
      <c r="DR134" s="293"/>
      <c r="DS134" s="294"/>
      <c r="DT134" s="293"/>
      <c r="DU134" s="293"/>
      <c r="DV134" s="291"/>
      <c r="DW134" s="291"/>
      <c r="DX134" s="294"/>
      <c r="DY134" s="294"/>
      <c r="DZ134" s="293"/>
      <c r="EA134" s="294"/>
      <c r="EB134" s="293"/>
      <c r="EC134" s="292"/>
      <c r="ED134" s="292"/>
      <c r="EE134" s="292"/>
      <c r="EF134" s="292">
        <v>250000</v>
      </c>
      <c r="EG134" s="292"/>
      <c r="EH134" s="292">
        <v>225000</v>
      </c>
      <c r="EI134" s="292"/>
      <c r="EJ134" s="294"/>
    </row>
    <row r="135" spans="1:141" ht="30" hidden="1" x14ac:dyDescent="0.2">
      <c r="A135" s="345" t="s">
        <v>564</v>
      </c>
      <c r="B135" s="361" t="s">
        <v>225</v>
      </c>
      <c r="C135" s="361" t="s">
        <v>224</v>
      </c>
      <c r="D135" s="152" t="s">
        <v>759</v>
      </c>
      <c r="E135" s="152" t="s">
        <v>179</v>
      </c>
      <c r="F135" s="345"/>
      <c r="G135" s="345" t="s">
        <v>531</v>
      </c>
      <c r="H135" s="345"/>
      <c r="I135" s="345"/>
      <c r="J135" s="345" t="s">
        <v>507</v>
      </c>
      <c r="K135" s="345"/>
      <c r="L135" s="362">
        <v>369000</v>
      </c>
      <c r="M135" s="154"/>
      <c r="N135" s="439"/>
      <c r="O135" s="155"/>
      <c r="P135" s="367"/>
      <c r="Q135" s="364">
        <v>6.54</v>
      </c>
      <c r="R135" s="364"/>
      <c r="S135" s="158" t="e">
        <f>Q135+#REF!+R135</f>
        <v>#REF!</v>
      </c>
      <c r="T135" s="439"/>
      <c r="U135" s="159" t="s">
        <v>155</v>
      </c>
      <c r="V135" s="365"/>
      <c r="W135" s="366">
        <f t="shared" si="78"/>
        <v>31502.112946600078</v>
      </c>
      <c r="X135" s="367"/>
      <c r="Y135" s="367"/>
      <c r="Z135" s="367" t="s">
        <v>161</v>
      </c>
      <c r="AA135" s="365">
        <f t="shared" si="81"/>
        <v>0</v>
      </c>
      <c r="AB135" s="367"/>
      <c r="AC135" s="368">
        <f t="shared" si="82"/>
        <v>0</v>
      </c>
      <c r="AD135" s="367"/>
      <c r="AE135" s="369">
        <f t="shared" si="79"/>
        <v>0</v>
      </c>
      <c r="AF135" s="369">
        <f t="shared" si="88"/>
        <v>0</v>
      </c>
      <c r="AG135" s="369">
        <f t="shared" si="80"/>
        <v>15</v>
      </c>
      <c r="AH135" s="369">
        <f t="shared" si="87"/>
        <v>10</v>
      </c>
      <c r="AI135" s="364" t="s">
        <v>161</v>
      </c>
      <c r="AJ135" s="369">
        <f t="shared" si="89"/>
        <v>15</v>
      </c>
      <c r="AK135" s="364" t="s">
        <v>751</v>
      </c>
      <c r="AL135" s="369">
        <f t="shared" si="86"/>
        <v>10</v>
      </c>
      <c r="AM135" s="364" t="s">
        <v>161</v>
      </c>
      <c r="AN135" s="369">
        <f t="shared" si="83"/>
        <v>5</v>
      </c>
      <c r="AO135" s="364" t="s">
        <v>161</v>
      </c>
      <c r="AP135" s="369">
        <f t="shared" si="84"/>
        <v>0</v>
      </c>
      <c r="AQ135" s="364" t="s">
        <v>162</v>
      </c>
      <c r="AR135" s="370"/>
      <c r="AS135" s="370"/>
      <c r="AT135" s="370"/>
      <c r="AU135" s="370"/>
      <c r="AV135" s="370"/>
      <c r="AW135" s="370"/>
      <c r="AX135" s="370"/>
      <c r="AY135" s="370"/>
      <c r="AZ135" s="451"/>
      <c r="BA135" s="448"/>
      <c r="BB135" s="451"/>
      <c r="BC135" s="345" t="s">
        <v>224</v>
      </c>
      <c r="BD135" s="371"/>
      <c r="BE135" s="345"/>
      <c r="BF135" s="371"/>
      <c r="BG135" s="345"/>
      <c r="BH135" s="371"/>
      <c r="BI135" s="371"/>
      <c r="BJ135" s="371"/>
      <c r="BK135" s="371"/>
      <c r="BL135" s="371"/>
      <c r="BM135" s="371"/>
      <c r="BN135" s="371"/>
      <c r="BO135" s="371"/>
      <c r="BP135" s="364">
        <f t="shared" si="85"/>
        <v>55</v>
      </c>
      <c r="BQ135" s="371"/>
      <c r="BR135" s="371"/>
      <c r="BS135" s="371"/>
      <c r="BT135" s="371"/>
      <c r="BU135" s="371"/>
      <c r="BV135" s="371"/>
      <c r="BW135" s="371"/>
      <c r="BX135" s="371"/>
      <c r="BY135" s="293"/>
      <c r="BZ135" s="291" t="s">
        <v>225</v>
      </c>
      <c r="CA135" s="293"/>
      <c r="CB135" s="291"/>
      <c r="CC135" s="293"/>
      <c r="CD135" s="291"/>
      <c r="CE135" s="293"/>
      <c r="CF135" s="291"/>
      <c r="CG135" s="293"/>
      <c r="CH135" s="294"/>
      <c r="CI135" s="294"/>
      <c r="CJ135" s="291"/>
      <c r="CK135" s="291"/>
      <c r="CL135" s="291"/>
      <c r="CM135" s="305"/>
      <c r="CN135" s="305">
        <v>0.95</v>
      </c>
      <c r="CO135" s="294"/>
      <c r="CP135" s="294"/>
      <c r="CQ135" s="293"/>
      <c r="CR135" s="293"/>
      <c r="CS135" s="294"/>
      <c r="CT135" s="294"/>
      <c r="CU135" s="293"/>
      <c r="CV135" s="293"/>
      <c r="CW135" s="305"/>
      <c r="CX135" s="305"/>
      <c r="CY135" s="295">
        <v>12.33</v>
      </c>
      <c r="CZ135" s="295"/>
      <c r="DA135" s="305"/>
      <c r="DB135" s="295"/>
      <c r="DC135" s="295"/>
      <c r="DD135" s="306"/>
      <c r="DE135" s="306"/>
      <c r="DF135" s="306"/>
      <c r="DG135" s="292"/>
      <c r="DH135" s="305"/>
      <c r="DI135" s="305"/>
      <c r="DJ135" s="305"/>
      <c r="DK135" s="305"/>
      <c r="DL135" s="305"/>
      <c r="DM135" s="306"/>
      <c r="DN135" s="296"/>
      <c r="DO135" s="294"/>
      <c r="DP135" s="294"/>
      <c r="DQ135" s="293"/>
      <c r="DR135" s="293"/>
      <c r="DS135" s="294"/>
      <c r="DT135" s="293"/>
      <c r="DU135" s="293"/>
      <c r="DV135" s="291"/>
      <c r="DW135" s="291"/>
      <c r="DX135" s="294"/>
      <c r="DY135" s="294"/>
      <c r="DZ135" s="293"/>
      <c r="EA135" s="294"/>
      <c r="EB135" s="293"/>
      <c r="EC135" s="292"/>
      <c r="ED135" s="292"/>
      <c r="EE135" s="292"/>
      <c r="EF135" s="292">
        <v>410000</v>
      </c>
      <c r="EG135" s="292"/>
      <c r="EH135" s="292">
        <v>369000</v>
      </c>
      <c r="EI135" s="292"/>
      <c r="EJ135" s="294"/>
    </row>
    <row r="136" spans="1:141" ht="30" hidden="1" x14ac:dyDescent="0.2">
      <c r="A136" s="345" t="s">
        <v>565</v>
      </c>
      <c r="B136" s="361" t="s">
        <v>310</v>
      </c>
      <c r="C136" s="361" t="s">
        <v>214</v>
      </c>
      <c r="D136" s="152" t="s">
        <v>759</v>
      </c>
      <c r="E136" s="152" t="s">
        <v>179</v>
      </c>
      <c r="F136" s="345"/>
      <c r="G136" s="345" t="s">
        <v>512</v>
      </c>
      <c r="H136" s="345"/>
      <c r="I136" s="345"/>
      <c r="J136" s="345" t="s">
        <v>566</v>
      </c>
      <c r="K136" s="345"/>
      <c r="L136" s="362">
        <v>193500</v>
      </c>
      <c r="M136" s="154"/>
      <c r="N136" s="439"/>
      <c r="O136" s="155"/>
      <c r="P136" s="367"/>
      <c r="Q136" s="364">
        <v>6.1</v>
      </c>
      <c r="R136" s="364">
        <v>6</v>
      </c>
      <c r="S136" s="158" t="e">
        <f>Q136+#REF!+R136</f>
        <v>#REF!</v>
      </c>
      <c r="T136" s="439"/>
      <c r="U136" s="159" t="s">
        <v>155</v>
      </c>
      <c r="V136" s="365"/>
      <c r="W136" s="366">
        <f t="shared" si="78"/>
        <v>5102.4724519362962</v>
      </c>
      <c r="X136" s="367"/>
      <c r="Y136" s="367"/>
      <c r="Z136" s="367" t="s">
        <v>161</v>
      </c>
      <c r="AA136" s="365">
        <f t="shared" si="81"/>
        <v>0</v>
      </c>
      <c r="AB136" s="367"/>
      <c r="AC136" s="368">
        <f t="shared" si="82"/>
        <v>0</v>
      </c>
      <c r="AD136" s="367"/>
      <c r="AE136" s="369">
        <f t="shared" si="79"/>
        <v>0</v>
      </c>
      <c r="AF136" s="369">
        <f t="shared" si="88"/>
        <v>0</v>
      </c>
      <c r="AG136" s="369">
        <f t="shared" si="80"/>
        <v>15</v>
      </c>
      <c r="AH136" s="369">
        <f t="shared" si="87"/>
        <v>10</v>
      </c>
      <c r="AI136" s="364" t="s">
        <v>161</v>
      </c>
      <c r="AJ136" s="369">
        <f t="shared" si="89"/>
        <v>15</v>
      </c>
      <c r="AK136" s="364" t="s">
        <v>751</v>
      </c>
      <c r="AL136" s="369">
        <f t="shared" si="86"/>
        <v>10</v>
      </c>
      <c r="AM136" s="364" t="s">
        <v>161</v>
      </c>
      <c r="AN136" s="369">
        <f t="shared" si="83"/>
        <v>5</v>
      </c>
      <c r="AO136" s="364" t="s">
        <v>161</v>
      </c>
      <c r="AP136" s="369">
        <f t="shared" si="84"/>
        <v>0</v>
      </c>
      <c r="AQ136" s="364" t="s">
        <v>162</v>
      </c>
      <c r="AR136" s="370"/>
      <c r="AS136" s="370"/>
      <c r="AT136" s="370"/>
      <c r="AU136" s="370"/>
      <c r="AV136" s="370"/>
      <c r="AW136" s="370"/>
      <c r="AX136" s="370"/>
      <c r="AY136" s="370"/>
      <c r="AZ136" s="451"/>
      <c r="BA136" s="448"/>
      <c r="BB136" s="451"/>
      <c r="BC136" s="361" t="s">
        <v>214</v>
      </c>
      <c r="BD136" s="371"/>
      <c r="BE136" s="345"/>
      <c r="BF136" s="371"/>
      <c r="BG136" s="345"/>
      <c r="BH136" s="371"/>
      <c r="BI136" s="371"/>
      <c r="BJ136" s="371"/>
      <c r="BK136" s="371"/>
      <c r="BL136" s="371"/>
      <c r="BM136" s="371"/>
      <c r="BN136" s="371"/>
      <c r="BO136" s="371"/>
      <c r="BP136" s="364">
        <f t="shared" si="85"/>
        <v>55</v>
      </c>
      <c r="BQ136" s="371"/>
      <c r="BR136" s="371"/>
      <c r="BS136" s="371"/>
      <c r="BT136" s="371"/>
      <c r="BU136" s="371"/>
      <c r="BV136" s="371"/>
      <c r="BW136" s="371"/>
      <c r="BX136" s="371"/>
      <c r="BY136" s="293"/>
      <c r="BZ136" s="291" t="s">
        <v>310</v>
      </c>
      <c r="CA136" s="293"/>
      <c r="CB136" s="291"/>
      <c r="CC136" s="293"/>
      <c r="CD136" s="291"/>
      <c r="CE136" s="293"/>
      <c r="CF136" s="291"/>
      <c r="CG136" s="293"/>
      <c r="CH136" s="294"/>
      <c r="CI136" s="294"/>
      <c r="CJ136" s="291"/>
      <c r="CK136" s="291"/>
      <c r="CL136" s="291"/>
      <c r="CM136" s="305"/>
      <c r="CN136" s="305">
        <v>1.04</v>
      </c>
      <c r="CO136" s="294"/>
      <c r="CP136" s="294"/>
      <c r="CQ136" s="293"/>
      <c r="CR136" s="293"/>
      <c r="CS136" s="294"/>
      <c r="CT136" s="294"/>
      <c r="CU136" s="293"/>
      <c r="CV136" s="293"/>
      <c r="CW136" s="305"/>
      <c r="CX136" s="305"/>
      <c r="CY136" s="295">
        <v>36.369999999999997</v>
      </c>
      <c r="CZ136" s="295"/>
      <c r="DA136" s="305"/>
      <c r="DB136" s="295"/>
      <c r="DC136" s="295"/>
      <c r="DD136" s="306"/>
      <c r="DE136" s="306"/>
      <c r="DF136" s="306"/>
      <c r="DG136" s="292"/>
      <c r="DH136" s="305"/>
      <c r="DI136" s="305"/>
      <c r="DJ136" s="305"/>
      <c r="DK136" s="305"/>
      <c r="DL136" s="305"/>
      <c r="DM136" s="306"/>
      <c r="DN136" s="296"/>
      <c r="DO136" s="294"/>
      <c r="DP136" s="294"/>
      <c r="DQ136" s="293"/>
      <c r="DR136" s="293"/>
      <c r="DS136" s="294"/>
      <c r="DT136" s="293"/>
      <c r="DU136" s="293"/>
      <c r="DV136" s="291"/>
      <c r="DW136" s="291"/>
      <c r="DX136" s="294"/>
      <c r="DY136" s="294"/>
      <c r="DZ136" s="293"/>
      <c r="EA136" s="294"/>
      <c r="EB136" s="293"/>
      <c r="EC136" s="292"/>
      <c r="ED136" s="292"/>
      <c r="EE136" s="292"/>
      <c r="EF136" s="292">
        <v>215000</v>
      </c>
      <c r="EG136" s="292"/>
      <c r="EH136" s="292">
        <v>193000</v>
      </c>
      <c r="EI136" s="292"/>
      <c r="EJ136" s="294"/>
    </row>
    <row r="137" spans="1:141" ht="30" hidden="1" x14ac:dyDescent="0.2">
      <c r="A137" s="345" t="s">
        <v>568</v>
      </c>
      <c r="B137" s="361" t="s">
        <v>233</v>
      </c>
      <c r="C137" s="361" t="s">
        <v>214</v>
      </c>
      <c r="D137" s="152" t="s">
        <v>759</v>
      </c>
      <c r="E137" s="152" t="s">
        <v>179</v>
      </c>
      <c r="F137" s="345"/>
      <c r="G137" s="345" t="s">
        <v>498</v>
      </c>
      <c r="H137" s="345"/>
      <c r="I137" s="345"/>
      <c r="J137" s="345" t="s">
        <v>561</v>
      </c>
      <c r="K137" s="345"/>
      <c r="L137" s="362">
        <v>468000</v>
      </c>
      <c r="M137" s="154"/>
      <c r="N137" s="439"/>
      <c r="O137" s="155"/>
      <c r="P137" s="367"/>
      <c r="Q137" s="364">
        <v>5.56</v>
      </c>
      <c r="R137" s="364">
        <v>9.75</v>
      </c>
      <c r="S137" s="158" t="e">
        <f>Q137+#REF!+R137</f>
        <v>#REF!</v>
      </c>
      <c r="T137" s="439"/>
      <c r="U137" s="159" t="s">
        <v>155</v>
      </c>
      <c r="V137" s="365"/>
      <c r="W137" s="366">
        <f t="shared" si="78"/>
        <v>12289.657780298734</v>
      </c>
      <c r="X137" s="367"/>
      <c r="Y137" s="367"/>
      <c r="Z137" s="367" t="s">
        <v>161</v>
      </c>
      <c r="AA137" s="365">
        <f t="shared" si="81"/>
        <v>0</v>
      </c>
      <c r="AB137" s="367"/>
      <c r="AC137" s="368">
        <f t="shared" si="82"/>
        <v>0</v>
      </c>
      <c r="AD137" s="367"/>
      <c r="AE137" s="369">
        <f t="shared" si="79"/>
        <v>0</v>
      </c>
      <c r="AF137" s="369">
        <f t="shared" si="88"/>
        <v>0</v>
      </c>
      <c r="AG137" s="369">
        <f t="shared" si="80"/>
        <v>15</v>
      </c>
      <c r="AH137" s="369">
        <f t="shared" si="87"/>
        <v>10</v>
      </c>
      <c r="AI137" s="364" t="s">
        <v>161</v>
      </c>
      <c r="AJ137" s="369">
        <f t="shared" si="89"/>
        <v>15</v>
      </c>
      <c r="AK137" s="364" t="s">
        <v>751</v>
      </c>
      <c r="AL137" s="369">
        <f t="shared" si="86"/>
        <v>10</v>
      </c>
      <c r="AM137" s="364" t="s">
        <v>161</v>
      </c>
      <c r="AN137" s="369">
        <f t="shared" si="83"/>
        <v>5</v>
      </c>
      <c r="AO137" s="364" t="s">
        <v>161</v>
      </c>
      <c r="AP137" s="369">
        <f t="shared" si="84"/>
        <v>0</v>
      </c>
      <c r="AQ137" s="364" t="s">
        <v>162</v>
      </c>
      <c r="AR137" s="370"/>
      <c r="AS137" s="370"/>
      <c r="AT137" s="370"/>
      <c r="AU137" s="370"/>
      <c r="AV137" s="370"/>
      <c r="AW137" s="370"/>
      <c r="AX137" s="370"/>
      <c r="AY137" s="370"/>
      <c r="AZ137" s="451"/>
      <c r="BA137" s="448"/>
      <c r="BB137" s="451"/>
      <c r="BC137" s="361" t="s">
        <v>214</v>
      </c>
      <c r="BD137" s="371"/>
      <c r="BE137" s="345"/>
      <c r="BF137" s="371"/>
      <c r="BG137" s="345"/>
      <c r="BH137" s="371"/>
      <c r="BI137" s="371"/>
      <c r="BJ137" s="371"/>
      <c r="BK137" s="371"/>
      <c r="BL137" s="371"/>
      <c r="BM137" s="371"/>
      <c r="BN137" s="371"/>
      <c r="BO137" s="371"/>
      <c r="BP137" s="364">
        <f t="shared" si="85"/>
        <v>55</v>
      </c>
      <c r="BQ137" s="371"/>
      <c r="BR137" s="371"/>
      <c r="BS137" s="371"/>
      <c r="BT137" s="371"/>
      <c r="BU137" s="371"/>
      <c r="BV137" s="371"/>
      <c r="BW137" s="371"/>
      <c r="BX137" s="371"/>
      <c r="BY137" s="293"/>
      <c r="BZ137" s="291" t="s">
        <v>233</v>
      </c>
      <c r="CA137" s="293"/>
      <c r="CB137" s="291"/>
      <c r="CC137" s="293"/>
      <c r="CD137" s="291"/>
      <c r="CE137" s="293"/>
      <c r="CF137" s="291"/>
      <c r="CG137" s="293"/>
      <c r="CH137" s="294"/>
      <c r="CI137" s="294"/>
      <c r="CJ137" s="291"/>
      <c r="CK137" s="291"/>
      <c r="CL137" s="291"/>
      <c r="CM137" s="305"/>
      <c r="CN137" s="305">
        <v>0.82</v>
      </c>
      <c r="CO137" s="294"/>
      <c r="CP137" s="294"/>
      <c r="CQ137" s="293"/>
      <c r="CR137" s="293"/>
      <c r="CS137" s="294"/>
      <c r="CT137" s="294"/>
      <c r="CU137" s="293"/>
      <c r="CV137" s="293"/>
      <c r="CW137" s="305"/>
      <c r="CX137" s="305"/>
      <c r="CY137" s="295">
        <v>46.44</v>
      </c>
      <c r="CZ137" s="295"/>
      <c r="DA137" s="305"/>
      <c r="DB137" s="295"/>
      <c r="DC137" s="295"/>
      <c r="DD137" s="306"/>
      <c r="DE137" s="306"/>
      <c r="DF137" s="306"/>
      <c r="DG137" s="292"/>
      <c r="DH137" s="305"/>
      <c r="DI137" s="305"/>
      <c r="DJ137" s="305"/>
      <c r="DK137" s="305"/>
      <c r="DL137" s="305"/>
      <c r="DM137" s="306"/>
      <c r="DN137" s="296"/>
      <c r="DO137" s="294"/>
      <c r="DP137" s="294"/>
      <c r="DQ137" s="293"/>
      <c r="DR137" s="293"/>
      <c r="DS137" s="294"/>
      <c r="DT137" s="293"/>
      <c r="DU137" s="293"/>
      <c r="DV137" s="291"/>
      <c r="DW137" s="291"/>
      <c r="DX137" s="294"/>
      <c r="DY137" s="294"/>
      <c r="DZ137" s="293"/>
      <c r="EA137" s="294"/>
      <c r="EB137" s="293"/>
      <c r="EC137" s="292"/>
      <c r="ED137" s="292"/>
      <c r="EE137" s="292"/>
      <c r="EF137" s="292">
        <v>520000</v>
      </c>
      <c r="EG137" s="292"/>
      <c r="EH137" s="292">
        <v>468000</v>
      </c>
      <c r="EI137" s="292"/>
      <c r="EJ137" s="294"/>
    </row>
    <row r="138" spans="1:141" ht="30" hidden="1" x14ac:dyDescent="0.2">
      <c r="A138" s="345" t="s">
        <v>570</v>
      </c>
      <c r="B138" s="361" t="s">
        <v>242</v>
      </c>
      <c r="C138" s="361" t="s">
        <v>214</v>
      </c>
      <c r="D138" s="152" t="s">
        <v>759</v>
      </c>
      <c r="E138" s="152" t="s">
        <v>179</v>
      </c>
      <c r="F138" s="345"/>
      <c r="G138" s="345" t="s">
        <v>514</v>
      </c>
      <c r="H138" s="345"/>
      <c r="I138" s="345"/>
      <c r="J138" s="345" t="s">
        <v>561</v>
      </c>
      <c r="K138" s="345"/>
      <c r="L138" s="362">
        <v>1080000</v>
      </c>
      <c r="M138" s="154"/>
      <c r="N138" s="439"/>
      <c r="O138" s="155"/>
      <c r="P138" s="367"/>
      <c r="Q138" s="364">
        <v>5.56</v>
      </c>
      <c r="R138" s="364">
        <v>15</v>
      </c>
      <c r="S138" s="158" t="e">
        <f>Q138+#REF!+R138</f>
        <v>#REF!</v>
      </c>
      <c r="T138" s="439"/>
      <c r="U138" s="159" t="s">
        <v>155</v>
      </c>
      <c r="V138" s="365"/>
      <c r="W138" s="366">
        <f t="shared" si="78"/>
        <v>15162.235924390983</v>
      </c>
      <c r="X138" s="367"/>
      <c r="Y138" s="367"/>
      <c r="Z138" s="367" t="s">
        <v>161</v>
      </c>
      <c r="AA138" s="365">
        <f t="shared" si="81"/>
        <v>0</v>
      </c>
      <c r="AB138" s="367"/>
      <c r="AC138" s="368">
        <f t="shared" si="82"/>
        <v>0</v>
      </c>
      <c r="AD138" s="367"/>
      <c r="AE138" s="369">
        <f t="shared" si="79"/>
        <v>0</v>
      </c>
      <c r="AF138" s="369">
        <f t="shared" si="88"/>
        <v>0</v>
      </c>
      <c r="AG138" s="369">
        <f t="shared" si="80"/>
        <v>15</v>
      </c>
      <c r="AH138" s="369">
        <f t="shared" si="87"/>
        <v>10</v>
      </c>
      <c r="AI138" s="364" t="s">
        <v>161</v>
      </c>
      <c r="AJ138" s="369">
        <f t="shared" si="89"/>
        <v>15</v>
      </c>
      <c r="AK138" s="364" t="s">
        <v>751</v>
      </c>
      <c r="AL138" s="369">
        <f t="shared" si="86"/>
        <v>10</v>
      </c>
      <c r="AM138" s="364" t="s">
        <v>161</v>
      </c>
      <c r="AN138" s="369">
        <f t="shared" si="83"/>
        <v>5</v>
      </c>
      <c r="AO138" s="364" t="s">
        <v>161</v>
      </c>
      <c r="AP138" s="369">
        <f t="shared" si="84"/>
        <v>0</v>
      </c>
      <c r="AQ138" s="364" t="s">
        <v>162</v>
      </c>
      <c r="AR138" s="370"/>
      <c r="AS138" s="370"/>
      <c r="AT138" s="370"/>
      <c r="AU138" s="370"/>
      <c r="AV138" s="370"/>
      <c r="AW138" s="370"/>
      <c r="AX138" s="370"/>
      <c r="AY138" s="370"/>
      <c r="AZ138" s="451"/>
      <c r="BA138" s="448"/>
      <c r="BB138" s="451"/>
      <c r="BC138" s="345" t="s">
        <v>214</v>
      </c>
      <c r="BD138" s="371"/>
      <c r="BE138" s="345"/>
      <c r="BF138" s="371"/>
      <c r="BG138" s="345"/>
      <c r="BH138" s="371"/>
      <c r="BI138" s="371"/>
      <c r="BJ138" s="371"/>
      <c r="BK138" s="371"/>
      <c r="BL138" s="371"/>
      <c r="BM138" s="371"/>
      <c r="BN138" s="371"/>
      <c r="BO138" s="371"/>
      <c r="BP138" s="364">
        <f t="shared" si="85"/>
        <v>55</v>
      </c>
      <c r="BQ138" s="371"/>
      <c r="BR138" s="371"/>
      <c r="BS138" s="371"/>
      <c r="BT138" s="371"/>
      <c r="BU138" s="371"/>
      <c r="BV138" s="371"/>
      <c r="BW138" s="371"/>
      <c r="BX138" s="371"/>
      <c r="BY138" s="293"/>
      <c r="BZ138" s="291" t="s">
        <v>242</v>
      </c>
      <c r="CA138" s="293"/>
      <c r="CB138" s="291"/>
      <c r="CC138" s="293"/>
      <c r="CD138" s="291"/>
      <c r="CE138" s="293"/>
      <c r="CF138" s="291"/>
      <c r="CG138" s="293"/>
      <c r="CH138" s="294"/>
      <c r="CI138" s="294"/>
      <c r="CJ138" s="291"/>
      <c r="CK138" s="291"/>
      <c r="CL138" s="291"/>
      <c r="CM138" s="305"/>
      <c r="CN138" s="305">
        <v>1.04</v>
      </c>
      <c r="CO138" s="294"/>
      <c r="CP138" s="294"/>
      <c r="CQ138" s="293"/>
      <c r="CR138" s="293"/>
      <c r="CS138" s="294"/>
      <c r="CT138" s="294"/>
      <c r="CU138" s="293"/>
      <c r="CV138" s="293"/>
      <c r="CW138" s="305"/>
      <c r="CX138" s="305"/>
      <c r="CY138" s="295">
        <v>68.489999999999995</v>
      </c>
      <c r="CZ138" s="295"/>
      <c r="DA138" s="305"/>
      <c r="DB138" s="295"/>
      <c r="DC138" s="295"/>
      <c r="DD138" s="306"/>
      <c r="DE138" s="306"/>
      <c r="DF138" s="306"/>
      <c r="DG138" s="292"/>
      <c r="DH138" s="305"/>
      <c r="DI138" s="305"/>
      <c r="DJ138" s="305"/>
      <c r="DK138" s="305"/>
      <c r="DL138" s="305"/>
      <c r="DM138" s="306"/>
      <c r="DN138" s="296"/>
      <c r="DO138" s="294"/>
      <c r="DP138" s="294"/>
      <c r="DQ138" s="293"/>
      <c r="DR138" s="293"/>
      <c r="DS138" s="294"/>
      <c r="DT138" s="293"/>
      <c r="DU138" s="293"/>
      <c r="DV138" s="291"/>
      <c r="DW138" s="291"/>
      <c r="DX138" s="294"/>
      <c r="DY138" s="294"/>
      <c r="DZ138" s="293"/>
      <c r="EA138" s="294"/>
      <c r="EB138" s="293"/>
      <c r="EC138" s="292"/>
      <c r="ED138" s="292"/>
      <c r="EE138" s="292"/>
      <c r="EF138" s="292">
        <v>1125000</v>
      </c>
      <c r="EG138" s="292"/>
      <c r="EH138" s="292">
        <v>1080000</v>
      </c>
      <c r="EI138" s="292"/>
      <c r="EJ138" s="294"/>
    </row>
    <row r="139" spans="1:141" ht="30" hidden="1" x14ac:dyDescent="0.2">
      <c r="A139" s="345" t="s">
        <v>571</v>
      </c>
      <c r="B139" s="361" t="s">
        <v>242</v>
      </c>
      <c r="C139" s="361" t="s">
        <v>214</v>
      </c>
      <c r="D139" s="152" t="s">
        <v>759</v>
      </c>
      <c r="E139" s="152" t="s">
        <v>179</v>
      </c>
      <c r="F139" s="345"/>
      <c r="G139" s="345" t="s">
        <v>514</v>
      </c>
      <c r="H139" s="345"/>
      <c r="I139" s="345"/>
      <c r="J139" s="345" t="s">
        <v>561</v>
      </c>
      <c r="K139" s="345"/>
      <c r="L139" s="362">
        <v>1012500</v>
      </c>
      <c r="M139" s="154"/>
      <c r="N139" s="439"/>
      <c r="O139" s="155"/>
      <c r="P139" s="367"/>
      <c r="Q139" s="364">
        <v>5.56</v>
      </c>
      <c r="R139" s="364">
        <v>13.5</v>
      </c>
      <c r="S139" s="158" t="e">
        <f>Q139+#REF!+R139</f>
        <v>#REF!</v>
      </c>
      <c r="T139" s="439"/>
      <c r="U139" s="159" t="s">
        <v>155</v>
      </c>
      <c r="V139" s="365"/>
      <c r="W139" s="366">
        <f t="shared" si="78"/>
        <v>14214.596179116548</v>
      </c>
      <c r="X139" s="367"/>
      <c r="Y139" s="367"/>
      <c r="Z139" s="367" t="s">
        <v>161</v>
      </c>
      <c r="AA139" s="365">
        <f t="shared" si="81"/>
        <v>0</v>
      </c>
      <c r="AB139" s="367"/>
      <c r="AC139" s="368">
        <f t="shared" si="82"/>
        <v>0</v>
      </c>
      <c r="AD139" s="367"/>
      <c r="AE139" s="369">
        <f t="shared" si="79"/>
        <v>0</v>
      </c>
      <c r="AF139" s="369">
        <f t="shared" si="88"/>
        <v>0</v>
      </c>
      <c r="AG139" s="369">
        <f t="shared" si="80"/>
        <v>15</v>
      </c>
      <c r="AH139" s="369">
        <f t="shared" si="87"/>
        <v>10</v>
      </c>
      <c r="AI139" s="364" t="s">
        <v>161</v>
      </c>
      <c r="AJ139" s="369">
        <f t="shared" si="89"/>
        <v>15</v>
      </c>
      <c r="AK139" s="364" t="s">
        <v>751</v>
      </c>
      <c r="AL139" s="369">
        <f t="shared" si="86"/>
        <v>10</v>
      </c>
      <c r="AM139" s="364" t="s">
        <v>161</v>
      </c>
      <c r="AN139" s="369">
        <f t="shared" si="83"/>
        <v>5</v>
      </c>
      <c r="AO139" s="364" t="s">
        <v>161</v>
      </c>
      <c r="AP139" s="369">
        <f t="shared" si="84"/>
        <v>0</v>
      </c>
      <c r="AQ139" s="364" t="s">
        <v>162</v>
      </c>
      <c r="AR139" s="370"/>
      <c r="AS139" s="370"/>
      <c r="AT139" s="370"/>
      <c r="AU139" s="370"/>
      <c r="AV139" s="370"/>
      <c r="AW139" s="370"/>
      <c r="AX139" s="370"/>
      <c r="AY139" s="370"/>
      <c r="AZ139" s="451"/>
      <c r="BA139" s="448"/>
      <c r="BB139" s="451"/>
      <c r="BC139" s="345" t="s">
        <v>214</v>
      </c>
      <c r="BD139" s="371"/>
      <c r="BE139" s="345"/>
      <c r="BF139" s="371"/>
      <c r="BG139" s="345"/>
      <c r="BH139" s="371"/>
      <c r="BI139" s="371"/>
      <c r="BJ139" s="371"/>
      <c r="BK139" s="371"/>
      <c r="BL139" s="371"/>
      <c r="BM139" s="371"/>
      <c r="BN139" s="371"/>
      <c r="BO139" s="371"/>
      <c r="BP139" s="364">
        <f t="shared" si="85"/>
        <v>55</v>
      </c>
      <c r="BQ139" s="371"/>
      <c r="BR139" s="371"/>
      <c r="BS139" s="371"/>
      <c r="BT139" s="371"/>
      <c r="BU139" s="371"/>
      <c r="BV139" s="371"/>
      <c r="BW139" s="371"/>
      <c r="BX139" s="371"/>
      <c r="BY139" s="293"/>
      <c r="BZ139" s="291" t="s">
        <v>242</v>
      </c>
      <c r="CA139" s="293"/>
      <c r="CB139" s="291"/>
      <c r="CC139" s="293"/>
      <c r="CD139" s="291"/>
      <c r="CE139" s="293"/>
      <c r="CF139" s="291"/>
      <c r="CG139" s="293"/>
      <c r="CH139" s="294"/>
      <c r="CI139" s="294"/>
      <c r="CJ139" s="291"/>
      <c r="CK139" s="291"/>
      <c r="CL139" s="291"/>
      <c r="CM139" s="305"/>
      <c r="CN139" s="305">
        <v>1.04</v>
      </c>
      <c r="CO139" s="294"/>
      <c r="CP139" s="294"/>
      <c r="CQ139" s="293"/>
      <c r="CR139" s="293"/>
      <c r="CS139" s="294"/>
      <c r="CT139" s="294"/>
      <c r="CU139" s="293"/>
      <c r="CV139" s="293"/>
      <c r="CW139" s="305"/>
      <c r="CX139" s="305"/>
      <c r="CY139" s="295">
        <v>68.489999999999995</v>
      </c>
      <c r="CZ139" s="295"/>
      <c r="DA139" s="305"/>
      <c r="DB139" s="295"/>
      <c r="DC139" s="295"/>
      <c r="DD139" s="306"/>
      <c r="DE139" s="306"/>
      <c r="DF139" s="306"/>
      <c r="DG139" s="292"/>
      <c r="DH139" s="305"/>
      <c r="DI139" s="305"/>
      <c r="DJ139" s="305"/>
      <c r="DK139" s="305"/>
      <c r="DL139" s="305"/>
      <c r="DM139" s="306"/>
      <c r="DN139" s="296"/>
      <c r="DO139" s="294"/>
      <c r="DP139" s="294"/>
      <c r="DQ139" s="293"/>
      <c r="DR139" s="293"/>
      <c r="DS139" s="294"/>
      <c r="DT139" s="293"/>
      <c r="DU139" s="293"/>
      <c r="DV139" s="291"/>
      <c r="DW139" s="291"/>
      <c r="DX139" s="294"/>
      <c r="DY139" s="294"/>
      <c r="DZ139" s="293"/>
      <c r="EA139" s="294"/>
      <c r="EB139" s="293"/>
      <c r="EC139" s="292"/>
      <c r="ED139" s="292"/>
      <c r="EE139" s="292"/>
      <c r="EF139" s="292">
        <v>1125000</v>
      </c>
      <c r="EG139" s="292"/>
      <c r="EH139" s="292">
        <v>1012500</v>
      </c>
      <c r="EI139" s="292"/>
      <c r="EJ139" s="294"/>
    </row>
    <row r="140" spans="1:141" ht="30" hidden="1" x14ac:dyDescent="0.2">
      <c r="A140" s="345" t="s">
        <v>572</v>
      </c>
      <c r="B140" s="361" t="s">
        <v>242</v>
      </c>
      <c r="C140" s="361" t="s">
        <v>214</v>
      </c>
      <c r="D140" s="152" t="s">
        <v>759</v>
      </c>
      <c r="E140" s="152" t="s">
        <v>179</v>
      </c>
      <c r="F140" s="345"/>
      <c r="G140" s="345" t="s">
        <v>514</v>
      </c>
      <c r="H140" s="345"/>
      <c r="I140" s="345"/>
      <c r="J140" s="345" t="s">
        <v>561</v>
      </c>
      <c r="K140" s="345"/>
      <c r="L140" s="362">
        <v>1813500</v>
      </c>
      <c r="M140" s="154"/>
      <c r="N140" s="439"/>
      <c r="O140" s="155"/>
      <c r="P140" s="367"/>
      <c r="Q140" s="364">
        <v>5.56</v>
      </c>
      <c r="R140" s="364">
        <v>13.5</v>
      </c>
      <c r="S140" s="158" t="e">
        <f>Q140+#REF!+R140</f>
        <v>#REF!</v>
      </c>
      <c r="T140" s="439"/>
      <c r="U140" s="159" t="s">
        <v>155</v>
      </c>
      <c r="V140" s="365"/>
      <c r="W140" s="366">
        <f t="shared" si="78"/>
        <v>25459.921156373195</v>
      </c>
      <c r="X140" s="367"/>
      <c r="Y140" s="367"/>
      <c r="Z140" s="367" t="s">
        <v>161</v>
      </c>
      <c r="AA140" s="365">
        <f t="shared" si="81"/>
        <v>0</v>
      </c>
      <c r="AB140" s="367"/>
      <c r="AC140" s="368">
        <f t="shared" si="82"/>
        <v>0</v>
      </c>
      <c r="AD140" s="367"/>
      <c r="AE140" s="369">
        <f t="shared" si="79"/>
        <v>0</v>
      </c>
      <c r="AF140" s="369">
        <f t="shared" si="88"/>
        <v>0</v>
      </c>
      <c r="AG140" s="369">
        <f t="shared" si="80"/>
        <v>15</v>
      </c>
      <c r="AH140" s="369">
        <f t="shared" si="87"/>
        <v>10</v>
      </c>
      <c r="AI140" s="364" t="s">
        <v>161</v>
      </c>
      <c r="AJ140" s="369">
        <f t="shared" si="89"/>
        <v>15</v>
      </c>
      <c r="AK140" s="364" t="s">
        <v>751</v>
      </c>
      <c r="AL140" s="369">
        <f t="shared" si="86"/>
        <v>10</v>
      </c>
      <c r="AM140" s="364" t="s">
        <v>161</v>
      </c>
      <c r="AN140" s="369">
        <f t="shared" si="83"/>
        <v>5</v>
      </c>
      <c r="AO140" s="364" t="s">
        <v>161</v>
      </c>
      <c r="AP140" s="369">
        <f t="shared" si="84"/>
        <v>0</v>
      </c>
      <c r="AQ140" s="364" t="s">
        <v>162</v>
      </c>
      <c r="AR140" s="370"/>
      <c r="AS140" s="370"/>
      <c r="AT140" s="370"/>
      <c r="AU140" s="370"/>
      <c r="AV140" s="370"/>
      <c r="AW140" s="370"/>
      <c r="AX140" s="370"/>
      <c r="AY140" s="370"/>
      <c r="AZ140" s="451"/>
      <c r="BA140" s="448"/>
      <c r="BB140" s="451"/>
      <c r="BC140" s="361" t="s">
        <v>214</v>
      </c>
      <c r="BD140" s="371"/>
      <c r="BE140" s="345"/>
      <c r="BF140" s="371"/>
      <c r="BG140" s="345"/>
      <c r="BH140" s="371"/>
      <c r="BI140" s="371"/>
      <c r="BJ140" s="371"/>
      <c r="BK140" s="371"/>
      <c r="BL140" s="371"/>
      <c r="BM140" s="371"/>
      <c r="BN140" s="371"/>
      <c r="BO140" s="371"/>
      <c r="BP140" s="364">
        <f t="shared" si="85"/>
        <v>55</v>
      </c>
      <c r="BQ140" s="371"/>
      <c r="BR140" s="371"/>
      <c r="BS140" s="371"/>
      <c r="BT140" s="371"/>
      <c r="BU140" s="371"/>
      <c r="BV140" s="371"/>
      <c r="BW140" s="371"/>
      <c r="BX140" s="371"/>
      <c r="BY140" s="293"/>
      <c r="BZ140" s="291" t="s">
        <v>242</v>
      </c>
      <c r="CA140" s="293"/>
      <c r="CB140" s="291"/>
      <c r="CC140" s="293"/>
      <c r="CD140" s="291"/>
      <c r="CE140" s="293"/>
      <c r="CF140" s="291"/>
      <c r="CG140" s="293"/>
      <c r="CH140" s="294"/>
      <c r="CI140" s="294"/>
      <c r="CJ140" s="291"/>
      <c r="CK140" s="291"/>
      <c r="CL140" s="291"/>
      <c r="CM140" s="305"/>
      <c r="CN140" s="305">
        <v>1.04</v>
      </c>
      <c r="CO140" s="294"/>
      <c r="CP140" s="294"/>
      <c r="CQ140" s="293"/>
      <c r="CR140" s="293"/>
      <c r="CS140" s="294"/>
      <c r="CT140" s="294"/>
      <c r="CU140" s="293"/>
      <c r="CV140" s="293"/>
      <c r="CW140" s="305"/>
      <c r="CX140" s="305"/>
      <c r="CY140" s="295">
        <v>68.489999999999995</v>
      </c>
      <c r="CZ140" s="295"/>
      <c r="DA140" s="305"/>
      <c r="DB140" s="295"/>
      <c r="DC140" s="295"/>
      <c r="DD140" s="306"/>
      <c r="DE140" s="306"/>
      <c r="DF140" s="306"/>
      <c r="DG140" s="292"/>
      <c r="DH140" s="305"/>
      <c r="DI140" s="305"/>
      <c r="DJ140" s="305"/>
      <c r="DK140" s="305"/>
      <c r="DL140" s="305"/>
      <c r="DM140" s="306"/>
      <c r="DN140" s="296"/>
      <c r="DO140" s="294"/>
      <c r="DP140" s="294"/>
      <c r="DQ140" s="293"/>
      <c r="DR140" s="293"/>
      <c r="DS140" s="294"/>
      <c r="DT140" s="293"/>
      <c r="DU140" s="293"/>
      <c r="DV140" s="291"/>
      <c r="DW140" s="291"/>
      <c r="DX140" s="294"/>
      <c r="DY140" s="294"/>
      <c r="DZ140" s="293"/>
      <c r="EA140" s="294"/>
      <c r="EB140" s="293"/>
      <c r="EC140" s="292"/>
      <c r="ED140" s="292"/>
      <c r="EE140" s="292"/>
      <c r="EF140" s="292">
        <v>2015000</v>
      </c>
      <c r="EG140" s="292"/>
      <c r="EH140" s="292">
        <v>1813500</v>
      </c>
      <c r="EI140" s="292"/>
      <c r="EJ140" s="294"/>
    </row>
    <row r="141" spans="1:141" ht="30" hidden="1" x14ac:dyDescent="0.2">
      <c r="A141" s="345" t="s">
        <v>573</v>
      </c>
      <c r="B141" s="361" t="s">
        <v>242</v>
      </c>
      <c r="C141" s="361" t="s">
        <v>214</v>
      </c>
      <c r="D141" s="152" t="s">
        <v>759</v>
      </c>
      <c r="E141" s="152" t="s">
        <v>179</v>
      </c>
      <c r="F141" s="345"/>
      <c r="G141" s="345" t="s">
        <v>514</v>
      </c>
      <c r="H141" s="345"/>
      <c r="I141" s="345"/>
      <c r="J141" s="345" t="s">
        <v>557</v>
      </c>
      <c r="K141" s="345"/>
      <c r="L141" s="362">
        <v>2547000</v>
      </c>
      <c r="M141" s="154"/>
      <c r="N141" s="439"/>
      <c r="O141" s="155"/>
      <c r="P141" s="367"/>
      <c r="Q141" s="364">
        <v>4.26</v>
      </c>
      <c r="R141" s="364">
        <v>15</v>
      </c>
      <c r="S141" s="158" t="e">
        <f>Q141+#REF!+R141</f>
        <v>#REF!</v>
      </c>
      <c r="T141" s="439"/>
      <c r="U141" s="159" t="s">
        <v>155</v>
      </c>
      <c r="V141" s="365"/>
      <c r="W141" s="366">
        <f t="shared" si="78"/>
        <v>35757.606388355402</v>
      </c>
      <c r="X141" s="367"/>
      <c r="Y141" s="367"/>
      <c r="Z141" s="367" t="s">
        <v>161</v>
      </c>
      <c r="AA141" s="365">
        <f t="shared" si="81"/>
        <v>0</v>
      </c>
      <c r="AB141" s="367"/>
      <c r="AC141" s="368">
        <f t="shared" si="82"/>
        <v>0</v>
      </c>
      <c r="AD141" s="367"/>
      <c r="AE141" s="369">
        <f t="shared" si="79"/>
        <v>0</v>
      </c>
      <c r="AF141" s="369">
        <f t="shared" si="88"/>
        <v>0</v>
      </c>
      <c r="AG141" s="369">
        <f t="shared" si="80"/>
        <v>15</v>
      </c>
      <c r="AH141" s="369">
        <f t="shared" si="87"/>
        <v>10</v>
      </c>
      <c r="AI141" s="364" t="s">
        <v>161</v>
      </c>
      <c r="AJ141" s="369">
        <f t="shared" si="89"/>
        <v>15</v>
      </c>
      <c r="AK141" s="364" t="s">
        <v>751</v>
      </c>
      <c r="AL141" s="369">
        <f t="shared" si="86"/>
        <v>10</v>
      </c>
      <c r="AM141" s="364" t="s">
        <v>161</v>
      </c>
      <c r="AN141" s="369">
        <f t="shared" si="83"/>
        <v>5</v>
      </c>
      <c r="AO141" s="364" t="s">
        <v>161</v>
      </c>
      <c r="AP141" s="369">
        <f t="shared" si="84"/>
        <v>0</v>
      </c>
      <c r="AQ141" s="364" t="s">
        <v>162</v>
      </c>
      <c r="AR141" s="370"/>
      <c r="AS141" s="370"/>
      <c r="AT141" s="370"/>
      <c r="AU141" s="370"/>
      <c r="AV141" s="370"/>
      <c r="AW141" s="370"/>
      <c r="AX141" s="370"/>
      <c r="AY141" s="370"/>
      <c r="AZ141" s="451"/>
      <c r="BA141" s="448"/>
      <c r="BB141" s="451"/>
      <c r="BC141" s="345" t="s">
        <v>214</v>
      </c>
      <c r="BD141" s="371"/>
      <c r="BE141" s="345"/>
      <c r="BF141" s="371"/>
      <c r="BG141" s="345"/>
      <c r="BH141" s="371"/>
      <c r="BI141" s="371"/>
      <c r="BJ141" s="371"/>
      <c r="BK141" s="371"/>
      <c r="BL141" s="371"/>
      <c r="BM141" s="371"/>
      <c r="BN141" s="371"/>
      <c r="BO141" s="371"/>
      <c r="BP141" s="364">
        <f t="shared" si="85"/>
        <v>55</v>
      </c>
      <c r="BQ141" s="371"/>
      <c r="BR141" s="371"/>
      <c r="BS141" s="371"/>
      <c r="BT141" s="371"/>
      <c r="BU141" s="371"/>
      <c r="BV141" s="371"/>
      <c r="BW141" s="371"/>
      <c r="BX141" s="371"/>
      <c r="BY141" s="293"/>
      <c r="BZ141" s="291" t="s">
        <v>242</v>
      </c>
      <c r="CA141" s="293"/>
      <c r="CB141" s="291"/>
      <c r="CC141" s="293"/>
      <c r="CD141" s="291"/>
      <c r="CE141" s="293"/>
      <c r="CF141" s="291"/>
      <c r="CG141" s="293"/>
      <c r="CH141" s="294"/>
      <c r="CI141" s="294"/>
      <c r="CJ141" s="291"/>
      <c r="CK141" s="291"/>
      <c r="CL141" s="291"/>
      <c r="CM141" s="305"/>
      <c r="CN141" s="305">
        <v>1.04</v>
      </c>
      <c r="CO141" s="294"/>
      <c r="CP141" s="294"/>
      <c r="CQ141" s="293"/>
      <c r="CR141" s="293"/>
      <c r="CS141" s="294"/>
      <c r="CT141" s="294"/>
      <c r="CU141" s="293"/>
      <c r="CV141" s="293"/>
      <c r="CW141" s="305"/>
      <c r="CX141" s="305"/>
      <c r="CY141" s="295">
        <v>68.489999999999995</v>
      </c>
      <c r="CZ141" s="295"/>
      <c r="DA141" s="305"/>
      <c r="DB141" s="295"/>
      <c r="DC141" s="295"/>
      <c r="DD141" s="306"/>
      <c r="DE141" s="306"/>
      <c r="DF141" s="306"/>
      <c r="DG141" s="292"/>
      <c r="DH141" s="305"/>
      <c r="DI141" s="305"/>
      <c r="DJ141" s="305"/>
      <c r="DK141" s="305"/>
      <c r="DL141" s="305"/>
      <c r="DM141" s="306"/>
      <c r="DN141" s="296"/>
      <c r="DO141" s="294"/>
      <c r="DP141" s="294"/>
      <c r="DQ141" s="293"/>
      <c r="DR141" s="293"/>
      <c r="DS141" s="294"/>
      <c r="DT141" s="293"/>
      <c r="DU141" s="293"/>
      <c r="DV141" s="291"/>
      <c r="DW141" s="291"/>
      <c r="DX141" s="294"/>
      <c r="DY141" s="294"/>
      <c r="DZ141" s="293"/>
      <c r="EA141" s="294"/>
      <c r="EB141" s="293"/>
      <c r="EC141" s="292"/>
      <c r="ED141" s="292"/>
      <c r="EE141" s="292"/>
      <c r="EF141" s="292">
        <v>2830000</v>
      </c>
      <c r="EG141" s="292"/>
      <c r="EH141" s="292">
        <v>2547000</v>
      </c>
      <c r="EI141" s="292"/>
      <c r="EJ141" s="294"/>
      <c r="EK141" s="430"/>
    </row>
    <row r="142" spans="1:141" ht="213" hidden="1" customHeight="1" x14ac:dyDescent="0.2">
      <c r="A142" s="345" t="s">
        <v>574</v>
      </c>
      <c r="B142" s="361" t="s">
        <v>327</v>
      </c>
      <c r="C142" s="361" t="s">
        <v>214</v>
      </c>
      <c r="D142" s="152" t="s">
        <v>759</v>
      </c>
      <c r="E142" s="152" t="s">
        <v>179</v>
      </c>
      <c r="F142" s="345"/>
      <c r="G142" s="345" t="s">
        <v>536</v>
      </c>
      <c r="H142" s="345"/>
      <c r="I142" s="345"/>
      <c r="J142" s="345" t="s">
        <v>561</v>
      </c>
      <c r="K142" s="345"/>
      <c r="L142" s="362">
        <v>1048500</v>
      </c>
      <c r="M142" s="154"/>
      <c r="N142" s="439"/>
      <c r="O142" s="155"/>
      <c r="P142" s="367"/>
      <c r="Q142" s="364">
        <v>4.0599999999999996</v>
      </c>
      <c r="R142" s="364">
        <v>8.25</v>
      </c>
      <c r="S142" s="158" t="e">
        <f>Q142+#REF!+R142</f>
        <v>#REF!</v>
      </c>
      <c r="T142" s="439"/>
      <c r="U142" s="159" t="s">
        <v>155</v>
      </c>
      <c r="V142" s="365"/>
      <c r="W142" s="366">
        <f t="shared" si="78"/>
        <v>23976.455737884862</v>
      </c>
      <c r="X142" s="367"/>
      <c r="Y142" s="367"/>
      <c r="Z142" s="367" t="s">
        <v>161</v>
      </c>
      <c r="AA142" s="365">
        <f t="shared" si="81"/>
        <v>0</v>
      </c>
      <c r="AB142" s="367"/>
      <c r="AC142" s="368">
        <f t="shared" si="82"/>
        <v>0</v>
      </c>
      <c r="AD142" s="367"/>
      <c r="AE142" s="369">
        <f t="shared" si="79"/>
        <v>0</v>
      </c>
      <c r="AF142" s="369">
        <f t="shared" si="88"/>
        <v>0</v>
      </c>
      <c r="AG142" s="369">
        <f t="shared" si="80"/>
        <v>15</v>
      </c>
      <c r="AH142" s="369">
        <f t="shared" si="87"/>
        <v>10</v>
      </c>
      <c r="AI142" s="364" t="s">
        <v>161</v>
      </c>
      <c r="AJ142" s="369">
        <f t="shared" si="89"/>
        <v>15</v>
      </c>
      <c r="AK142" s="364" t="s">
        <v>751</v>
      </c>
      <c r="AL142" s="369">
        <f t="shared" si="86"/>
        <v>10</v>
      </c>
      <c r="AM142" s="364" t="s">
        <v>161</v>
      </c>
      <c r="AN142" s="369">
        <f t="shared" si="83"/>
        <v>5</v>
      </c>
      <c r="AO142" s="364" t="s">
        <v>161</v>
      </c>
      <c r="AP142" s="369">
        <f t="shared" si="84"/>
        <v>0</v>
      </c>
      <c r="AQ142" s="364" t="s">
        <v>162</v>
      </c>
      <c r="AR142" s="370"/>
      <c r="AS142" s="370"/>
      <c r="AT142" s="370"/>
      <c r="AU142" s="370"/>
      <c r="AV142" s="370"/>
      <c r="AW142" s="370"/>
      <c r="AX142" s="370"/>
      <c r="AY142" s="370"/>
      <c r="AZ142" s="451"/>
      <c r="BA142" s="448"/>
      <c r="BB142" s="451"/>
      <c r="BC142" s="345" t="s">
        <v>214</v>
      </c>
      <c r="BD142" s="371"/>
      <c r="BE142" s="345"/>
      <c r="BF142" s="371"/>
      <c r="BG142" s="345"/>
      <c r="BH142" s="371"/>
      <c r="BI142" s="371"/>
      <c r="BJ142" s="371"/>
      <c r="BK142" s="371"/>
      <c r="BL142" s="371"/>
      <c r="BM142" s="371"/>
      <c r="BN142" s="371"/>
      <c r="BO142" s="371"/>
      <c r="BP142" s="364">
        <f t="shared" si="85"/>
        <v>55</v>
      </c>
      <c r="BQ142" s="371"/>
      <c r="BR142" s="371"/>
      <c r="BS142" s="371"/>
      <c r="BT142" s="371"/>
      <c r="BU142" s="371"/>
      <c r="BV142" s="371"/>
      <c r="BW142" s="371"/>
      <c r="BX142" s="371"/>
      <c r="BY142" s="293"/>
      <c r="BZ142" s="291" t="s">
        <v>327</v>
      </c>
      <c r="CA142" s="293"/>
      <c r="CB142" s="291"/>
      <c r="CC142" s="293"/>
      <c r="CD142" s="291"/>
      <c r="CE142" s="293"/>
      <c r="CF142" s="291"/>
      <c r="CG142" s="293"/>
      <c r="CH142" s="294"/>
      <c r="CI142" s="294"/>
      <c r="CJ142" s="291"/>
      <c r="CK142" s="291"/>
      <c r="CL142" s="291"/>
      <c r="CM142" s="305"/>
      <c r="CN142" s="305">
        <v>1.1399999999999999</v>
      </c>
      <c r="CO142" s="294"/>
      <c r="CP142" s="294"/>
      <c r="CQ142" s="293"/>
      <c r="CR142" s="293"/>
      <c r="CS142" s="294"/>
      <c r="CT142" s="294"/>
      <c r="CU142" s="293"/>
      <c r="CV142" s="293"/>
      <c r="CW142" s="305"/>
      <c r="CX142" s="305"/>
      <c r="CY142" s="295">
        <v>38.36</v>
      </c>
      <c r="CZ142" s="295"/>
      <c r="DA142" s="305"/>
      <c r="DB142" s="295"/>
      <c r="DC142" s="295"/>
      <c r="DD142" s="306"/>
      <c r="DE142" s="306"/>
      <c r="DF142" s="306"/>
      <c r="DG142" s="292"/>
      <c r="DH142" s="305"/>
      <c r="DI142" s="305"/>
      <c r="DJ142" s="305"/>
      <c r="DK142" s="305"/>
      <c r="DL142" s="305"/>
      <c r="DM142" s="306"/>
      <c r="DN142" s="296"/>
      <c r="DO142" s="294"/>
      <c r="DP142" s="294"/>
      <c r="DQ142" s="293"/>
      <c r="DR142" s="293"/>
      <c r="DS142" s="294"/>
      <c r="DT142" s="293"/>
      <c r="DU142" s="293"/>
      <c r="DV142" s="291"/>
      <c r="DW142" s="291"/>
      <c r="DX142" s="294"/>
      <c r="DY142" s="294"/>
      <c r="DZ142" s="293"/>
      <c r="EA142" s="294"/>
      <c r="EB142" s="293"/>
      <c r="EC142" s="292"/>
      <c r="ED142" s="292"/>
      <c r="EE142" s="292"/>
      <c r="EF142" s="292">
        <v>1165000</v>
      </c>
      <c r="EG142" s="292"/>
      <c r="EH142" s="292">
        <v>1048500</v>
      </c>
      <c r="EI142" s="292"/>
      <c r="EJ142" s="294"/>
    </row>
    <row r="143" spans="1:141" ht="30" hidden="1" x14ac:dyDescent="0.2">
      <c r="A143" s="345" t="s">
        <v>575</v>
      </c>
      <c r="B143" s="361" t="s">
        <v>310</v>
      </c>
      <c r="C143" s="361" t="s">
        <v>214</v>
      </c>
      <c r="D143" s="152" t="s">
        <v>759</v>
      </c>
      <c r="E143" s="152" t="s">
        <v>179</v>
      </c>
      <c r="F143" s="345"/>
      <c r="G143" s="345" t="s">
        <v>512</v>
      </c>
      <c r="H143" s="345"/>
      <c r="I143" s="345"/>
      <c r="J143" s="345" t="s">
        <v>561</v>
      </c>
      <c r="K143" s="345"/>
      <c r="L143" s="362">
        <v>310500</v>
      </c>
      <c r="M143" s="154"/>
      <c r="N143" s="439"/>
      <c r="O143" s="155"/>
      <c r="P143" s="367"/>
      <c r="Q143" s="364">
        <v>3.56</v>
      </c>
      <c r="R143" s="364">
        <v>6</v>
      </c>
      <c r="S143" s="158" t="e">
        <f>Q143+#REF!+R143</f>
        <v>#REF!</v>
      </c>
      <c r="T143" s="439"/>
      <c r="U143" s="159" t="s">
        <v>155</v>
      </c>
      <c r="V143" s="365"/>
      <c r="W143" s="366">
        <f t="shared" si="78"/>
        <v>8208.8999809648703</v>
      </c>
      <c r="X143" s="367"/>
      <c r="Y143" s="367"/>
      <c r="Z143" s="367" t="s">
        <v>161</v>
      </c>
      <c r="AA143" s="365">
        <f t="shared" si="81"/>
        <v>0</v>
      </c>
      <c r="AB143" s="367"/>
      <c r="AC143" s="368">
        <f t="shared" si="82"/>
        <v>0</v>
      </c>
      <c r="AD143" s="367"/>
      <c r="AE143" s="369">
        <f t="shared" si="79"/>
        <v>0</v>
      </c>
      <c r="AF143" s="369">
        <f t="shared" si="88"/>
        <v>0</v>
      </c>
      <c r="AG143" s="369">
        <f t="shared" si="80"/>
        <v>15</v>
      </c>
      <c r="AH143" s="369">
        <f t="shared" si="87"/>
        <v>10</v>
      </c>
      <c r="AI143" s="364" t="s">
        <v>161</v>
      </c>
      <c r="AJ143" s="369">
        <f t="shared" si="89"/>
        <v>15</v>
      </c>
      <c r="AK143" s="364" t="s">
        <v>751</v>
      </c>
      <c r="AL143" s="369">
        <f t="shared" si="86"/>
        <v>10</v>
      </c>
      <c r="AM143" s="364" t="s">
        <v>161</v>
      </c>
      <c r="AN143" s="369">
        <f t="shared" si="83"/>
        <v>5</v>
      </c>
      <c r="AO143" s="364" t="s">
        <v>161</v>
      </c>
      <c r="AP143" s="369">
        <f t="shared" si="84"/>
        <v>0</v>
      </c>
      <c r="AQ143" s="364" t="s">
        <v>162</v>
      </c>
      <c r="AR143" s="370"/>
      <c r="AS143" s="370"/>
      <c r="AT143" s="370"/>
      <c r="AU143" s="370"/>
      <c r="AV143" s="370"/>
      <c r="AW143" s="370"/>
      <c r="AX143" s="370"/>
      <c r="AY143" s="370"/>
      <c r="AZ143" s="451"/>
      <c r="BA143" s="448"/>
      <c r="BB143" s="451"/>
      <c r="BC143" s="345" t="s">
        <v>214</v>
      </c>
      <c r="BD143" s="371"/>
      <c r="BE143" s="345"/>
      <c r="BF143" s="371"/>
      <c r="BG143" s="345"/>
      <c r="BH143" s="371"/>
      <c r="BI143" s="371"/>
      <c r="BJ143" s="371"/>
      <c r="BK143" s="371"/>
      <c r="BL143" s="371"/>
      <c r="BM143" s="371"/>
      <c r="BN143" s="371"/>
      <c r="BO143" s="371"/>
      <c r="BP143" s="364">
        <f t="shared" si="85"/>
        <v>55</v>
      </c>
      <c r="BQ143" s="371"/>
      <c r="BR143" s="371"/>
      <c r="BS143" s="371"/>
      <c r="BT143" s="371"/>
      <c r="BU143" s="371"/>
      <c r="BV143" s="371"/>
      <c r="BW143" s="371"/>
      <c r="BX143" s="371"/>
      <c r="BY143" s="293"/>
      <c r="BZ143" s="291" t="s">
        <v>310</v>
      </c>
      <c r="CA143" s="293"/>
      <c r="CB143" s="291"/>
      <c r="CC143" s="293"/>
      <c r="CD143" s="291"/>
      <c r="CE143" s="293"/>
      <c r="CF143" s="291"/>
      <c r="CG143" s="293"/>
      <c r="CH143" s="294"/>
      <c r="CI143" s="294"/>
      <c r="CJ143" s="291"/>
      <c r="CK143" s="291"/>
      <c r="CL143" s="291"/>
      <c r="CM143" s="305"/>
      <c r="CN143" s="305">
        <v>1.04</v>
      </c>
      <c r="CO143" s="294"/>
      <c r="CP143" s="294"/>
      <c r="CQ143" s="293"/>
      <c r="CR143" s="293"/>
      <c r="CS143" s="294"/>
      <c r="CT143" s="294"/>
      <c r="CU143" s="293"/>
      <c r="CV143" s="293"/>
      <c r="CW143" s="305"/>
      <c r="CX143" s="305"/>
      <c r="CY143" s="295">
        <v>36.369999999999997</v>
      </c>
      <c r="CZ143" s="295"/>
      <c r="DA143" s="305"/>
      <c r="DB143" s="295"/>
      <c r="DC143" s="295"/>
      <c r="DD143" s="306"/>
      <c r="DE143" s="306"/>
      <c r="DF143" s="306"/>
      <c r="DG143" s="292"/>
      <c r="DH143" s="305"/>
      <c r="DI143" s="305"/>
      <c r="DJ143" s="305"/>
      <c r="DK143" s="305"/>
      <c r="DL143" s="305"/>
      <c r="DM143" s="306"/>
      <c r="DN143" s="296"/>
      <c r="DO143" s="294"/>
      <c r="DP143" s="294"/>
      <c r="DQ143" s="293"/>
      <c r="DR143" s="293"/>
      <c r="DS143" s="294"/>
      <c r="DT143" s="293"/>
      <c r="DU143" s="293"/>
      <c r="DV143" s="291"/>
      <c r="DW143" s="291"/>
      <c r="DX143" s="294"/>
      <c r="DY143" s="294"/>
      <c r="DZ143" s="293"/>
      <c r="EA143" s="294"/>
      <c r="EB143" s="293"/>
      <c r="EC143" s="292"/>
      <c r="ED143" s="292"/>
      <c r="EE143" s="292"/>
      <c r="EF143" s="292">
        <v>345000</v>
      </c>
      <c r="EG143" s="292"/>
      <c r="EH143" s="292">
        <v>310500</v>
      </c>
      <c r="EI143" s="292"/>
      <c r="EJ143" s="294"/>
    </row>
    <row r="144" spans="1:141" ht="30" hidden="1" x14ac:dyDescent="0.2">
      <c r="A144" s="345" t="s">
        <v>576</v>
      </c>
      <c r="B144" s="361" t="s">
        <v>310</v>
      </c>
      <c r="C144" s="361" t="s">
        <v>214</v>
      </c>
      <c r="D144" s="152" t="s">
        <v>759</v>
      </c>
      <c r="E144" s="152" t="s">
        <v>179</v>
      </c>
      <c r="F144" s="345"/>
      <c r="G144" s="345" t="s">
        <v>512</v>
      </c>
      <c r="H144" s="345"/>
      <c r="I144" s="345"/>
      <c r="J144" s="345" t="s">
        <v>561</v>
      </c>
      <c r="K144" s="345"/>
      <c r="L144" s="362">
        <v>760500</v>
      </c>
      <c r="M144" s="154" t="s">
        <v>749</v>
      </c>
      <c r="N144" s="439"/>
      <c r="O144" s="155" t="s">
        <v>749</v>
      </c>
      <c r="P144" s="367"/>
      <c r="Q144" s="364">
        <v>3.56</v>
      </c>
      <c r="R144" s="364">
        <v>6</v>
      </c>
      <c r="S144" s="158" t="e">
        <f>Q144+#REF!+R144</f>
        <v>#REF!</v>
      </c>
      <c r="T144" s="439"/>
      <c r="U144" s="159" t="s">
        <v>155</v>
      </c>
      <c r="V144" s="365"/>
      <c r="W144" s="366">
        <f t="shared" si="78"/>
        <v>5115.6912924853541</v>
      </c>
      <c r="X144" s="367"/>
      <c r="Y144" s="367"/>
      <c r="Z144" s="367" t="s">
        <v>161</v>
      </c>
      <c r="AA144" s="365">
        <f t="shared" si="81"/>
        <v>0</v>
      </c>
      <c r="AB144" s="367"/>
      <c r="AC144" s="368">
        <f t="shared" si="82"/>
        <v>0</v>
      </c>
      <c r="AD144" s="367"/>
      <c r="AE144" s="369">
        <f t="shared" si="79"/>
        <v>0</v>
      </c>
      <c r="AF144" s="369">
        <f t="shared" si="88"/>
        <v>0</v>
      </c>
      <c r="AG144" s="369">
        <f t="shared" si="80"/>
        <v>15</v>
      </c>
      <c r="AH144" s="369">
        <f t="shared" si="87"/>
        <v>10</v>
      </c>
      <c r="AI144" s="364" t="s">
        <v>161</v>
      </c>
      <c r="AJ144" s="369">
        <f t="shared" si="89"/>
        <v>15</v>
      </c>
      <c r="AK144" s="364" t="s">
        <v>751</v>
      </c>
      <c r="AL144" s="369">
        <f t="shared" si="86"/>
        <v>10</v>
      </c>
      <c r="AM144" s="364" t="s">
        <v>161</v>
      </c>
      <c r="AN144" s="369">
        <f t="shared" si="83"/>
        <v>5</v>
      </c>
      <c r="AO144" s="364" t="s">
        <v>161</v>
      </c>
      <c r="AP144" s="369">
        <f t="shared" si="84"/>
        <v>0</v>
      </c>
      <c r="AQ144" s="364" t="s">
        <v>162</v>
      </c>
      <c r="AR144" s="370"/>
      <c r="AS144" s="370"/>
      <c r="AT144" s="370"/>
      <c r="AU144" s="370"/>
      <c r="AV144" s="370"/>
      <c r="AW144" s="370"/>
      <c r="AX144" s="370"/>
      <c r="AY144" s="370"/>
      <c r="AZ144" s="451"/>
      <c r="BA144" s="448"/>
      <c r="BB144" s="451"/>
      <c r="BC144" s="361" t="s">
        <v>214</v>
      </c>
      <c r="BD144" s="371"/>
      <c r="BE144" s="345"/>
      <c r="BF144" s="371"/>
      <c r="BG144" s="345"/>
      <c r="BH144" s="371"/>
      <c r="BI144" s="371"/>
      <c r="BJ144" s="371"/>
      <c r="BK144" s="371"/>
      <c r="BL144" s="371"/>
      <c r="BM144" s="371"/>
      <c r="BN144" s="371"/>
      <c r="BO144" s="371"/>
      <c r="BP144" s="364">
        <f t="shared" si="85"/>
        <v>55</v>
      </c>
      <c r="BQ144" s="371"/>
      <c r="BR144" s="371"/>
      <c r="BS144" s="371"/>
      <c r="BT144" s="371"/>
      <c r="BU144" s="371"/>
      <c r="BV144" s="371"/>
      <c r="BW144" s="371"/>
      <c r="BX144" s="371"/>
      <c r="BY144" s="293"/>
      <c r="BZ144" s="291" t="s">
        <v>310</v>
      </c>
      <c r="CA144" s="293"/>
      <c r="CB144" s="291"/>
      <c r="CC144" s="293"/>
      <c r="CD144" s="291"/>
      <c r="CE144" s="293"/>
      <c r="CF144" s="291"/>
      <c r="CG144" s="293"/>
      <c r="CH144" s="294"/>
      <c r="CI144" s="294"/>
      <c r="CJ144" s="291"/>
      <c r="CK144" s="291"/>
      <c r="CL144" s="291"/>
      <c r="CM144" s="305"/>
      <c r="CN144" s="305">
        <v>1.04</v>
      </c>
      <c r="CO144" s="294"/>
      <c r="CP144" s="294"/>
      <c r="CQ144" s="293"/>
      <c r="CR144" s="293"/>
      <c r="CS144" s="294"/>
      <c r="CT144" s="294"/>
      <c r="CU144" s="293"/>
      <c r="CV144" s="293"/>
      <c r="CW144" s="305"/>
      <c r="CX144" s="305"/>
      <c r="CY144" s="295">
        <v>36.369999999999997</v>
      </c>
      <c r="CZ144" s="295"/>
      <c r="DA144" s="305"/>
      <c r="DB144" s="295"/>
      <c r="DC144" s="295"/>
      <c r="DD144" s="306"/>
      <c r="DE144" s="306"/>
      <c r="DF144" s="306"/>
      <c r="DG144" s="292"/>
      <c r="DH144" s="305"/>
      <c r="DI144" s="305"/>
      <c r="DJ144" s="305"/>
      <c r="DK144" s="305"/>
      <c r="DL144" s="305"/>
      <c r="DM144" s="306"/>
      <c r="DN144" s="296"/>
      <c r="DO144" s="294"/>
      <c r="DP144" s="294"/>
      <c r="DQ144" s="293"/>
      <c r="DR144" s="293"/>
      <c r="DS144" s="294"/>
      <c r="DT144" s="293"/>
      <c r="DU144" s="293"/>
      <c r="DV144" s="291"/>
      <c r="DW144" s="291"/>
      <c r="DX144" s="294"/>
      <c r="DY144" s="294"/>
      <c r="DZ144" s="293"/>
      <c r="EA144" s="294"/>
      <c r="EB144" s="293"/>
      <c r="EC144" s="292"/>
      <c r="ED144" s="292"/>
      <c r="EE144" s="292"/>
      <c r="EF144" s="292">
        <v>845000</v>
      </c>
      <c r="EG144" s="292"/>
      <c r="EH144" s="292">
        <v>193500</v>
      </c>
      <c r="EI144" s="292"/>
      <c r="EJ144" s="294"/>
    </row>
    <row r="145" spans="1:151" ht="30" hidden="1" x14ac:dyDescent="0.2">
      <c r="A145" s="345" t="s">
        <v>577</v>
      </c>
      <c r="B145" s="361" t="s">
        <v>225</v>
      </c>
      <c r="C145" s="361" t="s">
        <v>224</v>
      </c>
      <c r="D145" s="152" t="s">
        <v>759</v>
      </c>
      <c r="E145" s="152" t="s">
        <v>179</v>
      </c>
      <c r="F145" s="345"/>
      <c r="G145" s="345" t="s">
        <v>531</v>
      </c>
      <c r="H145" s="345"/>
      <c r="I145" s="345"/>
      <c r="J145" s="345" t="s">
        <v>561</v>
      </c>
      <c r="K145" s="345"/>
      <c r="L145" s="362">
        <v>535500</v>
      </c>
      <c r="M145" s="154" t="s">
        <v>749</v>
      </c>
      <c r="N145" s="439"/>
      <c r="O145" s="155" t="s">
        <v>749</v>
      </c>
      <c r="P145" s="367"/>
      <c r="Q145" s="364">
        <v>3.5</v>
      </c>
      <c r="R145" s="364"/>
      <c r="S145" s="158" t="e">
        <f>Q145+#REF!+R145</f>
        <v>#REF!</v>
      </c>
      <c r="T145" s="439"/>
      <c r="U145" s="159" t="s">
        <v>155</v>
      </c>
      <c r="V145" s="365"/>
      <c r="W145" s="366">
        <f t="shared" ref="W145:W176" si="90">(EH145/CY145)/CN145</f>
        <v>45716.4809834806</v>
      </c>
      <c r="X145" s="367"/>
      <c r="Y145" s="367"/>
      <c r="Z145" s="367" t="s">
        <v>161</v>
      </c>
      <c r="AA145" s="365">
        <f t="shared" si="81"/>
        <v>0</v>
      </c>
      <c r="AB145" s="367"/>
      <c r="AC145" s="368">
        <f t="shared" si="82"/>
        <v>0</v>
      </c>
      <c r="AD145" s="367"/>
      <c r="AE145" s="369">
        <f t="shared" ref="AE145:AE176" si="91">IF(AT145&lt;30,0,IF(AT145&lt;50,5,IF(AT145&lt;65,10,IF(AT145&lt;79,15,IF(AT145&gt;80,20)))))</f>
        <v>0</v>
      </c>
      <c r="AF145" s="369">
        <f t="shared" si="88"/>
        <v>0</v>
      </c>
      <c r="AG145" s="369">
        <f t="shared" ref="AG145:AG176" si="92">IF(Z145="Yes",15,0)</f>
        <v>15</v>
      </c>
      <c r="AH145" s="369">
        <f t="shared" si="87"/>
        <v>10</v>
      </c>
      <c r="AI145" s="364" t="s">
        <v>161</v>
      </c>
      <c r="AJ145" s="369">
        <f t="shared" si="89"/>
        <v>15</v>
      </c>
      <c r="AK145" s="364" t="s">
        <v>751</v>
      </c>
      <c r="AL145" s="369">
        <f t="shared" si="86"/>
        <v>10</v>
      </c>
      <c r="AM145" s="364" t="s">
        <v>161</v>
      </c>
      <c r="AN145" s="369">
        <f t="shared" si="83"/>
        <v>5</v>
      </c>
      <c r="AO145" s="364" t="s">
        <v>161</v>
      </c>
      <c r="AP145" s="369">
        <f t="shared" si="84"/>
        <v>0</v>
      </c>
      <c r="AQ145" s="364" t="s">
        <v>162</v>
      </c>
      <c r="AR145" s="370"/>
      <c r="AS145" s="370"/>
      <c r="AT145" s="370"/>
      <c r="AU145" s="370"/>
      <c r="AV145" s="370"/>
      <c r="AW145" s="370"/>
      <c r="AX145" s="370"/>
      <c r="AY145" s="370"/>
      <c r="AZ145" s="451"/>
      <c r="BA145" s="448"/>
      <c r="BB145" s="451"/>
      <c r="BC145" s="345" t="s">
        <v>224</v>
      </c>
      <c r="BD145" s="371"/>
      <c r="BE145" s="345"/>
      <c r="BF145" s="371"/>
      <c r="BG145" s="345"/>
      <c r="BH145" s="371"/>
      <c r="BI145" s="371"/>
      <c r="BJ145" s="371"/>
      <c r="BK145" s="371"/>
      <c r="BL145" s="371"/>
      <c r="BM145" s="371"/>
      <c r="BN145" s="371"/>
      <c r="BO145" s="371"/>
      <c r="BP145" s="364">
        <f t="shared" si="85"/>
        <v>55</v>
      </c>
      <c r="BQ145" s="371"/>
      <c r="BR145" s="371"/>
      <c r="BS145" s="371"/>
      <c r="BT145" s="371"/>
      <c r="BU145" s="371"/>
      <c r="BV145" s="371"/>
      <c r="BW145" s="371"/>
      <c r="BX145" s="371"/>
      <c r="BY145" s="293"/>
      <c r="BZ145" s="291" t="s">
        <v>225</v>
      </c>
      <c r="CA145" s="293"/>
      <c r="CB145" s="291"/>
      <c r="CC145" s="293"/>
      <c r="CD145" s="291"/>
      <c r="CE145" s="293"/>
      <c r="CF145" s="291"/>
      <c r="CG145" s="293"/>
      <c r="CH145" s="294"/>
      <c r="CI145" s="294"/>
      <c r="CJ145" s="291"/>
      <c r="CK145" s="291"/>
      <c r="CL145" s="291"/>
      <c r="CM145" s="305"/>
      <c r="CN145" s="305">
        <v>0.95</v>
      </c>
      <c r="CO145" s="294"/>
      <c r="CP145" s="294"/>
      <c r="CQ145" s="293"/>
      <c r="CR145" s="293"/>
      <c r="CS145" s="294"/>
      <c r="CT145" s="294"/>
      <c r="CU145" s="293"/>
      <c r="CV145" s="293"/>
      <c r="CW145" s="305"/>
      <c r="CX145" s="305"/>
      <c r="CY145" s="295">
        <v>12.33</v>
      </c>
      <c r="CZ145" s="295"/>
      <c r="DA145" s="305"/>
      <c r="DB145" s="295"/>
      <c r="DC145" s="295"/>
      <c r="DD145" s="306"/>
      <c r="DE145" s="306"/>
      <c r="DF145" s="306"/>
      <c r="DG145" s="292"/>
      <c r="DH145" s="305"/>
      <c r="DI145" s="305"/>
      <c r="DJ145" s="305"/>
      <c r="DK145" s="305"/>
      <c r="DL145" s="305"/>
      <c r="DM145" s="306"/>
      <c r="DN145" s="296"/>
      <c r="DO145" s="294"/>
      <c r="DP145" s="294"/>
      <c r="DQ145" s="293"/>
      <c r="DR145" s="293"/>
      <c r="DS145" s="294"/>
      <c r="DT145" s="293"/>
      <c r="DU145" s="293"/>
      <c r="DV145" s="291"/>
      <c r="DW145" s="291"/>
      <c r="DX145" s="294"/>
      <c r="DY145" s="294"/>
      <c r="DZ145" s="293"/>
      <c r="EA145" s="294"/>
      <c r="EB145" s="293"/>
      <c r="EC145" s="292"/>
      <c r="ED145" s="292"/>
      <c r="EE145" s="292"/>
      <c r="EF145" s="292">
        <v>595000</v>
      </c>
      <c r="EG145" s="292"/>
      <c r="EH145" s="292">
        <v>535500</v>
      </c>
      <c r="EI145" s="292"/>
      <c r="EJ145" s="294"/>
    </row>
    <row r="146" spans="1:151" ht="30" hidden="1" x14ac:dyDescent="0.2">
      <c r="A146" s="345" t="s">
        <v>578</v>
      </c>
      <c r="B146" s="361" t="s">
        <v>472</v>
      </c>
      <c r="C146" s="361" t="s">
        <v>214</v>
      </c>
      <c r="D146" s="152" t="s">
        <v>759</v>
      </c>
      <c r="E146" s="152" t="s">
        <v>179</v>
      </c>
      <c r="F146" s="345"/>
      <c r="G146" s="345" t="s">
        <v>517</v>
      </c>
      <c r="H146" s="345"/>
      <c r="I146" s="345"/>
      <c r="J146" s="345" t="s">
        <v>561</v>
      </c>
      <c r="K146" s="345"/>
      <c r="L146" s="362">
        <v>990000</v>
      </c>
      <c r="M146" s="154" t="s">
        <v>749</v>
      </c>
      <c r="N146" s="439"/>
      <c r="O146" s="155" t="s">
        <v>749</v>
      </c>
      <c r="P146" s="367"/>
      <c r="Q146" s="364">
        <v>3.16</v>
      </c>
      <c r="R146" s="364">
        <v>6.75</v>
      </c>
      <c r="S146" s="158" t="e">
        <f>Q146+#REF!+R146</f>
        <v>#REF!</v>
      </c>
      <c r="T146" s="439"/>
      <c r="U146" s="159" t="s">
        <v>155</v>
      </c>
      <c r="V146" s="365"/>
      <c r="W146" s="366">
        <f t="shared" si="90"/>
        <v>100212.57212268448</v>
      </c>
      <c r="X146" s="367"/>
      <c r="Y146" s="367"/>
      <c r="Z146" s="367" t="s">
        <v>161</v>
      </c>
      <c r="AA146" s="365">
        <f t="shared" si="81"/>
        <v>0</v>
      </c>
      <c r="AB146" s="367"/>
      <c r="AC146" s="368">
        <f t="shared" si="82"/>
        <v>0</v>
      </c>
      <c r="AD146" s="367"/>
      <c r="AE146" s="369">
        <f t="shared" si="91"/>
        <v>0</v>
      </c>
      <c r="AF146" s="369">
        <f t="shared" si="88"/>
        <v>0</v>
      </c>
      <c r="AG146" s="369">
        <f t="shared" si="92"/>
        <v>15</v>
      </c>
      <c r="AH146" s="369">
        <f t="shared" si="87"/>
        <v>10</v>
      </c>
      <c r="AI146" s="364" t="s">
        <v>161</v>
      </c>
      <c r="AJ146" s="369">
        <f t="shared" si="89"/>
        <v>15</v>
      </c>
      <c r="AK146" s="364" t="s">
        <v>751</v>
      </c>
      <c r="AL146" s="369">
        <f t="shared" si="86"/>
        <v>10</v>
      </c>
      <c r="AM146" s="364" t="s">
        <v>161</v>
      </c>
      <c r="AN146" s="369">
        <f t="shared" si="83"/>
        <v>5</v>
      </c>
      <c r="AO146" s="364" t="s">
        <v>161</v>
      </c>
      <c r="AP146" s="369">
        <f t="shared" si="84"/>
        <v>0</v>
      </c>
      <c r="AQ146" s="364" t="s">
        <v>162</v>
      </c>
      <c r="AR146" s="370"/>
      <c r="AS146" s="370"/>
      <c r="AT146" s="370"/>
      <c r="AU146" s="370"/>
      <c r="AV146" s="370"/>
      <c r="AW146" s="370"/>
      <c r="AX146" s="370"/>
      <c r="AY146" s="370"/>
      <c r="AZ146" s="451"/>
      <c r="BA146" s="448"/>
      <c r="BB146" s="451"/>
      <c r="BC146" s="361" t="s">
        <v>214</v>
      </c>
      <c r="BD146" s="371"/>
      <c r="BE146" s="345"/>
      <c r="BF146" s="371"/>
      <c r="BG146" s="345"/>
      <c r="BH146" s="371"/>
      <c r="BI146" s="371"/>
      <c r="BJ146" s="371"/>
      <c r="BK146" s="371"/>
      <c r="BL146" s="371"/>
      <c r="BM146" s="371"/>
      <c r="BN146" s="371"/>
      <c r="BO146" s="371"/>
      <c r="BP146" s="364">
        <f t="shared" si="85"/>
        <v>55</v>
      </c>
      <c r="BQ146" s="371"/>
      <c r="BR146" s="371"/>
      <c r="BS146" s="371"/>
      <c r="BT146" s="371"/>
      <c r="BU146" s="371"/>
      <c r="BV146" s="371"/>
      <c r="BW146" s="371"/>
      <c r="BX146" s="371"/>
      <c r="BY146" s="293"/>
      <c r="BZ146" s="291" t="s">
        <v>472</v>
      </c>
      <c r="CA146" s="293"/>
      <c r="CB146" s="291"/>
      <c r="CC146" s="293"/>
      <c r="CD146" s="291"/>
      <c r="CE146" s="293"/>
      <c r="CF146" s="291"/>
      <c r="CG146" s="293"/>
      <c r="CH146" s="294"/>
      <c r="CI146" s="294"/>
      <c r="CJ146" s="291"/>
      <c r="CK146" s="291"/>
      <c r="CL146" s="291"/>
      <c r="CM146" s="305"/>
      <c r="CN146" s="305">
        <v>0.89</v>
      </c>
      <c r="CO146" s="294"/>
      <c r="CP146" s="294"/>
      <c r="CQ146" s="293"/>
      <c r="CR146" s="293"/>
      <c r="CS146" s="294"/>
      <c r="CT146" s="294"/>
      <c r="CU146" s="293"/>
      <c r="CV146" s="293"/>
      <c r="CW146" s="305"/>
      <c r="CX146" s="305"/>
      <c r="CY146" s="295">
        <v>11.1</v>
      </c>
      <c r="CZ146" s="295"/>
      <c r="DA146" s="305"/>
      <c r="DB146" s="295"/>
      <c r="DC146" s="295"/>
      <c r="DD146" s="306"/>
      <c r="DE146" s="306"/>
      <c r="DF146" s="306"/>
      <c r="DG146" s="292"/>
      <c r="DH146" s="305"/>
      <c r="DI146" s="305"/>
      <c r="DJ146" s="305"/>
      <c r="DK146" s="305"/>
      <c r="DL146" s="305"/>
      <c r="DM146" s="306"/>
      <c r="DN146" s="296"/>
      <c r="DO146" s="294"/>
      <c r="DP146" s="294"/>
      <c r="DQ146" s="293"/>
      <c r="DR146" s="293"/>
      <c r="DS146" s="294"/>
      <c r="DT146" s="293"/>
      <c r="DU146" s="293"/>
      <c r="DV146" s="291"/>
      <c r="DW146" s="291"/>
      <c r="DX146" s="294"/>
      <c r="DY146" s="294"/>
      <c r="DZ146" s="293"/>
      <c r="EA146" s="294"/>
      <c r="EB146" s="293"/>
      <c r="EC146" s="292"/>
      <c r="ED146" s="292"/>
      <c r="EE146" s="292"/>
      <c r="EF146" s="292">
        <v>1100000</v>
      </c>
      <c r="EG146" s="292"/>
      <c r="EH146" s="292">
        <v>990000</v>
      </c>
      <c r="EI146" s="292"/>
      <c r="EJ146" s="294"/>
    </row>
    <row r="147" spans="1:15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439"/>
      <c r="O147" s="253" t="s">
        <v>749</v>
      </c>
      <c r="P147" s="254"/>
      <c r="Q147" s="255">
        <v>3.16</v>
      </c>
      <c r="R147" s="255">
        <v>6.75</v>
      </c>
      <c r="S147" s="158" t="e">
        <f>Q147+#REF!+R147</f>
        <v>#REF!</v>
      </c>
      <c r="T147" s="439"/>
      <c r="U147" s="159" t="s">
        <v>155</v>
      </c>
      <c r="V147" s="256"/>
      <c r="W147" s="366">
        <f t="shared" si="90"/>
        <v>209535.37807470391</v>
      </c>
      <c r="X147" s="254"/>
      <c r="Y147" s="367"/>
      <c r="Z147" s="254" t="s">
        <v>161</v>
      </c>
      <c r="AA147" s="365">
        <f t="shared" si="81"/>
        <v>0</v>
      </c>
      <c r="AB147" s="254"/>
      <c r="AC147" s="368">
        <f t="shared" si="82"/>
        <v>0</v>
      </c>
      <c r="AD147" s="254"/>
      <c r="AE147" s="369">
        <f t="shared" si="91"/>
        <v>0</v>
      </c>
      <c r="AF147" s="369">
        <f t="shared" si="88"/>
        <v>0</v>
      </c>
      <c r="AG147" s="369">
        <f t="shared" si="92"/>
        <v>15</v>
      </c>
      <c r="AH147" s="369">
        <f t="shared" si="87"/>
        <v>10</v>
      </c>
      <c r="AI147" s="364" t="s">
        <v>161</v>
      </c>
      <c r="AJ147" s="369">
        <f t="shared" si="89"/>
        <v>15</v>
      </c>
      <c r="AK147" s="364" t="s">
        <v>751</v>
      </c>
      <c r="AL147" s="369">
        <f t="shared" si="86"/>
        <v>10</v>
      </c>
      <c r="AM147" s="255" t="s">
        <v>161</v>
      </c>
      <c r="AN147" s="369">
        <f t="shared" si="83"/>
        <v>5</v>
      </c>
      <c r="AO147" s="364" t="s">
        <v>161</v>
      </c>
      <c r="AP147" s="369">
        <f t="shared" si="84"/>
        <v>0</v>
      </c>
      <c r="AQ147" s="364" t="s">
        <v>162</v>
      </c>
      <c r="AR147" s="257"/>
      <c r="AS147" s="257"/>
      <c r="AT147" s="257"/>
      <c r="AU147" s="257"/>
      <c r="AV147" s="257"/>
      <c r="AW147" s="257"/>
      <c r="AX147" s="257"/>
      <c r="AY147" s="257"/>
      <c r="AZ147" s="451"/>
      <c r="BA147" s="448"/>
      <c r="BB147" s="451"/>
      <c r="BC147" s="361" t="s">
        <v>214</v>
      </c>
      <c r="BD147" s="261"/>
      <c r="BE147" s="248"/>
      <c r="BF147" s="261"/>
      <c r="BG147" s="248"/>
      <c r="BH147" s="261"/>
      <c r="BI147" s="261"/>
      <c r="BJ147" s="261"/>
      <c r="BK147" s="261"/>
      <c r="BL147" s="261"/>
      <c r="BM147" s="261"/>
      <c r="BN147" s="261"/>
      <c r="BO147" s="371"/>
      <c r="BP147" s="364">
        <f t="shared" si="85"/>
        <v>55</v>
      </c>
      <c r="BQ147" s="262"/>
      <c r="BR147" s="262"/>
      <c r="BS147" s="262"/>
      <c r="BT147" s="262"/>
      <c r="BU147" s="371"/>
      <c r="BV147" s="262"/>
      <c r="BW147" s="371"/>
      <c r="BX147" s="262"/>
      <c r="BY147" s="263"/>
      <c r="BZ147" s="264" t="s">
        <v>472</v>
      </c>
      <c r="CA147" s="265"/>
      <c r="CB147" s="264"/>
      <c r="CC147" s="265"/>
      <c r="CD147" s="264"/>
      <c r="CE147" s="265"/>
      <c r="CF147" s="264"/>
      <c r="CG147" s="265"/>
      <c r="CH147" s="266"/>
      <c r="CI147" s="266"/>
      <c r="CJ147" s="264"/>
      <c r="CK147" s="264"/>
      <c r="CL147" s="264"/>
      <c r="CM147" s="267"/>
      <c r="CN147" s="267">
        <v>0.89</v>
      </c>
      <c r="CO147" s="266"/>
      <c r="CP147" s="266"/>
      <c r="CQ147" s="265"/>
      <c r="CR147" s="265"/>
      <c r="CS147" s="266"/>
      <c r="CT147" s="266"/>
      <c r="CU147" s="265"/>
      <c r="CV147" s="265"/>
      <c r="CW147" s="267"/>
      <c r="CX147" s="267"/>
      <c r="CY147" s="268">
        <v>11.1</v>
      </c>
      <c r="CZ147" s="268"/>
      <c r="DA147" s="267"/>
      <c r="DB147" s="268"/>
      <c r="DC147" s="268"/>
      <c r="DD147" s="269"/>
      <c r="DE147" s="269"/>
      <c r="DF147" s="269"/>
      <c r="DG147" s="270"/>
      <c r="DH147" s="267"/>
      <c r="DI147" s="267"/>
      <c r="DJ147" s="267"/>
      <c r="DK147" s="267"/>
      <c r="DL147" s="267"/>
      <c r="DM147" s="269"/>
      <c r="DN147" s="271"/>
      <c r="DO147" s="266"/>
      <c r="DP147" s="266"/>
      <c r="DQ147" s="265"/>
      <c r="DR147" s="265"/>
      <c r="DS147" s="266"/>
      <c r="DT147" s="265"/>
      <c r="DU147" s="265"/>
      <c r="DV147" s="264"/>
      <c r="DW147" s="264"/>
      <c r="DX147" s="266"/>
      <c r="DY147" s="266"/>
      <c r="DZ147" s="265"/>
      <c r="EA147" s="266"/>
      <c r="EB147" s="265"/>
      <c r="EC147" s="270"/>
      <c r="ED147" s="270"/>
      <c r="EE147" s="270"/>
      <c r="EF147" s="270">
        <v>2300000</v>
      </c>
      <c r="EG147" s="270"/>
      <c r="EH147" s="270">
        <v>2070000</v>
      </c>
      <c r="EI147" s="270"/>
      <c r="EJ147" s="266"/>
    </row>
    <row r="148" spans="1:151" ht="30" hidden="1" x14ac:dyDescent="0.2">
      <c r="A148" s="345" t="s">
        <v>581</v>
      </c>
      <c r="B148" s="361" t="s">
        <v>225</v>
      </c>
      <c r="C148" s="361" t="s">
        <v>224</v>
      </c>
      <c r="D148" s="152" t="s">
        <v>759</v>
      </c>
      <c r="E148" s="345" t="s">
        <v>179</v>
      </c>
      <c r="F148" s="345"/>
      <c r="G148" s="345" t="s">
        <v>531</v>
      </c>
      <c r="H148" s="345"/>
      <c r="I148" s="345"/>
      <c r="J148" s="345" t="s">
        <v>561</v>
      </c>
      <c r="K148" s="345"/>
      <c r="L148" s="362">
        <v>211500</v>
      </c>
      <c r="M148" s="154" t="s">
        <v>749</v>
      </c>
      <c r="N148" s="439"/>
      <c r="O148" s="253" t="s">
        <v>749</v>
      </c>
      <c r="P148" s="254"/>
      <c r="Q148" s="364">
        <v>3.16</v>
      </c>
      <c r="R148" s="364"/>
      <c r="S148" s="158" t="e">
        <f>Q148+#REF!+R148</f>
        <v>#REF!</v>
      </c>
      <c r="T148" s="439"/>
      <c r="U148" s="159" t="s">
        <v>155</v>
      </c>
      <c r="V148" s="365"/>
      <c r="W148" s="366">
        <f t="shared" si="90"/>
        <v>18056.08912792931</v>
      </c>
      <c r="X148" s="367"/>
      <c r="Y148" s="367"/>
      <c r="Z148" s="367" t="s">
        <v>161</v>
      </c>
      <c r="AA148" s="365">
        <f t="shared" si="81"/>
        <v>0</v>
      </c>
      <c r="AB148" s="367"/>
      <c r="AC148" s="368">
        <f t="shared" si="82"/>
        <v>0</v>
      </c>
      <c r="AD148" s="367"/>
      <c r="AE148" s="369">
        <f t="shared" si="91"/>
        <v>0</v>
      </c>
      <c r="AF148" s="369">
        <f t="shared" si="88"/>
        <v>0</v>
      </c>
      <c r="AG148" s="369">
        <f t="shared" si="92"/>
        <v>15</v>
      </c>
      <c r="AH148" s="369">
        <f t="shared" si="87"/>
        <v>10</v>
      </c>
      <c r="AI148" s="364" t="s">
        <v>161</v>
      </c>
      <c r="AJ148" s="369">
        <f t="shared" si="89"/>
        <v>15</v>
      </c>
      <c r="AK148" s="364" t="s">
        <v>751</v>
      </c>
      <c r="AL148" s="369">
        <f t="shared" si="86"/>
        <v>10</v>
      </c>
      <c r="AM148" s="364" t="s">
        <v>161</v>
      </c>
      <c r="AN148" s="369">
        <f t="shared" si="83"/>
        <v>5</v>
      </c>
      <c r="AO148" s="364" t="s">
        <v>161</v>
      </c>
      <c r="AP148" s="369">
        <f t="shared" si="84"/>
        <v>0</v>
      </c>
      <c r="AQ148" s="364" t="s">
        <v>162</v>
      </c>
      <c r="AR148" s="370"/>
      <c r="AS148" s="370"/>
      <c r="AT148" s="370"/>
      <c r="AU148" s="370"/>
      <c r="AV148" s="370"/>
      <c r="AW148" s="370"/>
      <c r="AX148" s="370"/>
      <c r="AY148" s="370"/>
      <c r="AZ148" s="258"/>
      <c r="BA148" s="448"/>
      <c r="BB148" s="468"/>
      <c r="BC148" s="345" t="s">
        <v>224</v>
      </c>
      <c r="BD148" s="371"/>
      <c r="BE148" s="345"/>
      <c r="BF148" s="371"/>
      <c r="BG148" s="345"/>
      <c r="BH148" s="371"/>
      <c r="BI148" s="371"/>
      <c r="BJ148" s="371"/>
      <c r="BK148" s="371"/>
      <c r="BL148" s="371"/>
      <c r="BM148" s="371"/>
      <c r="BN148" s="371"/>
      <c r="BO148" s="371"/>
      <c r="BP148" s="364">
        <f t="shared" si="85"/>
        <v>55</v>
      </c>
      <c r="BQ148" s="371"/>
      <c r="BR148" s="371"/>
      <c r="BS148" s="371"/>
      <c r="BT148" s="371"/>
      <c r="BU148" s="371"/>
      <c r="BV148" s="371"/>
      <c r="BW148" s="371"/>
      <c r="BX148" s="371"/>
      <c r="BY148" s="293"/>
      <c r="BZ148" s="291" t="s">
        <v>225</v>
      </c>
      <c r="CA148" s="293"/>
      <c r="CB148" s="291"/>
      <c r="CC148" s="293"/>
      <c r="CD148" s="291"/>
      <c r="CE148" s="293"/>
      <c r="CF148" s="291"/>
      <c r="CG148" s="293"/>
      <c r="CH148" s="294"/>
      <c r="CI148" s="294"/>
      <c r="CJ148" s="291"/>
      <c r="CK148" s="291"/>
      <c r="CL148" s="291"/>
      <c r="CM148" s="305"/>
      <c r="CN148" s="305">
        <v>0.95</v>
      </c>
      <c r="CO148" s="294"/>
      <c r="CP148" s="294"/>
      <c r="CQ148" s="293"/>
      <c r="CR148" s="293"/>
      <c r="CS148" s="294"/>
      <c r="CT148" s="294"/>
      <c r="CU148" s="293"/>
      <c r="CV148" s="293"/>
      <c r="CW148" s="305"/>
      <c r="CX148" s="305"/>
      <c r="CY148" s="295">
        <v>12.33</v>
      </c>
      <c r="CZ148" s="295"/>
      <c r="DA148" s="305"/>
      <c r="DB148" s="295"/>
      <c r="DC148" s="295"/>
      <c r="DD148" s="306"/>
      <c r="DE148" s="306"/>
      <c r="DF148" s="306"/>
      <c r="DG148" s="292"/>
      <c r="DH148" s="305"/>
      <c r="DI148" s="305"/>
      <c r="DJ148" s="305"/>
      <c r="DK148" s="305"/>
      <c r="DL148" s="305"/>
      <c r="DM148" s="306"/>
      <c r="DN148" s="296"/>
      <c r="DO148" s="294"/>
      <c r="DP148" s="294"/>
      <c r="DQ148" s="293"/>
      <c r="DR148" s="293"/>
      <c r="DS148" s="294"/>
      <c r="DT148" s="293"/>
      <c r="DU148" s="293"/>
      <c r="DV148" s="291"/>
      <c r="DW148" s="291"/>
      <c r="DX148" s="294"/>
      <c r="DY148" s="294"/>
      <c r="DZ148" s="293"/>
      <c r="EA148" s="294"/>
      <c r="EB148" s="293"/>
      <c r="EC148" s="292"/>
      <c r="ED148" s="292"/>
      <c r="EE148" s="292"/>
      <c r="EF148" s="292">
        <v>235000</v>
      </c>
      <c r="EG148" s="292"/>
      <c r="EH148" s="292">
        <v>211500</v>
      </c>
      <c r="EI148" s="292"/>
      <c r="EJ148" s="294"/>
    </row>
    <row r="149" spans="1:151" ht="30" hidden="1" x14ac:dyDescent="0.2">
      <c r="A149" s="345" t="s">
        <v>516</v>
      </c>
      <c r="B149" s="361"/>
      <c r="C149" s="361"/>
      <c r="D149" s="152" t="s">
        <v>759</v>
      </c>
      <c r="E149" s="345" t="s">
        <v>179</v>
      </c>
      <c r="F149" s="345"/>
      <c r="G149" s="345" t="s">
        <v>517</v>
      </c>
      <c r="H149" s="345"/>
      <c r="I149" s="345"/>
      <c r="J149" s="345" t="s">
        <v>507</v>
      </c>
      <c r="K149" s="345"/>
      <c r="L149" s="362">
        <v>622440</v>
      </c>
      <c r="M149" s="154"/>
      <c r="N149" s="439"/>
      <c r="O149" s="253"/>
      <c r="P149" s="254"/>
      <c r="Q149" s="364">
        <v>25.97</v>
      </c>
      <c r="R149" s="194">
        <v>6.75</v>
      </c>
      <c r="S149" s="158" t="e">
        <f>Q149+#REF!+R149</f>
        <v>#REF!</v>
      </c>
      <c r="T149" s="439"/>
      <c r="U149" s="159" t="s">
        <v>155</v>
      </c>
      <c r="V149" s="365"/>
      <c r="W149" s="366">
        <f t="shared" si="90"/>
        <v>63006.37716368054</v>
      </c>
      <c r="X149" s="367"/>
      <c r="Y149" s="367"/>
      <c r="Z149" s="367" t="s">
        <v>161</v>
      </c>
      <c r="AA149" s="365">
        <f t="shared" si="81"/>
        <v>0</v>
      </c>
      <c r="AB149" s="367"/>
      <c r="AC149" s="368">
        <f t="shared" si="82"/>
        <v>0</v>
      </c>
      <c r="AD149" s="367"/>
      <c r="AE149" s="369">
        <f t="shared" si="91"/>
        <v>0</v>
      </c>
      <c r="AF149" s="369">
        <f t="shared" si="88"/>
        <v>0</v>
      </c>
      <c r="AG149" s="369">
        <f t="shared" si="92"/>
        <v>15</v>
      </c>
      <c r="AH149" s="369">
        <f t="shared" si="87"/>
        <v>10</v>
      </c>
      <c r="AI149" s="364" t="s">
        <v>161</v>
      </c>
      <c r="AJ149" s="369">
        <f t="shared" si="89"/>
        <v>15</v>
      </c>
      <c r="AK149" s="364" t="s">
        <v>751</v>
      </c>
      <c r="AL149" s="369">
        <f t="shared" si="86"/>
        <v>10</v>
      </c>
      <c r="AM149" s="364" t="s">
        <v>161</v>
      </c>
      <c r="AN149" s="369">
        <f t="shared" si="83"/>
        <v>5</v>
      </c>
      <c r="AO149" s="364" t="s">
        <v>161</v>
      </c>
      <c r="AP149" s="369">
        <f t="shared" si="84"/>
        <v>0</v>
      </c>
      <c r="AQ149" s="364" t="s">
        <v>162</v>
      </c>
      <c r="AR149" s="370"/>
      <c r="AS149" s="370"/>
      <c r="AT149" s="370"/>
      <c r="AU149" s="370"/>
      <c r="AV149" s="370"/>
      <c r="AW149" s="370"/>
      <c r="AX149" s="370"/>
      <c r="AY149" s="370"/>
      <c r="AZ149" s="258"/>
      <c r="BA149" s="448"/>
      <c r="BB149" s="451"/>
      <c r="BC149" s="361" t="s">
        <v>214</v>
      </c>
      <c r="BD149" s="371"/>
      <c r="BE149" s="345"/>
      <c r="BF149" s="371"/>
      <c r="BG149" s="345"/>
      <c r="BH149" s="371"/>
      <c r="BI149" s="371"/>
      <c r="BJ149" s="371"/>
      <c r="BK149" s="371"/>
      <c r="BL149" s="371"/>
      <c r="BM149" s="371"/>
      <c r="BN149" s="371"/>
      <c r="BO149" s="371"/>
      <c r="BP149" s="364">
        <f t="shared" si="85"/>
        <v>55</v>
      </c>
      <c r="BQ149" s="371"/>
      <c r="BR149" s="371"/>
      <c r="BS149" s="371"/>
      <c r="BT149" s="371"/>
      <c r="BU149" s="371"/>
      <c r="BV149" s="371"/>
      <c r="BW149" s="371"/>
      <c r="BX149" s="371"/>
      <c r="BY149" s="293"/>
      <c r="BZ149" s="291" t="s">
        <v>472</v>
      </c>
      <c r="CA149" s="293"/>
      <c r="CB149" s="291"/>
      <c r="CC149" s="293"/>
      <c r="CD149" s="291"/>
      <c r="CE149" s="293"/>
      <c r="CF149" s="291"/>
      <c r="CG149" s="293"/>
      <c r="CH149" s="294"/>
      <c r="CI149" s="294"/>
      <c r="CJ149" s="291"/>
      <c r="CK149" s="291"/>
      <c r="CL149" s="291"/>
      <c r="CM149" s="305"/>
      <c r="CN149" s="305">
        <v>0.89</v>
      </c>
      <c r="CO149" s="294"/>
      <c r="CP149" s="294"/>
      <c r="CQ149" s="293"/>
      <c r="CR149" s="293"/>
      <c r="CS149" s="294"/>
      <c r="CT149" s="294"/>
      <c r="CU149" s="293"/>
      <c r="CV149" s="293"/>
      <c r="CW149" s="305"/>
      <c r="CX149" s="305"/>
      <c r="CY149" s="295">
        <v>11.1</v>
      </c>
      <c r="CZ149" s="295"/>
      <c r="DA149" s="305"/>
      <c r="DB149" s="295"/>
      <c r="DC149" s="295"/>
      <c r="DD149" s="306"/>
      <c r="DE149" s="306"/>
      <c r="DF149" s="306"/>
      <c r="DG149" s="292"/>
      <c r="DH149" s="305"/>
      <c r="DI149" s="305"/>
      <c r="DJ149" s="305"/>
      <c r="DK149" s="305"/>
      <c r="DL149" s="305"/>
      <c r="DM149" s="306"/>
      <c r="DN149" s="296"/>
      <c r="DO149" s="294"/>
      <c r="DP149" s="294"/>
      <c r="DQ149" s="293"/>
      <c r="DR149" s="293"/>
      <c r="DS149" s="294"/>
      <c r="DT149" s="293"/>
      <c r="DU149" s="293"/>
      <c r="DV149" s="291"/>
      <c r="DW149" s="291"/>
      <c r="DX149" s="294"/>
      <c r="DY149" s="294"/>
      <c r="DZ149" s="293"/>
      <c r="EA149" s="294"/>
      <c r="EB149" s="293"/>
      <c r="EC149" s="292"/>
      <c r="ED149" s="292"/>
      <c r="EE149" s="292"/>
      <c r="EF149" s="292">
        <v>691600</v>
      </c>
      <c r="EG149" s="292"/>
      <c r="EH149" s="292">
        <v>622440</v>
      </c>
      <c r="EI149" s="292"/>
      <c r="EJ149" s="294"/>
    </row>
    <row r="150" spans="1:151" ht="210.6" hidden="1" customHeight="1" x14ac:dyDescent="0.2">
      <c r="A150" s="403" t="s">
        <v>132</v>
      </c>
      <c r="B150" s="404" t="s">
        <v>258</v>
      </c>
      <c r="C150" s="404" t="s">
        <v>194</v>
      </c>
      <c r="D150" s="238" t="s">
        <v>757</v>
      </c>
      <c r="E150" s="403" t="s">
        <v>153</v>
      </c>
      <c r="F150" s="403" t="s">
        <v>391</v>
      </c>
      <c r="G150" s="403" t="s">
        <v>387</v>
      </c>
      <c r="H150" s="403" t="s">
        <v>392</v>
      </c>
      <c r="I150" s="403" t="s">
        <v>388</v>
      </c>
      <c r="J150" s="403" t="s">
        <v>173</v>
      </c>
      <c r="K150" s="403" t="s">
        <v>167</v>
      </c>
      <c r="L150" s="405">
        <v>61600000</v>
      </c>
      <c r="M150" s="126">
        <v>10.75557238499411</v>
      </c>
      <c r="N150" s="462"/>
      <c r="O150" s="416">
        <v>10.87</v>
      </c>
      <c r="P150" s="108"/>
      <c r="Q150" s="406">
        <v>8.0399999999999991</v>
      </c>
      <c r="R150" s="331"/>
      <c r="S150" s="189" t="e">
        <f>Q150+#REF!+R150</f>
        <v>#REF!</v>
      </c>
      <c r="T150" s="462"/>
      <c r="U150" s="411">
        <f>IF(AT150&lt;30,0,IF(AT150&lt;50,5,IF(AT150&lt;65,10,IF(AT150&gt;66,15))))</f>
        <v>5</v>
      </c>
      <c r="V150" s="407">
        <f>IF(W150&lt;499,15,IF(W150&lt;999,10,IF(W150&lt;1499,5,IF(W150&gt;1500,0))))</f>
        <v>0</v>
      </c>
      <c r="W150" s="384">
        <f t="shared" si="90"/>
        <v>2091.14740608183</v>
      </c>
      <c r="X150" s="407">
        <f>IF(DC150&lt;500,0,IF(DC150&lt;1000,5,IF(DC150&gt;1000,10)))</f>
        <v>5</v>
      </c>
      <c r="Y150" s="407">
        <f>IF(Z150="Yes",20,0)</f>
        <v>20</v>
      </c>
      <c r="Z150" s="406" t="s">
        <v>161</v>
      </c>
      <c r="AA150" s="407">
        <f>IF(AB150="Yes",20,0)</f>
        <v>20</v>
      </c>
      <c r="AB150" s="409" t="s">
        <v>161</v>
      </c>
      <c r="AC150" s="407">
        <f t="shared" si="82"/>
        <v>10</v>
      </c>
      <c r="AD150" s="409" t="s">
        <v>161</v>
      </c>
      <c r="AE150" s="407">
        <f t="shared" si="91"/>
        <v>5</v>
      </c>
      <c r="AF150" s="407">
        <f>IF(BL148&lt;999,20,IF(BL148&lt;1499,15,IF(BL148&lt;1999,10,IF(BL148&lt;3999,5,IF(BL148&gt;4000,0)))))</f>
        <v>20</v>
      </c>
      <c r="AG150" s="407">
        <f t="shared" si="92"/>
        <v>15</v>
      </c>
      <c r="AH150" s="407">
        <f t="shared" si="87"/>
        <v>10</v>
      </c>
      <c r="AI150" s="406" t="s">
        <v>161</v>
      </c>
      <c r="AJ150" s="407">
        <v>15</v>
      </c>
      <c r="AK150" s="406" t="s">
        <v>751</v>
      </c>
      <c r="AL150" s="407">
        <f t="shared" si="86"/>
        <v>10</v>
      </c>
      <c r="AM150" s="406" t="s">
        <v>161</v>
      </c>
      <c r="AN150" s="407">
        <f t="shared" ref="AN150:AN185" si="93">IF(AO150="Yes",10,0)</f>
        <v>0</v>
      </c>
      <c r="AO150" s="406" t="s">
        <v>162</v>
      </c>
      <c r="AP150" s="407">
        <f t="shared" si="84"/>
        <v>0</v>
      </c>
      <c r="AQ150" s="406" t="s">
        <v>162</v>
      </c>
      <c r="AR150" s="385">
        <v>16.653337707758549</v>
      </c>
      <c r="AS150" s="385">
        <v>1.1873089610389611</v>
      </c>
      <c r="AT150" s="385">
        <v>37.553088508914001</v>
      </c>
      <c r="AU150" s="385">
        <v>2.7725679898764266</v>
      </c>
      <c r="AV150" s="385">
        <v>10.935559354881701</v>
      </c>
      <c r="AW150" s="385">
        <v>15.814667089</v>
      </c>
      <c r="AX150" s="385">
        <v>25</v>
      </c>
      <c r="AY150" s="385">
        <v>0</v>
      </c>
      <c r="AZ150" s="224"/>
      <c r="BA150" s="448"/>
      <c r="BB150" s="442"/>
      <c r="BC150" s="273" t="s">
        <v>194</v>
      </c>
      <c r="BD150" s="386">
        <v>100</v>
      </c>
      <c r="BE150" s="337" t="s">
        <v>156</v>
      </c>
      <c r="BF150" s="386" t="s">
        <v>156</v>
      </c>
      <c r="BG150" s="337" t="s">
        <v>156</v>
      </c>
      <c r="BH150" s="386" t="s">
        <v>156</v>
      </c>
      <c r="BI150" s="386" t="s">
        <v>195</v>
      </c>
      <c r="BJ150" s="386">
        <v>100</v>
      </c>
      <c r="BK150" s="386" t="s">
        <v>156</v>
      </c>
      <c r="BL150" s="386" t="s">
        <v>156</v>
      </c>
      <c r="BM150" s="386" t="s">
        <v>156</v>
      </c>
      <c r="BN150" s="386" t="s">
        <v>156</v>
      </c>
      <c r="BO150" s="406">
        <f>SUM(U150+V150+X150+Y150+AA150+AC150)</f>
        <v>60</v>
      </c>
      <c r="BP150" s="406">
        <f t="shared" si="85"/>
        <v>75</v>
      </c>
      <c r="BQ150" s="331"/>
      <c r="BR150" s="406"/>
      <c r="BS150" s="407"/>
      <c r="BT150" s="407"/>
      <c r="BU150" s="406">
        <f t="shared" ref="BU150:BU161" si="94">Q150+BT150*0.25</f>
        <v>8.0399999999999991</v>
      </c>
      <c r="BV150" s="410" t="s">
        <v>809</v>
      </c>
      <c r="BW150" s="406">
        <f>O150+BS150*0.25</f>
        <v>10.87</v>
      </c>
      <c r="BX150" s="406"/>
      <c r="BY150" s="406"/>
      <c r="BZ150" s="282" t="s">
        <v>258</v>
      </c>
      <c r="CA150" s="308">
        <v>100</v>
      </c>
      <c r="CB150" s="282" t="s">
        <v>156</v>
      </c>
      <c r="CC150" s="308" t="s">
        <v>156</v>
      </c>
      <c r="CD150" s="282" t="s">
        <v>156</v>
      </c>
      <c r="CE150" s="308" t="s">
        <v>156</v>
      </c>
      <c r="CF150" s="282" t="s">
        <v>156</v>
      </c>
      <c r="CG150" s="308" t="s">
        <v>156</v>
      </c>
      <c r="CH150" s="284">
        <v>1</v>
      </c>
      <c r="CI150" s="284" t="s">
        <v>184</v>
      </c>
      <c r="CJ150" s="282" t="s">
        <v>198</v>
      </c>
      <c r="CK150" s="282" t="s">
        <v>199</v>
      </c>
      <c r="CL150" s="282" t="s">
        <v>259</v>
      </c>
      <c r="CM150" s="307">
        <v>7.4799006700000001</v>
      </c>
      <c r="CN150" s="307">
        <v>7.4799006700000001</v>
      </c>
      <c r="CO150" s="284" t="s">
        <v>157</v>
      </c>
      <c r="CP150" s="284" t="s">
        <v>158</v>
      </c>
      <c r="CQ150" s="308">
        <v>1</v>
      </c>
      <c r="CR150" s="308">
        <v>2</v>
      </c>
      <c r="CS150" s="284" t="s">
        <v>159</v>
      </c>
      <c r="CT150" s="284" t="s">
        <v>160</v>
      </c>
      <c r="CU150" s="308">
        <v>50</v>
      </c>
      <c r="CV150" s="308">
        <v>50</v>
      </c>
      <c r="CW150" s="307">
        <v>14.080301894199701</v>
      </c>
      <c r="CX150" s="307">
        <v>85.919698105800293</v>
      </c>
      <c r="CY150" s="309">
        <v>3938.2223629999999</v>
      </c>
      <c r="CZ150" s="309">
        <v>15671.3475</v>
      </c>
      <c r="DA150" s="307">
        <v>0.25130081270930915</v>
      </c>
      <c r="DB150" s="309">
        <v>3383.7087650247145</v>
      </c>
      <c r="DC150" s="309">
        <v>554.51359797528528</v>
      </c>
      <c r="DD150" s="310">
        <v>2698025.2618860388</v>
      </c>
      <c r="DE150" s="310">
        <v>442145.52707987302</v>
      </c>
      <c r="DF150" s="310">
        <v>3140170.7889659116</v>
      </c>
      <c r="DG150" s="283">
        <v>73138232</v>
      </c>
      <c r="DH150" s="307">
        <v>40.937157169999999</v>
      </c>
      <c r="DI150" s="307">
        <v>38.616381390000001</v>
      </c>
      <c r="DJ150" s="307">
        <v>33.11699402</v>
      </c>
      <c r="DK150" s="307" t="s">
        <v>156</v>
      </c>
      <c r="DL150" s="307" t="s">
        <v>156</v>
      </c>
      <c r="DM150" s="310">
        <v>50</v>
      </c>
      <c r="DN150" s="311">
        <v>1.6871118709763401E-4</v>
      </c>
      <c r="DO150" s="284" t="s">
        <v>162</v>
      </c>
      <c r="DP150" s="284" t="s">
        <v>162</v>
      </c>
      <c r="DQ150" s="308">
        <v>11</v>
      </c>
      <c r="DR150" s="308">
        <v>12</v>
      </c>
      <c r="DS150" s="284" t="s">
        <v>162</v>
      </c>
      <c r="DT150" s="308">
        <v>1</v>
      </c>
      <c r="DU150" s="308">
        <v>0</v>
      </c>
      <c r="DV150" s="282" t="s">
        <v>175</v>
      </c>
      <c r="DW150" s="282" t="s">
        <v>164</v>
      </c>
      <c r="DX150" s="284" t="s">
        <v>165</v>
      </c>
      <c r="DY150" s="284" t="s">
        <v>176</v>
      </c>
      <c r="DZ150" s="308">
        <v>1</v>
      </c>
      <c r="EA150" s="284" t="s">
        <v>161</v>
      </c>
      <c r="EB150" s="308">
        <v>22</v>
      </c>
      <c r="EC150" s="283">
        <v>54000000</v>
      </c>
      <c r="ED150" s="283">
        <v>7600000</v>
      </c>
      <c r="EE150" s="283">
        <v>0</v>
      </c>
      <c r="EF150" s="283">
        <v>61600000</v>
      </c>
      <c r="EG150" s="283" t="s">
        <v>156</v>
      </c>
      <c r="EH150" s="283">
        <v>61600000</v>
      </c>
      <c r="EI150" s="283">
        <v>61600000</v>
      </c>
      <c r="EJ150" s="284" t="s">
        <v>156</v>
      </c>
      <c r="EM150" s="413"/>
      <c r="EN150" s="413"/>
      <c r="EO150" s="413"/>
      <c r="EP150" s="413"/>
      <c r="EQ150" s="413"/>
      <c r="ER150" s="413"/>
      <c r="ES150" s="413"/>
      <c r="ET150" s="413"/>
      <c r="EU150" s="413"/>
    </row>
    <row r="151" spans="1:151" ht="38.25" hidden="1" x14ac:dyDescent="0.2">
      <c r="A151" s="403" t="s">
        <v>136</v>
      </c>
      <c r="B151" s="404" t="s">
        <v>197</v>
      </c>
      <c r="C151" s="404" t="s">
        <v>194</v>
      </c>
      <c r="D151" s="238" t="s">
        <v>757</v>
      </c>
      <c r="E151" s="403" t="s">
        <v>153</v>
      </c>
      <c r="F151" s="403" t="s">
        <v>405</v>
      </c>
      <c r="G151" s="403" t="s">
        <v>406</v>
      </c>
      <c r="H151" s="403" t="s">
        <v>407</v>
      </c>
      <c r="I151" s="403" t="s">
        <v>408</v>
      </c>
      <c r="J151" s="403" t="s">
        <v>173</v>
      </c>
      <c r="K151" s="403" t="s">
        <v>167</v>
      </c>
      <c r="L151" s="405">
        <v>78190000</v>
      </c>
      <c r="M151" s="126">
        <v>14.294078398139709</v>
      </c>
      <c r="N151" s="462"/>
      <c r="O151" s="416">
        <v>10.371087217043794</v>
      </c>
      <c r="P151" s="108"/>
      <c r="Q151" s="406">
        <v>6.9127386775858319</v>
      </c>
      <c r="R151" s="331"/>
      <c r="S151" s="189" t="e">
        <f>Q151+#REF!+R151</f>
        <v>#REF!</v>
      </c>
      <c r="T151" s="462"/>
      <c r="U151" s="411">
        <f>IF(AT151&lt;30,0,IF(AT151&lt;50,5,IF(AT151&lt;65,10,IF(AT151&gt;66,15))))</f>
        <v>5</v>
      </c>
      <c r="V151" s="407">
        <f>IF(W151&lt;499,15,IF(W151&lt;999,10,IF(W151&lt;1499,5,IF(W151&gt;1500,0))))</f>
        <v>0</v>
      </c>
      <c r="W151" s="384">
        <f t="shared" si="90"/>
        <v>1789.7333075371355</v>
      </c>
      <c r="X151" s="407">
        <f>IF(DC151&lt;500,0,IF(DC151&lt;1000,5,IF(DC151&gt;1000,10)))</f>
        <v>5</v>
      </c>
      <c r="Y151" s="407">
        <f>IF(Z151="Yes",20,0)</f>
        <v>20</v>
      </c>
      <c r="Z151" s="406" t="s">
        <v>161</v>
      </c>
      <c r="AA151" s="407">
        <f>IF(AB151="Yes",20,0)</f>
        <v>20</v>
      </c>
      <c r="AB151" s="409" t="s">
        <v>161</v>
      </c>
      <c r="AC151" s="407">
        <f t="shared" si="82"/>
        <v>10</v>
      </c>
      <c r="AD151" s="409" t="s">
        <v>161</v>
      </c>
      <c r="AE151" s="407">
        <f t="shared" si="91"/>
        <v>5</v>
      </c>
      <c r="AF151" s="407">
        <f>IF(BL149&lt;999,20,IF(BL149&lt;1499,15,IF(BL149&lt;1999,10,IF(BL149&lt;3999,5,IF(BL149&gt;4000,0)))))</f>
        <v>20</v>
      </c>
      <c r="AG151" s="407">
        <f t="shared" si="92"/>
        <v>15</v>
      </c>
      <c r="AH151" s="407">
        <f t="shared" si="87"/>
        <v>10</v>
      </c>
      <c r="AI151" s="406" t="s">
        <v>161</v>
      </c>
      <c r="AJ151" s="407">
        <v>15</v>
      </c>
      <c r="AK151" s="406" t="s">
        <v>751</v>
      </c>
      <c r="AL151" s="407">
        <f t="shared" si="86"/>
        <v>10</v>
      </c>
      <c r="AM151" s="406" t="s">
        <v>161</v>
      </c>
      <c r="AN151" s="407">
        <f t="shared" si="93"/>
        <v>0</v>
      </c>
      <c r="AO151" s="406" t="s">
        <v>162</v>
      </c>
      <c r="AP151" s="407">
        <f t="shared" ref="AP151:AP182" si="95">IF(AQ151="Yes",10,0)</f>
        <v>0</v>
      </c>
      <c r="AQ151" s="406" t="s">
        <v>162</v>
      </c>
      <c r="AR151" s="385">
        <v>24.001832373834379</v>
      </c>
      <c r="AS151" s="385">
        <v>3.9584013300933626E-2</v>
      </c>
      <c r="AT151" s="385">
        <v>45.085970388722998</v>
      </c>
      <c r="AU151" s="385">
        <v>12.62287902978008</v>
      </c>
      <c r="AV151" s="385">
        <v>0.48480637170798752</v>
      </c>
      <c r="AW151" s="385">
        <v>24.870691912999998</v>
      </c>
      <c r="AX151" s="385">
        <v>0</v>
      </c>
      <c r="AY151" s="385">
        <v>0</v>
      </c>
      <c r="AZ151" s="224"/>
      <c r="BA151" s="448"/>
      <c r="BB151" s="442"/>
      <c r="BC151" s="273" t="s">
        <v>194</v>
      </c>
      <c r="BD151" s="386">
        <v>100</v>
      </c>
      <c r="BE151" s="337" t="s">
        <v>156</v>
      </c>
      <c r="BF151" s="386" t="s">
        <v>156</v>
      </c>
      <c r="BG151" s="337" t="s">
        <v>156</v>
      </c>
      <c r="BH151" s="386" t="s">
        <v>156</v>
      </c>
      <c r="BI151" s="386" t="s">
        <v>195</v>
      </c>
      <c r="BJ151" s="386">
        <v>100</v>
      </c>
      <c r="BK151" s="386" t="s">
        <v>156</v>
      </c>
      <c r="BL151" s="386" t="s">
        <v>156</v>
      </c>
      <c r="BM151" s="386" t="s">
        <v>156</v>
      </c>
      <c r="BN151" s="386" t="s">
        <v>156</v>
      </c>
      <c r="BO151" s="406">
        <f>SUM(U151+V151+X151+Y151+AA151+AC151)</f>
        <v>60</v>
      </c>
      <c r="BP151" s="406">
        <f t="shared" si="85"/>
        <v>75</v>
      </c>
      <c r="BQ151" s="331"/>
      <c r="BR151" s="406"/>
      <c r="BS151" s="407"/>
      <c r="BT151" s="407"/>
      <c r="BU151" s="406">
        <f t="shared" si="94"/>
        <v>6.9127386775858319</v>
      </c>
      <c r="BV151" s="410" t="s">
        <v>809</v>
      </c>
      <c r="BW151" s="406">
        <f>O151+BS151*0.25</f>
        <v>10.371087217043794</v>
      </c>
      <c r="BX151" s="406"/>
      <c r="BY151" s="406"/>
      <c r="BZ151" s="282" t="s">
        <v>197</v>
      </c>
      <c r="CA151" s="308">
        <v>100</v>
      </c>
      <c r="CB151" s="282" t="s">
        <v>156</v>
      </c>
      <c r="CC151" s="308" t="s">
        <v>156</v>
      </c>
      <c r="CD151" s="282" t="s">
        <v>156</v>
      </c>
      <c r="CE151" s="308" t="s">
        <v>156</v>
      </c>
      <c r="CF151" s="282" t="s">
        <v>156</v>
      </c>
      <c r="CG151" s="308" t="s">
        <v>156</v>
      </c>
      <c r="CH151" s="284">
        <v>1</v>
      </c>
      <c r="CI151" s="284" t="s">
        <v>184</v>
      </c>
      <c r="CJ151" s="282" t="s">
        <v>198</v>
      </c>
      <c r="CK151" s="282" t="s">
        <v>199</v>
      </c>
      <c r="CL151" s="282" t="s">
        <v>404</v>
      </c>
      <c r="CM151" s="307">
        <v>7.7687519099999998</v>
      </c>
      <c r="CN151" s="307">
        <v>7.7687519099999998</v>
      </c>
      <c r="CO151" s="284" t="s">
        <v>174</v>
      </c>
      <c r="CP151" s="284" t="s">
        <v>158</v>
      </c>
      <c r="CQ151" s="308">
        <v>1</v>
      </c>
      <c r="CR151" s="308">
        <v>2</v>
      </c>
      <c r="CS151" s="284" t="s">
        <v>159</v>
      </c>
      <c r="CT151" s="284" t="s">
        <v>160</v>
      </c>
      <c r="CU151" s="308">
        <v>51</v>
      </c>
      <c r="CV151" s="308">
        <v>51</v>
      </c>
      <c r="CW151" s="307">
        <v>12.658791545258499</v>
      </c>
      <c r="CX151" s="307">
        <v>87.341208454741505</v>
      </c>
      <c r="CY151" s="309">
        <v>5623.5639709999996</v>
      </c>
      <c r="CZ151" s="309">
        <v>15511.563459999999</v>
      </c>
      <c r="DA151" s="307">
        <v>0.36254011309057299</v>
      </c>
      <c r="DB151" s="309">
        <v>4911.6887304968486</v>
      </c>
      <c r="DC151" s="309">
        <v>711.87524050315096</v>
      </c>
      <c r="DD151" s="310">
        <v>116717.64369008195</v>
      </c>
      <c r="DE151" s="310">
        <v>16916.462999159405</v>
      </c>
      <c r="DF151" s="310">
        <v>133634.10668924137</v>
      </c>
      <c r="DG151" s="283">
        <v>3095074</v>
      </c>
      <c r="DH151" s="307">
        <v>59.757713440000003</v>
      </c>
      <c r="DI151" s="307">
        <v>36.965768650000001</v>
      </c>
      <c r="DJ151" s="307">
        <v>38.547956220000003</v>
      </c>
      <c r="DK151" s="307" t="s">
        <v>156</v>
      </c>
      <c r="DL151" s="307" t="s">
        <v>156</v>
      </c>
      <c r="DM151" s="310">
        <v>2.1084775792553301</v>
      </c>
      <c r="DN151" s="311">
        <v>7.5876498549044201E-6</v>
      </c>
      <c r="DO151" s="284" t="s">
        <v>161</v>
      </c>
      <c r="DP151" s="284" t="s">
        <v>162</v>
      </c>
      <c r="DQ151" s="308">
        <v>12</v>
      </c>
      <c r="DR151" s="308">
        <v>12</v>
      </c>
      <c r="DS151" s="284" t="s">
        <v>162</v>
      </c>
      <c r="DT151" s="308">
        <v>4</v>
      </c>
      <c r="DU151" s="308">
        <v>2</v>
      </c>
      <c r="DV151" s="282" t="s">
        <v>175</v>
      </c>
      <c r="DW151" s="282" t="s">
        <v>164</v>
      </c>
      <c r="DX151" s="284" t="s">
        <v>165</v>
      </c>
      <c r="DY151" s="284" t="s">
        <v>176</v>
      </c>
      <c r="DZ151" s="308">
        <v>1</v>
      </c>
      <c r="EA151" s="284" t="s">
        <v>161</v>
      </c>
      <c r="EB151" s="308">
        <v>24</v>
      </c>
      <c r="EC151" s="283">
        <v>73100000</v>
      </c>
      <c r="ED151" s="283">
        <v>4425000</v>
      </c>
      <c r="EE151" s="283">
        <v>665000</v>
      </c>
      <c r="EF151" s="283">
        <v>78190000</v>
      </c>
      <c r="EG151" s="283" t="s">
        <v>156</v>
      </c>
      <c r="EH151" s="283">
        <v>78190000</v>
      </c>
      <c r="EI151" s="283">
        <v>78190000</v>
      </c>
      <c r="EJ151" s="284" t="s">
        <v>156</v>
      </c>
      <c r="EM151" s="413"/>
      <c r="EN151" s="413"/>
      <c r="EO151" s="413"/>
      <c r="EP151" s="413"/>
      <c r="EQ151" s="413"/>
      <c r="ER151" s="413"/>
      <c r="ES151" s="413"/>
      <c r="ET151" s="413"/>
      <c r="EU151" s="413"/>
    </row>
    <row r="152" spans="1:151" ht="45" hidden="1" x14ac:dyDescent="0.2">
      <c r="A152" s="403" t="s">
        <v>107</v>
      </c>
      <c r="B152" s="404" t="s">
        <v>196</v>
      </c>
      <c r="C152" s="404" t="s">
        <v>194</v>
      </c>
      <c r="D152" s="238" t="s">
        <v>757</v>
      </c>
      <c r="E152" s="403" t="s">
        <v>185</v>
      </c>
      <c r="F152" s="403" t="s">
        <v>279</v>
      </c>
      <c r="G152" s="403" t="s">
        <v>268</v>
      </c>
      <c r="H152" s="403" t="s">
        <v>280</v>
      </c>
      <c r="I152" s="403" t="s">
        <v>192</v>
      </c>
      <c r="J152" s="403" t="s">
        <v>203</v>
      </c>
      <c r="K152" s="403" t="s">
        <v>167</v>
      </c>
      <c r="L152" s="405">
        <v>264678000</v>
      </c>
      <c r="M152" s="217"/>
      <c r="N152" s="462"/>
      <c r="O152" s="416">
        <v>9.6828556939639139</v>
      </c>
      <c r="P152" s="108"/>
      <c r="Q152" s="406">
        <v>6.4527639498232601</v>
      </c>
      <c r="R152" s="331"/>
      <c r="S152" s="189" t="e">
        <f>Q152+#REF!+R152</f>
        <v>#REF!</v>
      </c>
      <c r="T152" s="462"/>
      <c r="U152" s="411">
        <f>IF(AT152&lt;30,0,IF(AT152&lt;50,5,IF(AT152&lt;65,10,IF(AT152&gt;66,15))))</f>
        <v>5</v>
      </c>
      <c r="V152" s="407">
        <f>IF(W152&lt;499,15,IF(W152&lt;999,10,IF(W152&lt;1499,5,IF(W152&gt;1500,0))))</f>
        <v>0</v>
      </c>
      <c r="W152" s="384">
        <f t="shared" si="90"/>
        <v>1767.5616600315998</v>
      </c>
      <c r="X152" s="407">
        <f>IF(DC152&lt;500,0,IF(DC152&lt;1000,5,IF(DC152&gt;1000,10)))</f>
        <v>5</v>
      </c>
      <c r="Y152" s="407">
        <f>IF(Z152="Yes",20,0)</f>
        <v>20</v>
      </c>
      <c r="Z152" s="406" t="s">
        <v>161</v>
      </c>
      <c r="AA152" s="407">
        <f>IF(AB152="Yes",20,0)</f>
        <v>20</v>
      </c>
      <c r="AB152" s="409" t="s">
        <v>161</v>
      </c>
      <c r="AC152" s="407">
        <f t="shared" si="82"/>
        <v>10</v>
      </c>
      <c r="AD152" s="409" t="s">
        <v>161</v>
      </c>
      <c r="AE152" s="407">
        <f t="shared" si="91"/>
        <v>5</v>
      </c>
      <c r="AF152" s="407">
        <f>IF(BL150&lt;999,20,IF(BL150&lt;1499,15,IF(BL150&lt;1999,10,IF(BL150&lt;3999,5,IF(BL150&gt;4000,0)))))</f>
        <v>0</v>
      </c>
      <c r="AG152" s="407">
        <f t="shared" si="92"/>
        <v>15</v>
      </c>
      <c r="AH152" s="407">
        <f t="shared" si="87"/>
        <v>10</v>
      </c>
      <c r="AI152" s="406" t="s">
        <v>161</v>
      </c>
      <c r="AJ152" s="407">
        <v>15</v>
      </c>
      <c r="AK152" s="406" t="s">
        <v>751</v>
      </c>
      <c r="AL152" s="407">
        <f t="shared" si="86"/>
        <v>10</v>
      </c>
      <c r="AM152" s="406" t="s">
        <v>161</v>
      </c>
      <c r="AN152" s="407">
        <f t="shared" si="93"/>
        <v>0</v>
      </c>
      <c r="AO152" s="406" t="s">
        <v>162</v>
      </c>
      <c r="AP152" s="407">
        <f t="shared" si="95"/>
        <v>0</v>
      </c>
      <c r="AQ152" s="406" t="s">
        <v>162</v>
      </c>
      <c r="AR152" s="385">
        <v>22.004158280104082</v>
      </c>
      <c r="AS152" s="385">
        <v>7.4195384580509144E-2</v>
      </c>
      <c r="AT152" s="385">
        <v>42.449285833548004</v>
      </c>
      <c r="AU152" s="385">
        <v>4.9984943886064652</v>
      </c>
      <c r="AV152" s="385" t="s">
        <v>155</v>
      </c>
      <c r="AW152" s="385">
        <v>19.458886990000003</v>
      </c>
      <c r="AX152" s="385">
        <v>0</v>
      </c>
      <c r="AY152" s="385">
        <v>0</v>
      </c>
      <c r="AZ152" s="224"/>
      <c r="BA152" s="448"/>
      <c r="BB152" s="442"/>
      <c r="BC152" s="273" t="s">
        <v>194</v>
      </c>
      <c r="BD152" s="386">
        <v>91.83</v>
      </c>
      <c r="BE152" s="337" t="s">
        <v>224</v>
      </c>
      <c r="BF152" s="386">
        <v>8.17</v>
      </c>
      <c r="BG152" s="337" t="s">
        <v>156</v>
      </c>
      <c r="BH152" s="386" t="s">
        <v>156</v>
      </c>
      <c r="BI152" s="386" t="s">
        <v>195</v>
      </c>
      <c r="BJ152" s="386">
        <v>100</v>
      </c>
      <c r="BK152" s="386" t="s">
        <v>156</v>
      </c>
      <c r="BL152" s="386" t="s">
        <v>156</v>
      </c>
      <c r="BM152" s="386" t="s">
        <v>156</v>
      </c>
      <c r="BN152" s="386" t="s">
        <v>156</v>
      </c>
      <c r="BO152" s="406">
        <f>SUM(U152+V152+X152+Y152+AA152+AC152)</f>
        <v>60</v>
      </c>
      <c r="BP152" s="406">
        <f t="shared" si="85"/>
        <v>55</v>
      </c>
      <c r="BQ152" s="331"/>
      <c r="BR152" s="406"/>
      <c r="BS152" s="407"/>
      <c r="BT152" s="407"/>
      <c r="BU152" s="406">
        <f t="shared" si="94"/>
        <v>6.4527639498232601</v>
      </c>
      <c r="BV152" s="410" t="s">
        <v>809</v>
      </c>
      <c r="BW152" s="406">
        <f>O152+BS152*0.25</f>
        <v>9.6828556939639139</v>
      </c>
      <c r="BX152" s="406"/>
      <c r="BY152" s="406"/>
      <c r="BZ152" s="282" t="s">
        <v>196</v>
      </c>
      <c r="CA152" s="308">
        <v>60.05</v>
      </c>
      <c r="CB152" s="282" t="s">
        <v>197</v>
      </c>
      <c r="CC152" s="308">
        <v>31.78</v>
      </c>
      <c r="CD152" s="282" t="s">
        <v>225</v>
      </c>
      <c r="CE152" s="308">
        <v>8.17</v>
      </c>
      <c r="CF152" s="282" t="s">
        <v>156</v>
      </c>
      <c r="CG152" s="308" t="s">
        <v>156</v>
      </c>
      <c r="CH152" s="284">
        <v>1</v>
      </c>
      <c r="CI152" s="284" t="s">
        <v>184</v>
      </c>
      <c r="CJ152" s="282" t="s">
        <v>198</v>
      </c>
      <c r="CK152" s="282" t="s">
        <v>281</v>
      </c>
      <c r="CL152" s="282" t="s">
        <v>282</v>
      </c>
      <c r="CM152" s="307">
        <v>29.059377309999999</v>
      </c>
      <c r="CN152" s="307">
        <v>29.059377309999999</v>
      </c>
      <c r="CO152" s="284" t="s">
        <v>174</v>
      </c>
      <c r="CP152" s="284" t="s">
        <v>158</v>
      </c>
      <c r="CQ152" s="308">
        <v>1</v>
      </c>
      <c r="CR152" s="308">
        <v>2</v>
      </c>
      <c r="CS152" s="284" t="s">
        <v>159</v>
      </c>
      <c r="CT152" s="284" t="s">
        <v>160</v>
      </c>
      <c r="CU152" s="308">
        <v>54</v>
      </c>
      <c r="CV152" s="308">
        <v>55</v>
      </c>
      <c r="CW152" s="307">
        <v>19.400469355290102</v>
      </c>
      <c r="CX152" s="307">
        <v>80.599530644709901</v>
      </c>
      <c r="CY152" s="309">
        <v>5152.9623300000003</v>
      </c>
      <c r="CZ152" s="309">
        <v>15503.09146</v>
      </c>
      <c r="DA152" s="307">
        <v>0.33238288913506808</v>
      </c>
      <c r="DB152" s="309">
        <v>4153.2634522787075</v>
      </c>
      <c r="DC152" s="309">
        <v>999.698877721293</v>
      </c>
      <c r="DD152" s="310">
        <v>665630.52880070708</v>
      </c>
      <c r="DE152" s="310">
        <v>160218.60887587239</v>
      </c>
      <c r="DF152" s="310">
        <v>825849.13767657941</v>
      </c>
      <c r="DG152" s="283">
        <v>19637886</v>
      </c>
      <c r="DH152" s="307">
        <v>52.985728870000003</v>
      </c>
      <c r="DI152" s="307">
        <v>37.521074390000003</v>
      </c>
      <c r="DJ152" s="307">
        <v>36.8537903</v>
      </c>
      <c r="DK152" s="307" t="s">
        <v>156</v>
      </c>
      <c r="DL152" s="307" t="s">
        <v>156</v>
      </c>
      <c r="DM152" s="310" t="s">
        <v>156</v>
      </c>
      <c r="DN152" s="311" t="s">
        <v>156</v>
      </c>
      <c r="DO152" s="284" t="s">
        <v>162</v>
      </c>
      <c r="DP152" s="284" t="s">
        <v>162</v>
      </c>
      <c r="DQ152" s="308">
        <v>12</v>
      </c>
      <c r="DR152" s="308">
        <v>12</v>
      </c>
      <c r="DS152" s="284" t="s">
        <v>162</v>
      </c>
      <c r="DT152" s="308">
        <v>2</v>
      </c>
      <c r="DU152" s="308">
        <v>2</v>
      </c>
      <c r="DV152" s="282" t="s">
        <v>175</v>
      </c>
      <c r="DW152" s="282" t="s">
        <v>164</v>
      </c>
      <c r="DX152" s="284" t="s">
        <v>166</v>
      </c>
      <c r="DY152" s="284" t="s">
        <v>176</v>
      </c>
      <c r="DZ152" s="308">
        <v>1</v>
      </c>
      <c r="EA152" s="284" t="s">
        <v>161</v>
      </c>
      <c r="EB152" s="308">
        <v>22</v>
      </c>
      <c r="EC152" s="283">
        <v>224808000</v>
      </c>
      <c r="ED152" s="283">
        <v>35598000</v>
      </c>
      <c r="EE152" s="283">
        <v>4272000</v>
      </c>
      <c r="EF152" s="283">
        <v>264678000</v>
      </c>
      <c r="EG152" s="283" t="s">
        <v>156</v>
      </c>
      <c r="EH152" s="283">
        <v>264678000</v>
      </c>
      <c r="EI152" s="283">
        <v>264678000</v>
      </c>
      <c r="EJ152" s="284" t="s">
        <v>156</v>
      </c>
      <c r="EM152" s="413"/>
      <c r="EN152" s="413"/>
      <c r="EO152" s="413"/>
      <c r="EP152" s="413"/>
      <c r="EQ152" s="413"/>
      <c r="ER152" s="413"/>
      <c r="ES152" s="413"/>
      <c r="ET152" s="413"/>
      <c r="EU152" s="413"/>
    </row>
    <row r="153" spans="1:151" ht="62.45" hidden="1" customHeight="1" x14ac:dyDescent="0.2">
      <c r="A153" s="403" t="s">
        <v>147</v>
      </c>
      <c r="B153" s="404" t="s">
        <v>196</v>
      </c>
      <c r="C153" s="404" t="s">
        <v>194</v>
      </c>
      <c r="D153" s="238" t="s">
        <v>757</v>
      </c>
      <c r="E153" s="403" t="s">
        <v>185</v>
      </c>
      <c r="F153" s="403" t="s">
        <v>156</v>
      </c>
      <c r="G153" s="403" t="s">
        <v>444</v>
      </c>
      <c r="H153" s="403" t="s">
        <v>435</v>
      </c>
      <c r="I153" s="403" t="s">
        <v>445</v>
      </c>
      <c r="J153" s="403" t="s">
        <v>446</v>
      </c>
      <c r="K153" s="403" t="s">
        <v>167</v>
      </c>
      <c r="L153" s="405">
        <v>130375000</v>
      </c>
      <c r="M153" s="217"/>
      <c r="N153" s="462"/>
      <c r="O153" s="416">
        <v>9.07</v>
      </c>
      <c r="P153" s="108"/>
      <c r="Q153" s="406">
        <v>6.88</v>
      </c>
      <c r="R153" s="331"/>
      <c r="S153" s="189" t="e">
        <f>Q153+#REF!+R153</f>
        <v>#REF!</v>
      </c>
      <c r="T153" s="462"/>
      <c r="U153" s="411">
        <f>IF(AT153&lt;30,0,IF(AT153&lt;50,5,IF(AT153&lt;65,10,IF(AT153&gt;66,15))))</f>
        <v>5</v>
      </c>
      <c r="V153" s="407">
        <f>IF(W153&lt;499,15,IF(W153&lt;999,10,IF(W153&lt;1499,5,IF(W153&gt;1500,0))))</f>
        <v>0</v>
      </c>
      <c r="W153" s="384">
        <f t="shared" si="90"/>
        <v>2103.5491872249895</v>
      </c>
      <c r="X153" s="407">
        <f>IF(DC153&lt;500,0,IF(DC153&lt;1000,5,IF(DC153&gt;1000,10)))</f>
        <v>5</v>
      </c>
      <c r="Y153" s="407">
        <f>IF(Z153="Yes",20,0)</f>
        <v>20</v>
      </c>
      <c r="Z153" s="406" t="s">
        <v>161</v>
      </c>
      <c r="AA153" s="407">
        <f>IF(AB153="Yes",20,0)</f>
        <v>20</v>
      </c>
      <c r="AB153" s="409" t="s">
        <v>161</v>
      </c>
      <c r="AC153" s="407">
        <f t="shared" si="82"/>
        <v>10</v>
      </c>
      <c r="AD153" s="409" t="s">
        <v>161</v>
      </c>
      <c r="AE153" s="407">
        <f t="shared" si="91"/>
        <v>5</v>
      </c>
      <c r="AF153" s="407">
        <f>IF(BL151&lt;999,20,IF(BL151&lt;1499,15,IF(BL151&lt;1999,10,IF(BL151&lt;3999,5,IF(BL151&gt;4000,0)))))</f>
        <v>0</v>
      </c>
      <c r="AG153" s="407">
        <f t="shared" si="92"/>
        <v>15</v>
      </c>
      <c r="AH153" s="407">
        <f t="shared" si="87"/>
        <v>10</v>
      </c>
      <c r="AI153" s="406" t="s">
        <v>161</v>
      </c>
      <c r="AJ153" s="407">
        <v>15</v>
      </c>
      <c r="AK153" s="406" t="s">
        <v>751</v>
      </c>
      <c r="AL153" s="407">
        <f t="shared" ref="AL153:AL184" si="96">IF(AM153="Yes",10,0)</f>
        <v>10</v>
      </c>
      <c r="AM153" s="406" t="s">
        <v>161</v>
      </c>
      <c r="AN153" s="407">
        <f t="shared" si="93"/>
        <v>0</v>
      </c>
      <c r="AO153" s="406" t="s">
        <v>162</v>
      </c>
      <c r="AP153" s="407">
        <f t="shared" si="95"/>
        <v>0</v>
      </c>
      <c r="AQ153" s="406" t="s">
        <v>162</v>
      </c>
      <c r="AR153" s="385">
        <v>10.66617998102131</v>
      </c>
      <c r="AS153" s="385">
        <v>1.6161204218600192E-2</v>
      </c>
      <c r="AT153" s="385">
        <v>33.133862619032996</v>
      </c>
      <c r="AU153" s="385">
        <v>2.6845429695994789</v>
      </c>
      <c r="AV153" s="385" t="s">
        <v>155</v>
      </c>
      <c r="AW153" s="385">
        <v>16.497368424559369</v>
      </c>
      <c r="AX153" s="385">
        <v>25</v>
      </c>
      <c r="AY153" s="385">
        <v>0</v>
      </c>
      <c r="AZ153" s="224"/>
      <c r="BA153" s="448"/>
      <c r="BB153" s="442"/>
      <c r="BC153" s="273" t="s">
        <v>194</v>
      </c>
      <c r="BD153" s="386">
        <v>100</v>
      </c>
      <c r="BE153" s="337" t="s">
        <v>214</v>
      </c>
      <c r="BF153" s="386" t="s">
        <v>156</v>
      </c>
      <c r="BG153" s="337" t="s">
        <v>156</v>
      </c>
      <c r="BH153" s="386" t="s">
        <v>156</v>
      </c>
      <c r="BI153" s="386" t="s">
        <v>195</v>
      </c>
      <c r="BJ153" s="386">
        <v>100</v>
      </c>
      <c r="BK153" s="386" t="s">
        <v>156</v>
      </c>
      <c r="BL153" s="386" t="s">
        <v>156</v>
      </c>
      <c r="BM153" s="386" t="s">
        <v>156</v>
      </c>
      <c r="BN153" s="386" t="s">
        <v>156</v>
      </c>
      <c r="BO153" s="406">
        <f>SUM(U153+V153+X153+Y153+AA153+AC153)</f>
        <v>60</v>
      </c>
      <c r="BP153" s="406">
        <f t="shared" si="85"/>
        <v>55</v>
      </c>
      <c r="BQ153" s="331"/>
      <c r="BR153" s="406"/>
      <c r="BS153" s="407"/>
      <c r="BT153" s="407"/>
      <c r="BU153" s="406">
        <f t="shared" si="94"/>
        <v>6.88</v>
      </c>
      <c r="BV153" s="410" t="s">
        <v>809</v>
      </c>
      <c r="BW153" s="406">
        <f>O153+BS153*0.25</f>
        <v>9.07</v>
      </c>
      <c r="BX153" s="406"/>
      <c r="BY153" s="406"/>
      <c r="BZ153" s="282" t="s">
        <v>196</v>
      </c>
      <c r="CA153" s="308">
        <v>100</v>
      </c>
      <c r="CB153" s="282" t="s">
        <v>310</v>
      </c>
      <c r="CC153" s="308" t="s">
        <v>156</v>
      </c>
      <c r="CD153" s="282" t="s">
        <v>156</v>
      </c>
      <c r="CE153" s="308" t="s">
        <v>156</v>
      </c>
      <c r="CF153" s="282" t="s">
        <v>156</v>
      </c>
      <c r="CG153" s="308" t="s">
        <v>156</v>
      </c>
      <c r="CH153" s="284">
        <v>1</v>
      </c>
      <c r="CI153" s="284" t="s">
        <v>184</v>
      </c>
      <c r="CJ153" s="282" t="s">
        <v>198</v>
      </c>
      <c r="CK153" s="282" t="s">
        <v>447</v>
      </c>
      <c r="CL153" s="282" t="s">
        <v>448</v>
      </c>
      <c r="CM153" s="307">
        <v>24.817557310000002</v>
      </c>
      <c r="CN153" s="307">
        <v>24.817557310000002</v>
      </c>
      <c r="CO153" s="284" t="s">
        <v>174</v>
      </c>
      <c r="CP153" s="284" t="s">
        <v>174</v>
      </c>
      <c r="CQ153" s="308">
        <v>1</v>
      </c>
      <c r="CR153" s="308">
        <v>1</v>
      </c>
      <c r="CS153" s="284" t="s">
        <v>159</v>
      </c>
      <c r="CT153" s="284" t="s">
        <v>205</v>
      </c>
      <c r="CU153" s="308">
        <v>55</v>
      </c>
      <c r="CV153" s="308">
        <v>55</v>
      </c>
      <c r="CW153" s="307">
        <v>21.498974225824398</v>
      </c>
      <c r="CX153" s="307">
        <v>78.501025774175602</v>
      </c>
      <c r="CY153" s="309">
        <v>2497.3684245593699</v>
      </c>
      <c r="CZ153" s="309">
        <v>15500</v>
      </c>
      <c r="DA153" s="307">
        <v>0.16112054351995936</v>
      </c>
      <c r="DB153" s="309">
        <v>1960.4598306394741</v>
      </c>
      <c r="DC153" s="309">
        <v>536.90859391989579</v>
      </c>
      <c r="DD153" s="310">
        <v>68999.968866657597</v>
      </c>
      <c r="DE153" s="310">
        <v>18896.932079771112</v>
      </c>
      <c r="DF153" s="310">
        <v>87896.900946428708</v>
      </c>
      <c r="DG153" s="283">
        <v>2107017</v>
      </c>
      <c r="DH153" s="307">
        <v>34.606511580000003</v>
      </c>
      <c r="DI153" s="307">
        <v>28.184745840000001</v>
      </c>
      <c r="DJ153" s="307">
        <v>36.620271590000002</v>
      </c>
      <c r="DK153" s="307" t="s">
        <v>156</v>
      </c>
      <c r="DL153" s="307" t="s">
        <v>156</v>
      </c>
      <c r="DM153" s="310" t="s">
        <v>156</v>
      </c>
      <c r="DN153" s="311" t="s">
        <v>156</v>
      </c>
      <c r="DO153" s="284" t="s">
        <v>162</v>
      </c>
      <c r="DP153" s="284" t="s">
        <v>162</v>
      </c>
      <c r="DQ153" s="308">
        <v>11</v>
      </c>
      <c r="DR153" s="308">
        <v>12</v>
      </c>
      <c r="DS153" s="284" t="s">
        <v>162</v>
      </c>
      <c r="DT153" s="308">
        <v>0</v>
      </c>
      <c r="DU153" s="308">
        <v>0</v>
      </c>
      <c r="DV153" s="282" t="s">
        <v>175</v>
      </c>
      <c r="DW153" s="282" t="s">
        <v>305</v>
      </c>
      <c r="DX153" s="284" t="s">
        <v>165</v>
      </c>
      <c r="DY153" s="284" t="s">
        <v>165</v>
      </c>
      <c r="DZ153" s="308">
        <v>1</v>
      </c>
      <c r="EA153" s="284" t="s">
        <v>162</v>
      </c>
      <c r="EB153" s="308">
        <v>27</v>
      </c>
      <c r="EC153" s="283">
        <v>108729000</v>
      </c>
      <c r="ED153" s="283">
        <v>19327000</v>
      </c>
      <c r="EE153" s="283">
        <v>2319000</v>
      </c>
      <c r="EF153" s="283">
        <v>130375000</v>
      </c>
      <c r="EG153" s="283" t="s">
        <v>156</v>
      </c>
      <c r="EH153" s="283">
        <v>130375000</v>
      </c>
      <c r="EI153" s="283">
        <v>130375000</v>
      </c>
      <c r="EJ153" s="284" t="s">
        <v>156</v>
      </c>
      <c r="EM153" s="413"/>
      <c r="EN153" s="413"/>
      <c r="EO153" s="413"/>
      <c r="EP153" s="413"/>
      <c r="EQ153" s="413"/>
      <c r="ER153" s="413"/>
      <c r="ES153" s="413"/>
      <c r="ET153" s="413"/>
      <c r="EU153" s="413"/>
    </row>
    <row r="154" spans="1:15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406">
        <v>11.1</v>
      </c>
      <c r="R154" s="331">
        <v>7.5</v>
      </c>
      <c r="S154" s="189" t="e">
        <f>Q154+#REF!+R154</f>
        <v>#REF!</v>
      </c>
      <c r="T154" s="462"/>
      <c r="U154" s="104" t="s">
        <v>155</v>
      </c>
      <c r="V154" s="338"/>
      <c r="W154" s="384">
        <f t="shared" si="90"/>
        <v>1967.3398086522786</v>
      </c>
      <c r="X154" s="331"/>
      <c r="Y154" s="331"/>
      <c r="Z154" s="331" t="s">
        <v>161</v>
      </c>
      <c r="AA154" s="331"/>
      <c r="AB154" s="331"/>
      <c r="AC154" s="331"/>
      <c r="AD154" s="331"/>
      <c r="AE154" s="407">
        <f t="shared" si="91"/>
        <v>5</v>
      </c>
      <c r="AF154" s="407">
        <f t="shared" ref="AF154:AF159" si="97">IF(W154&lt;999,20,IF(W154&lt;1499,15,IF(W154&lt;1999,10,IF(W154&lt;3999,5,IF(W154&gt;4000,0)))))</f>
        <v>10</v>
      </c>
      <c r="AG154" s="407">
        <f t="shared" si="92"/>
        <v>15</v>
      </c>
      <c r="AH154" s="407">
        <v>0</v>
      </c>
      <c r="AI154" s="406" t="s">
        <v>162</v>
      </c>
      <c r="AJ154" s="407">
        <f>IF(AK154="Minimal",15,0)</f>
        <v>15</v>
      </c>
      <c r="AK154" s="406" t="s">
        <v>751</v>
      </c>
      <c r="AL154" s="407">
        <f t="shared" si="96"/>
        <v>10</v>
      </c>
      <c r="AM154" s="406" t="s">
        <v>161</v>
      </c>
      <c r="AN154" s="407">
        <f t="shared" si="93"/>
        <v>0</v>
      </c>
      <c r="AO154" s="406" t="s">
        <v>162</v>
      </c>
      <c r="AP154" s="407">
        <f t="shared" si="95"/>
        <v>0</v>
      </c>
      <c r="AQ154" s="406" t="s">
        <v>162</v>
      </c>
      <c r="AR154" s="385">
        <v>9.7560748992085635</v>
      </c>
      <c r="AS154" s="385">
        <v>1.3002594152249887</v>
      </c>
      <c r="AT154" s="385">
        <v>49.966063520603996</v>
      </c>
      <c r="AU154" s="385">
        <v>0</v>
      </c>
      <c r="AV154" s="385" t="s">
        <v>155</v>
      </c>
      <c r="AW154" s="385" t="s">
        <v>155</v>
      </c>
      <c r="AX154" s="385">
        <v>50</v>
      </c>
      <c r="AY154" s="385">
        <v>0</v>
      </c>
      <c r="AZ154" s="224"/>
      <c r="BA154" s="448"/>
      <c r="BB154" s="469"/>
      <c r="BC154" s="337" t="s">
        <v>214</v>
      </c>
      <c r="BD154" s="386">
        <v>100</v>
      </c>
      <c r="BE154" s="337" t="s">
        <v>156</v>
      </c>
      <c r="BF154" s="386" t="s">
        <v>156</v>
      </c>
      <c r="BG154" s="337" t="s">
        <v>156</v>
      </c>
      <c r="BH154" s="386" t="s">
        <v>156</v>
      </c>
      <c r="BI154" s="386" t="s">
        <v>195</v>
      </c>
      <c r="BJ154" s="386">
        <v>100</v>
      </c>
      <c r="BK154" s="386" t="s">
        <v>156</v>
      </c>
      <c r="BL154" s="386" t="s">
        <v>156</v>
      </c>
      <c r="BM154" s="386" t="s">
        <v>156</v>
      </c>
      <c r="BN154" s="386" t="s">
        <v>156</v>
      </c>
      <c r="BO154" s="386"/>
      <c r="BP154" s="406">
        <f t="shared" si="85"/>
        <v>55</v>
      </c>
      <c r="BQ154" s="386"/>
      <c r="BR154" s="408"/>
      <c r="BS154" s="386"/>
      <c r="BT154" s="407"/>
      <c r="BU154" s="406">
        <f t="shared" si="94"/>
        <v>11.1</v>
      </c>
      <c r="BV154" s="272" t="s">
        <v>809</v>
      </c>
      <c r="BW154" s="386"/>
      <c r="BX154" s="386"/>
      <c r="BY154" s="308"/>
      <c r="BZ154" s="282" t="s">
        <v>242</v>
      </c>
      <c r="CA154" s="308">
        <v>63.5</v>
      </c>
      <c r="CB154" s="282" t="s">
        <v>243</v>
      </c>
      <c r="CC154" s="308">
        <v>36.5</v>
      </c>
      <c r="CD154" s="282" t="s">
        <v>156</v>
      </c>
      <c r="CE154" s="308" t="s">
        <v>156</v>
      </c>
      <c r="CF154" s="282" t="s">
        <v>156</v>
      </c>
      <c r="CG154" s="308" t="s">
        <v>156</v>
      </c>
      <c r="CH154" s="284">
        <v>1</v>
      </c>
      <c r="CI154" s="284" t="s">
        <v>184</v>
      </c>
      <c r="CJ154" s="282" t="s">
        <v>198</v>
      </c>
      <c r="CK154" s="282" t="s">
        <v>216</v>
      </c>
      <c r="CL154" s="282" t="s">
        <v>244</v>
      </c>
      <c r="CM154" s="307">
        <v>17.899999999999999</v>
      </c>
      <c r="CN154" s="307">
        <v>10.223092530000001</v>
      </c>
      <c r="CO154" s="284" t="s">
        <v>174</v>
      </c>
      <c r="CP154" s="284" t="s">
        <v>174</v>
      </c>
      <c r="CQ154" s="308">
        <v>1</v>
      </c>
      <c r="CR154" s="308">
        <v>1</v>
      </c>
      <c r="CS154" s="284" t="s">
        <v>159</v>
      </c>
      <c r="CT154" s="284" t="s">
        <v>159</v>
      </c>
      <c r="CU154" s="308">
        <v>53.1532929418469</v>
      </c>
      <c r="CV154" s="308">
        <v>55</v>
      </c>
      <c r="CW154" s="307">
        <v>0</v>
      </c>
      <c r="CX154" s="307">
        <v>100</v>
      </c>
      <c r="CY154" s="309">
        <v>2290.5886992880501</v>
      </c>
      <c r="CZ154" s="309">
        <v>15547.2645412783</v>
      </c>
      <c r="DA154" s="307">
        <v>0.1473306569915557</v>
      </c>
      <c r="DB154" s="309">
        <v>2290.5886992880501</v>
      </c>
      <c r="DC154" s="309">
        <v>0</v>
      </c>
      <c r="DD154" s="310">
        <v>2722802.3267137692</v>
      </c>
      <c r="DE154" s="310">
        <v>0</v>
      </c>
      <c r="DF154" s="310">
        <v>2722802.3267137692</v>
      </c>
      <c r="DG154" s="283">
        <v>59901651</v>
      </c>
      <c r="DH154" s="307">
        <v>78.457510429999999</v>
      </c>
      <c r="DI154" s="307">
        <v>43.696003040000001</v>
      </c>
      <c r="DJ154" s="307">
        <v>27.75966841</v>
      </c>
      <c r="DK154" s="307" t="s">
        <v>156</v>
      </c>
      <c r="DL154" s="307" t="s">
        <v>156</v>
      </c>
      <c r="DM154" s="310" t="s">
        <v>156</v>
      </c>
      <c r="DN154" s="311" t="s">
        <v>156</v>
      </c>
      <c r="DO154" s="284" t="s">
        <v>162</v>
      </c>
      <c r="DP154" s="284" t="s">
        <v>162</v>
      </c>
      <c r="DQ154" s="308">
        <v>10</v>
      </c>
      <c r="DR154" s="308">
        <v>12</v>
      </c>
      <c r="DS154" s="284" t="s">
        <v>162</v>
      </c>
      <c r="DT154" s="308">
        <v>0</v>
      </c>
      <c r="DU154" s="308">
        <v>0</v>
      </c>
      <c r="DV154" s="282" t="s">
        <v>163</v>
      </c>
      <c r="DW154" s="282" t="s">
        <v>264</v>
      </c>
      <c r="DX154" s="284" t="s">
        <v>165</v>
      </c>
      <c r="DY154" s="284" t="s">
        <v>165</v>
      </c>
      <c r="DZ154" s="308">
        <v>1</v>
      </c>
      <c r="EA154" s="284" t="s">
        <v>162</v>
      </c>
      <c r="EB154" s="308">
        <v>34</v>
      </c>
      <c r="EC154" s="283">
        <v>44934000</v>
      </c>
      <c r="ED154" s="283">
        <v>1013000</v>
      </c>
      <c r="EE154" s="283">
        <v>122000</v>
      </c>
      <c r="EF154" s="283">
        <v>46069000</v>
      </c>
      <c r="EG154" s="283" t="s">
        <v>156</v>
      </c>
      <c r="EH154" s="283">
        <v>46069000</v>
      </c>
      <c r="EI154" s="283">
        <v>46069000</v>
      </c>
      <c r="EJ154" s="284" t="s">
        <v>156</v>
      </c>
    </row>
    <row r="155" spans="1:15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406">
        <v>3.3389965257502841</v>
      </c>
      <c r="R155" s="331">
        <v>4.5</v>
      </c>
      <c r="S155" s="189" t="e">
        <f>Q155+#REF!+R155</f>
        <v>#REF!</v>
      </c>
      <c r="T155" s="462"/>
      <c r="U155" s="104" t="s">
        <v>155</v>
      </c>
      <c r="V155" s="338"/>
      <c r="W155" s="384">
        <f t="shared" si="90"/>
        <v>1484.2014063804211</v>
      </c>
      <c r="X155" s="331"/>
      <c r="Y155" s="331"/>
      <c r="Z155" s="331" t="s">
        <v>161</v>
      </c>
      <c r="AA155" s="331"/>
      <c r="AB155" s="331"/>
      <c r="AC155" s="331"/>
      <c r="AD155" s="331"/>
      <c r="AE155" s="407">
        <f t="shared" si="91"/>
        <v>0</v>
      </c>
      <c r="AF155" s="407">
        <f t="shared" si="97"/>
        <v>15</v>
      </c>
      <c r="AG155" s="407">
        <f t="shared" si="92"/>
        <v>15</v>
      </c>
      <c r="AH155" s="407">
        <f>IF(AI155="Yes",10,0)</f>
        <v>0</v>
      </c>
      <c r="AI155" s="406" t="s">
        <v>162</v>
      </c>
      <c r="AJ155" s="407">
        <f>IF(AK155="Minimal",15,0)</f>
        <v>15</v>
      </c>
      <c r="AK155" s="406" t="s">
        <v>751</v>
      </c>
      <c r="AL155" s="407">
        <f t="shared" si="96"/>
        <v>10</v>
      </c>
      <c r="AM155" s="406" t="s">
        <v>161</v>
      </c>
      <c r="AN155" s="407">
        <f t="shared" si="93"/>
        <v>0</v>
      </c>
      <c r="AO155" s="406" t="s">
        <v>162</v>
      </c>
      <c r="AP155" s="407">
        <f t="shared" si="95"/>
        <v>0</v>
      </c>
      <c r="AQ155" s="406" t="s">
        <v>162</v>
      </c>
      <c r="AR155" s="385">
        <v>21.672837154252885</v>
      </c>
      <c r="AS155" s="385">
        <v>1.44483162896395</v>
      </c>
      <c r="AT155" s="385">
        <v>10.272296474286</v>
      </c>
      <c r="AU155" s="385">
        <v>1.0195217718000875</v>
      </c>
      <c r="AV155" s="385" t="s">
        <v>155</v>
      </c>
      <c r="AW155" s="385" t="s">
        <v>155</v>
      </c>
      <c r="AX155" s="385">
        <v>0</v>
      </c>
      <c r="AY155" s="385">
        <v>0</v>
      </c>
      <c r="AZ155" s="224"/>
      <c r="BA155" s="448"/>
      <c r="BB155" s="455"/>
      <c r="BC155" s="273" t="s">
        <v>214</v>
      </c>
      <c r="BD155" s="386">
        <v>100</v>
      </c>
      <c r="BE155" s="337" t="s">
        <v>156</v>
      </c>
      <c r="BF155" s="386" t="s">
        <v>156</v>
      </c>
      <c r="BG155" s="337" t="s">
        <v>156</v>
      </c>
      <c r="BH155" s="386" t="s">
        <v>156</v>
      </c>
      <c r="BI155" s="386" t="s">
        <v>195</v>
      </c>
      <c r="BJ155" s="386">
        <v>100</v>
      </c>
      <c r="BK155" s="386" t="s">
        <v>156</v>
      </c>
      <c r="BL155" s="386" t="s">
        <v>156</v>
      </c>
      <c r="BM155" s="386" t="s">
        <v>156</v>
      </c>
      <c r="BN155" s="386" t="s">
        <v>156</v>
      </c>
      <c r="BO155" s="386"/>
      <c r="BP155" s="406">
        <f t="shared" si="85"/>
        <v>55</v>
      </c>
      <c r="BQ155" s="386"/>
      <c r="BR155" s="408"/>
      <c r="BS155" s="386"/>
      <c r="BT155" s="407"/>
      <c r="BU155" s="406">
        <f t="shared" si="94"/>
        <v>3.3389965257502841</v>
      </c>
      <c r="BV155" s="272" t="s">
        <v>812</v>
      </c>
      <c r="BW155" s="386"/>
      <c r="BX155" s="386"/>
      <c r="BY155" s="308"/>
      <c r="BZ155" s="282" t="s">
        <v>327</v>
      </c>
      <c r="CA155" s="308">
        <v>100</v>
      </c>
      <c r="CB155" s="282" t="s">
        <v>156</v>
      </c>
      <c r="CC155" s="308" t="s">
        <v>156</v>
      </c>
      <c r="CD155" s="282" t="s">
        <v>156</v>
      </c>
      <c r="CE155" s="308" t="s">
        <v>156</v>
      </c>
      <c r="CF155" s="282" t="s">
        <v>156</v>
      </c>
      <c r="CG155" s="308" t="s">
        <v>156</v>
      </c>
      <c r="CH155" s="284">
        <v>1</v>
      </c>
      <c r="CI155" s="284" t="s">
        <v>184</v>
      </c>
      <c r="CJ155" s="282" t="s">
        <v>198</v>
      </c>
      <c r="CK155" s="282" t="s">
        <v>216</v>
      </c>
      <c r="CL155" s="282" t="s">
        <v>328</v>
      </c>
      <c r="CM155" s="307">
        <v>1.5</v>
      </c>
      <c r="CN155" s="307">
        <v>1.11961556</v>
      </c>
      <c r="CO155" s="284" t="s">
        <v>157</v>
      </c>
      <c r="CP155" s="284" t="s">
        <v>157</v>
      </c>
      <c r="CQ155" s="308">
        <v>1</v>
      </c>
      <c r="CR155" s="308">
        <v>2</v>
      </c>
      <c r="CS155" s="284" t="s">
        <v>159</v>
      </c>
      <c r="CT155" s="284" t="s">
        <v>160</v>
      </c>
      <c r="CU155" s="308">
        <v>38</v>
      </c>
      <c r="CV155" s="308">
        <v>35</v>
      </c>
      <c r="CW155" s="307">
        <v>3.5000000000003002</v>
      </c>
      <c r="CX155" s="307">
        <v>96.499999999999702</v>
      </c>
      <c r="CY155" s="309">
        <v>5825.8386959999998</v>
      </c>
      <c r="CZ155" s="309">
        <v>18071.619050000001</v>
      </c>
      <c r="DA155" s="307">
        <v>0.32237502793088146</v>
      </c>
      <c r="DB155" s="309">
        <v>5621.9343416399824</v>
      </c>
      <c r="DC155" s="309">
        <v>203.90435436001749</v>
      </c>
      <c r="DD155" s="310">
        <v>604716.87205310084</v>
      </c>
      <c r="DE155" s="310">
        <v>21932.736292083333</v>
      </c>
      <c r="DF155" s="310">
        <v>626649.60834518413</v>
      </c>
      <c r="DG155" s="283">
        <v>13987415</v>
      </c>
      <c r="DH155" s="307">
        <v>7.8258291699999996</v>
      </c>
      <c r="DI155" s="307">
        <v>15.168313080000001</v>
      </c>
      <c r="DJ155" s="307">
        <v>7.8258291699999996</v>
      </c>
      <c r="DK155" s="307" t="s">
        <v>156</v>
      </c>
      <c r="DL155" s="307" t="s">
        <v>156</v>
      </c>
      <c r="DM155" s="310" t="s">
        <v>156</v>
      </c>
      <c r="DN155" s="311" t="s">
        <v>156</v>
      </c>
      <c r="DO155" s="284" t="s">
        <v>162</v>
      </c>
      <c r="DP155" s="284" t="s">
        <v>162</v>
      </c>
      <c r="DQ155" s="308">
        <v>12</v>
      </c>
      <c r="DR155" s="308">
        <v>12</v>
      </c>
      <c r="DS155" s="284" t="s">
        <v>161</v>
      </c>
      <c r="DT155" s="308">
        <v>0</v>
      </c>
      <c r="DU155" s="308">
        <v>2</v>
      </c>
      <c r="DV155" s="282" t="s">
        <v>163</v>
      </c>
      <c r="DW155" s="282" t="s">
        <v>207</v>
      </c>
      <c r="DX155" s="284" t="s">
        <v>165</v>
      </c>
      <c r="DY155" s="284" t="s">
        <v>176</v>
      </c>
      <c r="DZ155" s="308">
        <v>1</v>
      </c>
      <c r="EA155" s="284" t="s">
        <v>162</v>
      </c>
      <c r="EB155" s="308">
        <v>24</v>
      </c>
      <c r="EC155" s="283">
        <v>5928000</v>
      </c>
      <c r="ED155" s="283">
        <v>3351000</v>
      </c>
      <c r="EE155" s="283">
        <v>402000</v>
      </c>
      <c r="EF155" s="283">
        <v>9681000</v>
      </c>
      <c r="EG155" s="283" t="s">
        <v>156</v>
      </c>
      <c r="EH155" s="283">
        <v>9681000</v>
      </c>
      <c r="EI155" s="283">
        <v>9681000</v>
      </c>
      <c r="EJ155" s="284" t="s">
        <v>156</v>
      </c>
    </row>
    <row r="156" spans="1:151" ht="57.6" hidden="1" customHeight="1" x14ac:dyDescent="0.2">
      <c r="A156" s="403" t="s">
        <v>105</v>
      </c>
      <c r="B156" s="404" t="s">
        <v>258</v>
      </c>
      <c r="C156" s="404" t="s">
        <v>194</v>
      </c>
      <c r="D156" s="238" t="s">
        <v>757</v>
      </c>
      <c r="E156" s="403" t="s">
        <v>153</v>
      </c>
      <c r="F156" s="403" t="s">
        <v>262</v>
      </c>
      <c r="G156" s="403" t="s">
        <v>239</v>
      </c>
      <c r="H156" s="403" t="s">
        <v>261</v>
      </c>
      <c r="I156" s="403" t="s">
        <v>263</v>
      </c>
      <c r="J156" s="403" t="s">
        <v>257</v>
      </c>
      <c r="K156" s="403" t="s">
        <v>167</v>
      </c>
      <c r="L156" s="405">
        <v>15500000</v>
      </c>
      <c r="M156" s="126">
        <v>9.3681981442180433</v>
      </c>
      <c r="N156" s="462"/>
      <c r="O156" s="416">
        <v>8.4421943032112416</v>
      </c>
      <c r="P156" s="108"/>
      <c r="Q156" s="406">
        <v>5.627067316119323</v>
      </c>
      <c r="R156" s="331"/>
      <c r="S156" s="189" t="e">
        <f>Q156+#REF!+R156</f>
        <v>#REF!</v>
      </c>
      <c r="T156" s="462"/>
      <c r="U156" s="411">
        <f t="shared" ref="U156:U161" si="98">IF(AT156&lt;30,0,IF(AT156&lt;50,5,IF(AT156&lt;65,10,IF(AT156&gt;66,15))))</f>
        <v>5</v>
      </c>
      <c r="V156" s="407">
        <f t="shared" ref="V156:V161" si="99">IF(W156&lt;499,15,IF(W156&lt;999,10,IF(W156&lt;1499,5,IF(W156&gt;1500,0))))</f>
        <v>5</v>
      </c>
      <c r="W156" s="384">
        <f t="shared" si="90"/>
        <v>1024.9810988969052</v>
      </c>
      <c r="X156" s="407">
        <f t="shared" ref="X156:X161" si="100">IF(DC156&lt;500,0,IF(DC156&lt;1000,5,IF(DC156&gt;1000,10)))</f>
        <v>0</v>
      </c>
      <c r="Y156" s="407">
        <f t="shared" ref="Y156:Y161" si="101">IF(Z156="Yes",20,0)</f>
        <v>20</v>
      </c>
      <c r="Z156" s="406" t="s">
        <v>161</v>
      </c>
      <c r="AA156" s="407">
        <f t="shared" ref="AA156:AA161" si="102">IF(AB156="Yes",20,0)</f>
        <v>20</v>
      </c>
      <c r="AB156" s="409" t="s">
        <v>161</v>
      </c>
      <c r="AC156" s="407">
        <f>IF(AD156="Yes",10,0)</f>
        <v>10</v>
      </c>
      <c r="AD156" s="409" t="s">
        <v>161</v>
      </c>
      <c r="AE156" s="407">
        <f t="shared" si="91"/>
        <v>5</v>
      </c>
      <c r="AF156" s="407">
        <f t="shared" si="97"/>
        <v>15</v>
      </c>
      <c r="AG156" s="407">
        <f t="shared" si="92"/>
        <v>15</v>
      </c>
      <c r="AH156" s="407">
        <f>IF(AI156="Yes",10,0)</f>
        <v>10</v>
      </c>
      <c r="AI156" s="406" t="s">
        <v>161</v>
      </c>
      <c r="AJ156" s="407">
        <v>15</v>
      </c>
      <c r="AK156" s="406" t="s">
        <v>751</v>
      </c>
      <c r="AL156" s="407">
        <f t="shared" si="96"/>
        <v>10</v>
      </c>
      <c r="AM156" s="406" t="s">
        <v>161</v>
      </c>
      <c r="AN156" s="407">
        <f t="shared" si="93"/>
        <v>0</v>
      </c>
      <c r="AO156" s="406" t="s">
        <v>162</v>
      </c>
      <c r="AP156" s="407">
        <f t="shared" si="95"/>
        <v>0</v>
      </c>
      <c r="AQ156" s="406" t="s">
        <v>162</v>
      </c>
      <c r="AR156" s="385">
        <v>16.471282630658063</v>
      </c>
      <c r="AS156" s="385">
        <v>3.1866580645161291E-2</v>
      </c>
      <c r="AT156" s="385">
        <v>39.767523949889998</v>
      </c>
      <c r="AU156" s="385">
        <v>2.1687150311144747</v>
      </c>
      <c r="AV156" s="385">
        <v>6.7579796151811991E-2</v>
      </c>
      <c r="AW156" s="385">
        <v>23.569707588</v>
      </c>
      <c r="AX156" s="385">
        <v>0</v>
      </c>
      <c r="AY156" s="385">
        <v>0</v>
      </c>
      <c r="AZ156" s="224"/>
      <c r="BA156" s="448"/>
      <c r="BB156" s="442"/>
      <c r="BC156" s="273" t="s">
        <v>194</v>
      </c>
      <c r="BD156" s="386">
        <v>100</v>
      </c>
      <c r="BE156" s="337" t="s">
        <v>156</v>
      </c>
      <c r="BF156" s="386" t="s">
        <v>156</v>
      </c>
      <c r="BG156" s="337" t="s">
        <v>156</v>
      </c>
      <c r="BH156" s="386" t="s">
        <v>156</v>
      </c>
      <c r="BI156" s="386" t="s">
        <v>195</v>
      </c>
      <c r="BJ156" s="386">
        <v>100</v>
      </c>
      <c r="BK156" s="386" t="s">
        <v>156</v>
      </c>
      <c r="BL156" s="386" t="s">
        <v>156</v>
      </c>
      <c r="BM156" s="386" t="s">
        <v>156</v>
      </c>
      <c r="BN156" s="386" t="s">
        <v>156</v>
      </c>
      <c r="BO156" s="406">
        <f t="shared" ref="BO156:BO161" si="103">SUM(U156+V156+X156+Y156+AA156+AC156)</f>
        <v>60</v>
      </c>
      <c r="BP156" s="406">
        <f t="shared" si="85"/>
        <v>70</v>
      </c>
      <c r="BQ156" s="331"/>
      <c r="BR156" s="406"/>
      <c r="BS156" s="407"/>
      <c r="BT156" s="407"/>
      <c r="BU156" s="406">
        <f t="shared" si="94"/>
        <v>5.627067316119323</v>
      </c>
      <c r="BV156" s="410" t="s">
        <v>809</v>
      </c>
      <c r="BW156" s="406">
        <f t="shared" ref="BW156:BW161" si="104">O156+BS156*0.25</f>
        <v>8.4421943032112416</v>
      </c>
      <c r="BX156" s="406"/>
      <c r="BY156" s="406"/>
      <c r="BZ156" s="282" t="s">
        <v>258</v>
      </c>
      <c r="CA156" s="308">
        <v>100</v>
      </c>
      <c r="CB156" s="282" t="s">
        <v>156</v>
      </c>
      <c r="CC156" s="308" t="s">
        <v>156</v>
      </c>
      <c r="CD156" s="282" t="s">
        <v>156</v>
      </c>
      <c r="CE156" s="308" t="s">
        <v>156</v>
      </c>
      <c r="CF156" s="282" t="s">
        <v>156</v>
      </c>
      <c r="CG156" s="308" t="s">
        <v>156</v>
      </c>
      <c r="CH156" s="284">
        <v>1</v>
      </c>
      <c r="CI156" s="284" t="s">
        <v>184</v>
      </c>
      <c r="CJ156" s="282" t="s">
        <v>198</v>
      </c>
      <c r="CK156" s="282" t="s">
        <v>199</v>
      </c>
      <c r="CL156" s="282" t="s">
        <v>259</v>
      </c>
      <c r="CM156" s="307">
        <v>3.9211613500000002</v>
      </c>
      <c r="CN156" s="307">
        <v>3.9211613500000002</v>
      </c>
      <c r="CO156" s="284" t="s">
        <v>174</v>
      </c>
      <c r="CP156" s="284" t="s">
        <v>158</v>
      </c>
      <c r="CQ156" s="308">
        <v>1</v>
      </c>
      <c r="CR156" s="308">
        <v>2</v>
      </c>
      <c r="CS156" s="284" t="s">
        <v>159</v>
      </c>
      <c r="CT156" s="284" t="s">
        <v>160</v>
      </c>
      <c r="CU156" s="308">
        <v>55</v>
      </c>
      <c r="CV156" s="308">
        <v>55</v>
      </c>
      <c r="CW156" s="307">
        <v>11.2468617618159</v>
      </c>
      <c r="CX156" s="307">
        <v>88.753138238184107</v>
      </c>
      <c r="CY156" s="309">
        <v>3856.5691959999999</v>
      </c>
      <c r="CZ156" s="309">
        <v>15500</v>
      </c>
      <c r="DA156" s="307">
        <v>0.24881091587096774</v>
      </c>
      <c r="DB156" s="309">
        <v>3422.8261897771054</v>
      </c>
      <c r="DC156" s="309">
        <v>433.74300622289491</v>
      </c>
      <c r="DD156" s="310">
        <v>19034.061700427039</v>
      </c>
      <c r="DE156" s="310">
        <v>2412.010042237323</v>
      </c>
      <c r="DF156" s="310">
        <v>21446.07174266436</v>
      </c>
      <c r="DG156" s="283">
        <v>493932</v>
      </c>
      <c r="DH156" s="307">
        <v>45.618827529999997</v>
      </c>
      <c r="DI156" s="307">
        <v>32.736669169999999</v>
      </c>
      <c r="DJ156" s="307">
        <v>40.959006600000002</v>
      </c>
      <c r="DK156" s="307" t="s">
        <v>156</v>
      </c>
      <c r="DL156" s="307" t="s">
        <v>156</v>
      </c>
      <c r="DM156" s="310">
        <v>0</v>
      </c>
      <c r="DN156" s="311">
        <v>1.3515959230362399E-6</v>
      </c>
      <c r="DO156" s="284" t="s">
        <v>162</v>
      </c>
      <c r="DP156" s="284" t="s">
        <v>162</v>
      </c>
      <c r="DQ156" s="308">
        <v>12</v>
      </c>
      <c r="DR156" s="308">
        <v>12</v>
      </c>
      <c r="DS156" s="284" t="s">
        <v>162</v>
      </c>
      <c r="DT156" s="308">
        <v>2</v>
      </c>
      <c r="DU156" s="308">
        <v>0</v>
      </c>
      <c r="DV156" s="282" t="s">
        <v>175</v>
      </c>
      <c r="DW156" s="282" t="s">
        <v>164</v>
      </c>
      <c r="DX156" s="284" t="s">
        <v>165</v>
      </c>
      <c r="DY156" s="284" t="s">
        <v>176</v>
      </c>
      <c r="DZ156" s="308">
        <v>1</v>
      </c>
      <c r="EA156" s="284" t="s">
        <v>161</v>
      </c>
      <c r="EB156" s="308">
        <v>26</v>
      </c>
      <c r="EC156" s="283">
        <v>10800000</v>
      </c>
      <c r="ED156" s="283">
        <v>4700000</v>
      </c>
      <c r="EE156" s="283">
        <v>0</v>
      </c>
      <c r="EF156" s="283">
        <v>15500000</v>
      </c>
      <c r="EG156" s="283" t="s">
        <v>156</v>
      </c>
      <c r="EH156" s="283">
        <v>15500000</v>
      </c>
      <c r="EI156" s="283">
        <v>15500000</v>
      </c>
      <c r="EJ156" s="284" t="s">
        <v>156</v>
      </c>
      <c r="EM156" s="413"/>
      <c r="EN156" s="413"/>
      <c r="EO156" s="413"/>
      <c r="EP156" s="413"/>
      <c r="EQ156" s="413"/>
      <c r="ER156" s="413"/>
      <c r="ES156" s="413"/>
      <c r="ET156" s="413"/>
      <c r="EU156" s="413"/>
    </row>
    <row r="157" spans="1:151" ht="45" hidden="1" x14ac:dyDescent="0.2">
      <c r="A157" s="403" t="s">
        <v>106</v>
      </c>
      <c r="B157" s="404" t="s">
        <v>225</v>
      </c>
      <c r="C157" s="404" t="s">
        <v>224</v>
      </c>
      <c r="D157" s="238" t="s">
        <v>757</v>
      </c>
      <c r="E157" s="403" t="s">
        <v>185</v>
      </c>
      <c r="F157" s="403" t="s">
        <v>267</v>
      </c>
      <c r="G157" s="403" t="s">
        <v>268</v>
      </c>
      <c r="H157" s="403" t="s">
        <v>269</v>
      </c>
      <c r="I157" s="403" t="s">
        <v>270</v>
      </c>
      <c r="J157" s="403" t="s">
        <v>271</v>
      </c>
      <c r="K157" s="403" t="s">
        <v>201</v>
      </c>
      <c r="L157" s="405">
        <v>120488000</v>
      </c>
      <c r="M157" s="217"/>
      <c r="N157" s="462"/>
      <c r="O157" s="416">
        <v>7.5066214316192408</v>
      </c>
      <c r="P157" s="108"/>
      <c r="Q157" s="406">
        <v>5.0029548834901352</v>
      </c>
      <c r="R157" s="331"/>
      <c r="S157" s="189" t="e">
        <f>Q157+#REF!+R157</f>
        <v>#REF!</v>
      </c>
      <c r="T157" s="462"/>
      <c r="U157" s="411">
        <f t="shared" si="98"/>
        <v>5</v>
      </c>
      <c r="V157" s="407">
        <f t="shared" si="99"/>
        <v>0</v>
      </c>
      <c r="W157" s="384">
        <f t="shared" si="90"/>
        <v>2117.0917484054085</v>
      </c>
      <c r="X157" s="407">
        <f t="shared" si="100"/>
        <v>5</v>
      </c>
      <c r="Y157" s="407">
        <f t="shared" si="101"/>
        <v>20</v>
      </c>
      <c r="Z157" s="406" t="s">
        <v>161</v>
      </c>
      <c r="AA157" s="407">
        <f t="shared" si="102"/>
        <v>20</v>
      </c>
      <c r="AB157" s="409" t="s">
        <v>161</v>
      </c>
      <c r="AC157" s="407">
        <f>IF(AD157="Yes",10,0)</f>
        <v>10</v>
      </c>
      <c r="AD157" s="409" t="s">
        <v>161</v>
      </c>
      <c r="AE157" s="407">
        <f t="shared" si="91"/>
        <v>5</v>
      </c>
      <c r="AF157" s="407">
        <f t="shared" si="97"/>
        <v>5</v>
      </c>
      <c r="AG157" s="407">
        <f t="shared" si="92"/>
        <v>15</v>
      </c>
      <c r="AH157" s="407">
        <f>IF(AI157="Yes",10,0)</f>
        <v>10</v>
      </c>
      <c r="AI157" s="406" t="s">
        <v>161</v>
      </c>
      <c r="AJ157" s="407">
        <v>15</v>
      </c>
      <c r="AK157" s="406" t="s">
        <v>751</v>
      </c>
      <c r="AL157" s="407">
        <f t="shared" si="96"/>
        <v>10</v>
      </c>
      <c r="AM157" s="406" t="s">
        <v>161</v>
      </c>
      <c r="AN157" s="407">
        <f t="shared" si="93"/>
        <v>0</v>
      </c>
      <c r="AO157" s="406" t="s">
        <v>162</v>
      </c>
      <c r="AP157" s="407">
        <f t="shared" si="95"/>
        <v>0</v>
      </c>
      <c r="AQ157" s="406" t="s">
        <v>162</v>
      </c>
      <c r="AR157" s="385">
        <v>16.498670475081592</v>
      </c>
      <c r="AS157" s="385">
        <v>4.3782127680764893E-2</v>
      </c>
      <c r="AT157" s="385">
        <v>33.487096232138995</v>
      </c>
      <c r="AU157" s="385">
        <v>3.4346861968498441</v>
      </c>
      <c r="AV157" s="385" t="s">
        <v>155</v>
      </c>
      <c r="AW157" s="385">
        <v>23.602926140999998</v>
      </c>
      <c r="AX157" s="385">
        <v>0</v>
      </c>
      <c r="AY157" s="385">
        <v>0</v>
      </c>
      <c r="AZ157" s="224"/>
      <c r="BA157" s="448"/>
      <c r="BB157" s="442"/>
      <c r="BC157" s="273" t="s">
        <v>224</v>
      </c>
      <c r="BD157" s="386">
        <v>86.92</v>
      </c>
      <c r="BE157" s="337" t="s">
        <v>272</v>
      </c>
      <c r="BF157" s="386">
        <v>13.08</v>
      </c>
      <c r="BG157" s="337" t="s">
        <v>156</v>
      </c>
      <c r="BH157" s="386" t="s">
        <v>156</v>
      </c>
      <c r="BI157" s="386" t="s">
        <v>195</v>
      </c>
      <c r="BJ157" s="386">
        <v>86.92</v>
      </c>
      <c r="BK157" s="386" t="s">
        <v>183</v>
      </c>
      <c r="BL157" s="386">
        <v>13.08</v>
      </c>
      <c r="BM157" s="386" t="s">
        <v>156</v>
      </c>
      <c r="BN157" s="386" t="s">
        <v>156</v>
      </c>
      <c r="BO157" s="406">
        <f t="shared" si="103"/>
        <v>60</v>
      </c>
      <c r="BP157" s="406">
        <f t="shared" si="85"/>
        <v>60</v>
      </c>
      <c r="BQ157" s="331"/>
      <c r="BR157" s="406"/>
      <c r="BS157" s="407"/>
      <c r="BT157" s="407"/>
      <c r="BU157" s="406">
        <f t="shared" si="94"/>
        <v>5.0029548834901352</v>
      </c>
      <c r="BV157" s="410" t="s">
        <v>809</v>
      </c>
      <c r="BW157" s="406">
        <f t="shared" si="104"/>
        <v>7.5066214316192408</v>
      </c>
      <c r="BX157" s="406"/>
      <c r="BY157" s="406"/>
      <c r="BZ157" s="282" t="s">
        <v>225</v>
      </c>
      <c r="CA157" s="308">
        <v>86.92</v>
      </c>
      <c r="CB157" s="282" t="s">
        <v>273</v>
      </c>
      <c r="CC157" s="308">
        <v>13.08</v>
      </c>
      <c r="CD157" s="282" t="s">
        <v>156</v>
      </c>
      <c r="CE157" s="308" t="s">
        <v>156</v>
      </c>
      <c r="CF157" s="282" t="s">
        <v>156</v>
      </c>
      <c r="CG157" s="308" t="s">
        <v>156</v>
      </c>
      <c r="CH157" s="284">
        <v>1</v>
      </c>
      <c r="CI157" s="284" t="s">
        <v>184</v>
      </c>
      <c r="CJ157" s="282" t="s">
        <v>274</v>
      </c>
      <c r="CK157" s="282" t="s">
        <v>275</v>
      </c>
      <c r="CL157" s="282" t="s">
        <v>276</v>
      </c>
      <c r="CM157" s="307">
        <v>14.7</v>
      </c>
      <c r="CN157" s="307">
        <v>14.714917890000001</v>
      </c>
      <c r="CO157" s="284" t="s">
        <v>174</v>
      </c>
      <c r="CP157" s="284" t="s">
        <v>158</v>
      </c>
      <c r="CQ157" s="308">
        <v>1</v>
      </c>
      <c r="CR157" s="308">
        <v>2</v>
      </c>
      <c r="CS157" s="284" t="s">
        <v>159</v>
      </c>
      <c r="CT157" s="284" t="s">
        <v>160</v>
      </c>
      <c r="CU157" s="308">
        <v>54</v>
      </c>
      <c r="CV157" s="308">
        <v>55</v>
      </c>
      <c r="CW157" s="307">
        <v>17.761137949743897</v>
      </c>
      <c r="CX157" s="307">
        <v>82.238862050256103</v>
      </c>
      <c r="CY157" s="309">
        <v>3867.6420469999998</v>
      </c>
      <c r="CZ157" s="309">
        <v>15520.633970000001</v>
      </c>
      <c r="DA157" s="307">
        <v>0.24919356093802653</v>
      </c>
      <c r="DB157" s="309">
        <v>3180.7048076300312</v>
      </c>
      <c r="DC157" s="309">
        <v>686.93723936996878</v>
      </c>
      <c r="DD157" s="310">
        <v>183602.25972227845</v>
      </c>
      <c r="DE157" s="310">
        <v>39652.60439546586</v>
      </c>
      <c r="DF157" s="310">
        <v>223254.86411774432</v>
      </c>
      <c r="DG157" s="283">
        <v>5275221</v>
      </c>
      <c r="DH157" s="307">
        <v>43.679475170000003</v>
      </c>
      <c r="DI157" s="307">
        <v>30.094417199999999</v>
      </c>
      <c r="DJ157" s="307">
        <v>26.697443459999999</v>
      </c>
      <c r="DK157" s="307" t="s">
        <v>156</v>
      </c>
      <c r="DL157" s="307" t="s">
        <v>156</v>
      </c>
      <c r="DM157" s="310" t="s">
        <v>156</v>
      </c>
      <c r="DN157" s="311" t="s">
        <v>156</v>
      </c>
      <c r="DO157" s="284" t="s">
        <v>162</v>
      </c>
      <c r="DP157" s="284" t="s">
        <v>162</v>
      </c>
      <c r="DQ157" s="308">
        <v>12</v>
      </c>
      <c r="DR157" s="308">
        <v>12</v>
      </c>
      <c r="DS157" s="284" t="s">
        <v>162</v>
      </c>
      <c r="DT157" s="308">
        <v>3</v>
      </c>
      <c r="DU157" s="308">
        <v>0</v>
      </c>
      <c r="DV157" s="282" t="s">
        <v>163</v>
      </c>
      <c r="DW157" s="282" t="s">
        <v>164</v>
      </c>
      <c r="DX157" s="284" t="s">
        <v>165</v>
      </c>
      <c r="DY157" s="284" t="s">
        <v>176</v>
      </c>
      <c r="DZ157" s="308">
        <v>1</v>
      </c>
      <c r="EA157" s="284" t="s">
        <v>161</v>
      </c>
      <c r="EB157" s="308">
        <v>26</v>
      </c>
      <c r="EC157" s="283">
        <v>113088000</v>
      </c>
      <c r="ED157" s="283">
        <v>6607000</v>
      </c>
      <c r="EE157" s="283">
        <v>793000</v>
      </c>
      <c r="EF157" s="283">
        <v>120488000</v>
      </c>
      <c r="EG157" s="283" t="s">
        <v>156</v>
      </c>
      <c r="EH157" s="283">
        <v>120488000</v>
      </c>
      <c r="EI157" s="283">
        <v>120488000</v>
      </c>
      <c r="EJ157" s="284" t="s">
        <v>156</v>
      </c>
      <c r="EM157" s="413"/>
      <c r="EN157" s="413"/>
      <c r="EO157" s="413"/>
      <c r="EP157" s="413"/>
      <c r="EQ157" s="413"/>
      <c r="ER157" s="413"/>
      <c r="ES157" s="413"/>
      <c r="ET157" s="413"/>
      <c r="EU157" s="413"/>
    </row>
    <row r="158" spans="1:151" ht="73.150000000000006" hidden="1" customHeight="1" x14ac:dyDescent="0.2">
      <c r="A158" s="403" t="s">
        <v>98</v>
      </c>
      <c r="B158" s="404" t="s">
        <v>233</v>
      </c>
      <c r="C158" s="404" t="s">
        <v>214</v>
      </c>
      <c r="D158" s="238" t="s">
        <v>757</v>
      </c>
      <c r="E158" s="403" t="s">
        <v>153</v>
      </c>
      <c r="F158" s="403" t="s">
        <v>230</v>
      </c>
      <c r="G158" s="403" t="s">
        <v>177</v>
      </c>
      <c r="H158" s="403" t="s">
        <v>231</v>
      </c>
      <c r="I158" s="403" t="s">
        <v>232</v>
      </c>
      <c r="J158" s="403" t="s">
        <v>173</v>
      </c>
      <c r="K158" s="403" t="s">
        <v>167</v>
      </c>
      <c r="L158" s="405">
        <v>15800000</v>
      </c>
      <c r="M158" s="126">
        <v>6.9067768278857349</v>
      </c>
      <c r="N158" s="462"/>
      <c r="O158" s="416">
        <v>6.2094234301841915</v>
      </c>
      <c r="P158" s="108">
        <v>6.3</v>
      </c>
      <c r="Q158" s="406">
        <v>4.1396156201227949</v>
      </c>
      <c r="R158" s="331">
        <v>9</v>
      </c>
      <c r="S158" s="189" t="e">
        <f>Q158+#REF!+R158</f>
        <v>#REF!</v>
      </c>
      <c r="T158" s="462"/>
      <c r="U158" s="411">
        <f t="shared" si="98"/>
        <v>0</v>
      </c>
      <c r="V158" s="407">
        <f t="shared" si="99"/>
        <v>0</v>
      </c>
      <c r="W158" s="384">
        <f t="shared" si="90"/>
        <v>2473.1357746167182</v>
      </c>
      <c r="X158" s="407">
        <f t="shared" si="100"/>
        <v>0</v>
      </c>
      <c r="Y158" s="407">
        <f t="shared" si="101"/>
        <v>20</v>
      </c>
      <c r="Z158" s="406" t="s">
        <v>161</v>
      </c>
      <c r="AA158" s="407">
        <f t="shared" si="102"/>
        <v>20</v>
      </c>
      <c r="AB158" s="409" t="s">
        <v>161</v>
      </c>
      <c r="AC158" s="407">
        <f>IF(AD158="Yes",20,0)</f>
        <v>20</v>
      </c>
      <c r="AD158" s="409" t="s">
        <v>161</v>
      </c>
      <c r="AE158" s="407">
        <f t="shared" si="91"/>
        <v>0</v>
      </c>
      <c r="AF158" s="407">
        <f t="shared" si="97"/>
        <v>5</v>
      </c>
      <c r="AG158" s="407">
        <f t="shared" si="92"/>
        <v>15</v>
      </c>
      <c r="AH158" s="407">
        <v>10</v>
      </c>
      <c r="AI158" s="406" t="s">
        <v>162</v>
      </c>
      <c r="AJ158" s="407">
        <f>IF(AK158="Minimal",15,0)</f>
        <v>15</v>
      </c>
      <c r="AK158" s="406" t="s">
        <v>751</v>
      </c>
      <c r="AL158" s="407">
        <f t="shared" si="96"/>
        <v>10</v>
      </c>
      <c r="AM158" s="406" t="s">
        <v>161</v>
      </c>
      <c r="AN158" s="407">
        <f t="shared" si="93"/>
        <v>0</v>
      </c>
      <c r="AO158" s="406" t="s">
        <v>162</v>
      </c>
      <c r="AP158" s="407">
        <f t="shared" si="95"/>
        <v>0</v>
      </c>
      <c r="AQ158" s="406" t="s">
        <v>162</v>
      </c>
      <c r="AR158" s="385">
        <v>12.385806333013942</v>
      </c>
      <c r="AS158" s="385">
        <v>0</v>
      </c>
      <c r="AT158" s="385">
        <v>29.010349868214</v>
      </c>
      <c r="AU158" s="385">
        <v>1.4499997058007565</v>
      </c>
      <c r="AV158" s="385">
        <v>0</v>
      </c>
      <c r="AW158" s="385">
        <v>15.733332549333333</v>
      </c>
      <c r="AX158" s="385">
        <v>0</v>
      </c>
      <c r="AY158" s="385">
        <v>0</v>
      </c>
      <c r="AZ158" s="224"/>
      <c r="BA158" s="448"/>
      <c r="BB158" s="442"/>
      <c r="BC158" s="273" t="s">
        <v>214</v>
      </c>
      <c r="BD158" s="386">
        <v>100</v>
      </c>
      <c r="BE158" s="337" t="s">
        <v>156</v>
      </c>
      <c r="BF158" s="386" t="s">
        <v>156</v>
      </c>
      <c r="BG158" s="337" t="s">
        <v>156</v>
      </c>
      <c r="BH158" s="386" t="s">
        <v>156</v>
      </c>
      <c r="BI158" s="386" t="s">
        <v>195</v>
      </c>
      <c r="BJ158" s="386">
        <v>100</v>
      </c>
      <c r="BK158" s="386" t="s">
        <v>156</v>
      </c>
      <c r="BL158" s="386" t="s">
        <v>156</v>
      </c>
      <c r="BM158" s="386" t="s">
        <v>156</v>
      </c>
      <c r="BN158" s="386" t="s">
        <v>156</v>
      </c>
      <c r="BO158" s="406">
        <f t="shared" si="103"/>
        <v>60</v>
      </c>
      <c r="BP158" s="406">
        <f t="shared" si="85"/>
        <v>55</v>
      </c>
      <c r="BQ158" s="331"/>
      <c r="BR158" s="406"/>
      <c r="BS158" s="407"/>
      <c r="BT158" s="407"/>
      <c r="BU158" s="406">
        <f t="shared" si="94"/>
        <v>4.1396156201227949</v>
      </c>
      <c r="BV158" s="410" t="s">
        <v>809</v>
      </c>
      <c r="BW158" s="406">
        <f t="shared" si="104"/>
        <v>6.2094234301841915</v>
      </c>
      <c r="BX158" s="406"/>
      <c r="BY158" s="406"/>
      <c r="BZ158" s="282" t="s">
        <v>233</v>
      </c>
      <c r="CA158" s="308">
        <v>100</v>
      </c>
      <c r="CB158" s="282" t="s">
        <v>156</v>
      </c>
      <c r="CC158" s="308" t="s">
        <v>156</v>
      </c>
      <c r="CD158" s="282" t="s">
        <v>156</v>
      </c>
      <c r="CE158" s="308" t="s">
        <v>156</v>
      </c>
      <c r="CF158" s="282" t="s">
        <v>156</v>
      </c>
      <c r="CG158" s="308" t="s">
        <v>156</v>
      </c>
      <c r="CH158" s="284">
        <v>1</v>
      </c>
      <c r="CI158" s="284" t="s">
        <v>184</v>
      </c>
      <c r="CJ158" s="282" t="s">
        <v>198</v>
      </c>
      <c r="CK158" s="282" t="s">
        <v>216</v>
      </c>
      <c r="CL158" s="282" t="s">
        <v>234</v>
      </c>
      <c r="CM158" s="307">
        <v>2.2029831400000002</v>
      </c>
      <c r="CN158" s="307">
        <v>2.2029831400000002</v>
      </c>
      <c r="CO158" s="284" t="s">
        <v>174</v>
      </c>
      <c r="CP158" s="284" t="s">
        <v>158</v>
      </c>
      <c r="CQ158" s="308">
        <v>1</v>
      </c>
      <c r="CR158" s="308">
        <v>2</v>
      </c>
      <c r="CS158" s="284" t="s">
        <v>159</v>
      </c>
      <c r="CT158" s="284" t="s">
        <v>160</v>
      </c>
      <c r="CU158" s="308">
        <v>55</v>
      </c>
      <c r="CV158" s="308">
        <v>55</v>
      </c>
      <c r="CW158" s="307">
        <v>9.9999989848327004</v>
      </c>
      <c r="CX158" s="307">
        <v>90.0000010151673</v>
      </c>
      <c r="CY158" s="309">
        <v>2899.9997060000001</v>
      </c>
      <c r="CZ158" s="309">
        <v>15499.99843</v>
      </c>
      <c r="DA158" s="307">
        <v>0.18709677417689907</v>
      </c>
      <c r="DB158" s="309">
        <v>2609.9997648398489</v>
      </c>
      <c r="DC158" s="309">
        <v>289.99994116015131</v>
      </c>
      <c r="DD158" s="310">
        <v>0</v>
      </c>
      <c r="DE158" s="310">
        <v>0</v>
      </c>
      <c r="DF158" s="310">
        <v>0</v>
      </c>
      <c r="DG158" s="283">
        <v>0</v>
      </c>
      <c r="DH158" s="307">
        <v>46.148892490000001</v>
      </c>
      <c r="DI158" s="307">
        <v>0</v>
      </c>
      <c r="DJ158" s="307">
        <v>40.890861090000001</v>
      </c>
      <c r="DK158" s="307" t="s">
        <v>156</v>
      </c>
      <c r="DL158" s="307" t="s">
        <v>156</v>
      </c>
      <c r="DM158" s="310">
        <v>0</v>
      </c>
      <c r="DN158" s="311">
        <v>0</v>
      </c>
      <c r="DO158" s="284" t="s">
        <v>162</v>
      </c>
      <c r="DP158" s="284" t="s">
        <v>162</v>
      </c>
      <c r="DQ158" s="308">
        <v>12</v>
      </c>
      <c r="DR158" s="308">
        <v>12</v>
      </c>
      <c r="DS158" s="284" t="s">
        <v>162</v>
      </c>
      <c r="DT158" s="308">
        <v>0</v>
      </c>
      <c r="DU158" s="308">
        <v>0</v>
      </c>
      <c r="DV158" s="282" t="s">
        <v>175</v>
      </c>
      <c r="DW158" s="282" t="s">
        <v>164</v>
      </c>
      <c r="DX158" s="284" t="s">
        <v>165</v>
      </c>
      <c r="DY158" s="284" t="s">
        <v>176</v>
      </c>
      <c r="DZ158" s="308">
        <v>2</v>
      </c>
      <c r="EA158" s="284" t="s">
        <v>161</v>
      </c>
      <c r="EB158" s="308">
        <v>24</v>
      </c>
      <c r="EC158" s="283">
        <v>14700000</v>
      </c>
      <c r="ED158" s="283">
        <v>1030000</v>
      </c>
      <c r="EE158" s="283">
        <v>70000</v>
      </c>
      <c r="EF158" s="283">
        <v>15800000</v>
      </c>
      <c r="EG158" s="283" t="s">
        <v>156</v>
      </c>
      <c r="EH158" s="283">
        <v>15800000</v>
      </c>
      <c r="EI158" s="283">
        <v>15800000</v>
      </c>
      <c r="EJ158" s="284" t="s">
        <v>156</v>
      </c>
      <c r="EM158" s="413"/>
      <c r="EN158" s="413"/>
      <c r="EO158" s="413"/>
      <c r="EP158" s="413"/>
      <c r="EQ158" s="413"/>
      <c r="ER158" s="413"/>
      <c r="ES158" s="413"/>
      <c r="ET158" s="413"/>
      <c r="EU158" s="413"/>
    </row>
    <row r="159" spans="1:151" ht="204" hidden="1" customHeight="1" x14ac:dyDescent="0.2">
      <c r="A159" s="403" t="s">
        <v>146</v>
      </c>
      <c r="B159" s="404" t="s">
        <v>196</v>
      </c>
      <c r="C159" s="404" t="s">
        <v>194</v>
      </c>
      <c r="D159" s="238" t="s">
        <v>757</v>
      </c>
      <c r="E159" s="403" t="s">
        <v>153</v>
      </c>
      <c r="F159" s="403" t="s">
        <v>156</v>
      </c>
      <c r="G159" s="403" t="s">
        <v>221</v>
      </c>
      <c r="H159" s="403" t="s">
        <v>442</v>
      </c>
      <c r="I159" s="403" t="s">
        <v>443</v>
      </c>
      <c r="J159" s="403" t="s">
        <v>440</v>
      </c>
      <c r="K159" s="403" t="s">
        <v>180</v>
      </c>
      <c r="L159" s="405">
        <v>120801000</v>
      </c>
      <c r="M159" s="126">
        <v>5.0079009635828404</v>
      </c>
      <c r="N159" s="462"/>
      <c r="O159" s="416">
        <v>4.04</v>
      </c>
      <c r="P159" s="108"/>
      <c r="Q159" s="406">
        <v>3.52</v>
      </c>
      <c r="R159" s="331"/>
      <c r="S159" s="189" t="e">
        <f>Q159+#REF!+R159</f>
        <v>#REF!</v>
      </c>
      <c r="T159" s="462"/>
      <c r="U159" s="411">
        <f t="shared" si="98"/>
        <v>0</v>
      </c>
      <c r="V159" s="407">
        <f t="shared" si="99"/>
        <v>0</v>
      </c>
      <c r="W159" s="384">
        <f t="shared" si="90"/>
        <v>1916.4046364329799</v>
      </c>
      <c r="X159" s="407">
        <f t="shared" si="100"/>
        <v>10</v>
      </c>
      <c r="Y159" s="407">
        <f t="shared" si="101"/>
        <v>20</v>
      </c>
      <c r="Z159" s="406" t="s">
        <v>161</v>
      </c>
      <c r="AA159" s="407">
        <f t="shared" si="102"/>
        <v>20</v>
      </c>
      <c r="AB159" s="409" t="s">
        <v>161</v>
      </c>
      <c r="AC159" s="407">
        <f>IF(AD159="Yes",10,0)</f>
        <v>10</v>
      </c>
      <c r="AD159" s="409" t="s">
        <v>161</v>
      </c>
      <c r="AE159" s="407">
        <f t="shared" si="91"/>
        <v>0</v>
      </c>
      <c r="AF159" s="407">
        <f t="shared" si="97"/>
        <v>10</v>
      </c>
      <c r="AG159" s="407">
        <f t="shared" si="92"/>
        <v>15</v>
      </c>
      <c r="AH159" s="407">
        <v>0</v>
      </c>
      <c r="AI159" s="406" t="s">
        <v>161</v>
      </c>
      <c r="AJ159" s="407">
        <v>15</v>
      </c>
      <c r="AK159" s="406" t="s">
        <v>751</v>
      </c>
      <c r="AL159" s="407">
        <f t="shared" si="96"/>
        <v>10</v>
      </c>
      <c r="AM159" s="406" t="s">
        <v>161</v>
      </c>
      <c r="AN159" s="407">
        <f t="shared" si="93"/>
        <v>0</v>
      </c>
      <c r="AO159" s="406" t="s">
        <v>162</v>
      </c>
      <c r="AP159" s="407">
        <f t="shared" si="95"/>
        <v>0</v>
      </c>
      <c r="AQ159" s="406" t="s">
        <v>162</v>
      </c>
      <c r="AR159" s="385">
        <v>9.7962399411793832</v>
      </c>
      <c r="AS159" s="385">
        <v>0.37251017789587837</v>
      </c>
      <c r="AT159" s="385">
        <v>0</v>
      </c>
      <c r="AU159" s="385">
        <v>6.6047609105597012</v>
      </c>
      <c r="AV159" s="385">
        <v>6.3632374574832147</v>
      </c>
      <c r="AW159" s="385">
        <v>42.364117748521622</v>
      </c>
      <c r="AX159" s="385">
        <v>0</v>
      </c>
      <c r="AY159" s="385">
        <v>25</v>
      </c>
      <c r="AZ159" s="224"/>
      <c r="BA159" s="448"/>
      <c r="BB159" s="458"/>
      <c r="BC159" s="337" t="s">
        <v>194</v>
      </c>
      <c r="BD159" s="386">
        <v>100</v>
      </c>
      <c r="BE159" s="337" t="s">
        <v>156</v>
      </c>
      <c r="BF159" s="386" t="s">
        <v>156</v>
      </c>
      <c r="BG159" s="337" t="s">
        <v>156</v>
      </c>
      <c r="BH159" s="386" t="s">
        <v>156</v>
      </c>
      <c r="BI159" s="386" t="s">
        <v>195</v>
      </c>
      <c r="BJ159" s="386">
        <v>100</v>
      </c>
      <c r="BK159" s="386" t="s">
        <v>156</v>
      </c>
      <c r="BL159" s="386" t="s">
        <v>156</v>
      </c>
      <c r="BM159" s="386" t="s">
        <v>156</v>
      </c>
      <c r="BN159" s="386" t="s">
        <v>156</v>
      </c>
      <c r="BO159" s="406">
        <f t="shared" si="103"/>
        <v>60</v>
      </c>
      <c r="BP159" s="406">
        <f t="shared" si="85"/>
        <v>50</v>
      </c>
      <c r="BQ159" s="331"/>
      <c r="BR159" s="406"/>
      <c r="BS159" s="407"/>
      <c r="BT159" s="407"/>
      <c r="BU159" s="406">
        <f t="shared" si="94"/>
        <v>3.52</v>
      </c>
      <c r="BV159" s="410" t="s">
        <v>809</v>
      </c>
      <c r="BW159" s="406">
        <f t="shared" si="104"/>
        <v>4.04</v>
      </c>
      <c r="BX159" s="406"/>
      <c r="BY159" s="406"/>
      <c r="BZ159" s="282" t="s">
        <v>196</v>
      </c>
      <c r="CA159" s="308">
        <v>100</v>
      </c>
      <c r="CB159" s="282" t="s">
        <v>156</v>
      </c>
      <c r="CC159" s="308" t="s">
        <v>156</v>
      </c>
      <c r="CD159" s="282" t="s">
        <v>156</v>
      </c>
      <c r="CE159" s="308" t="s">
        <v>156</v>
      </c>
      <c r="CF159" s="282" t="s">
        <v>156</v>
      </c>
      <c r="CG159" s="308" t="s">
        <v>156</v>
      </c>
      <c r="CH159" s="284">
        <v>1</v>
      </c>
      <c r="CI159" s="284" t="s">
        <v>184</v>
      </c>
      <c r="CJ159" s="282" t="s">
        <v>198</v>
      </c>
      <c r="CK159" s="282" t="s">
        <v>199</v>
      </c>
      <c r="CL159" s="282" t="s">
        <v>210</v>
      </c>
      <c r="CM159" s="307">
        <v>7.7616468999999997</v>
      </c>
      <c r="CN159" s="307">
        <v>7.7616468999999997</v>
      </c>
      <c r="CO159" s="284" t="s">
        <v>158</v>
      </c>
      <c r="CP159" s="284" t="s">
        <v>168</v>
      </c>
      <c r="CQ159" s="308">
        <v>2</v>
      </c>
      <c r="CR159" s="308">
        <v>2</v>
      </c>
      <c r="CS159" s="284" t="s">
        <v>160</v>
      </c>
      <c r="CT159" s="284" t="s">
        <v>160</v>
      </c>
      <c r="CU159" s="308">
        <v>55.000291984953797</v>
      </c>
      <c r="CV159" s="308">
        <v>70</v>
      </c>
      <c r="CW159" s="307">
        <v>16.265134601790702</v>
      </c>
      <c r="CX159" s="307">
        <v>83.734865398209294</v>
      </c>
      <c r="CY159" s="309">
        <v>8121.3725828405404</v>
      </c>
      <c r="CZ159" s="309">
        <v>74420.488354429806</v>
      </c>
      <c r="DA159" s="307">
        <v>0.10912818180071945</v>
      </c>
      <c r="DB159" s="309">
        <v>6800.4204007285998</v>
      </c>
      <c r="DC159" s="309">
        <v>1320.9521821119401</v>
      </c>
      <c r="DD159" s="310">
        <v>1603998.7142052867</v>
      </c>
      <c r="DE159" s="310">
        <v>311569.79668598284</v>
      </c>
      <c r="DF159" s="310">
        <v>1915568.5108912694</v>
      </c>
      <c r="DG159" s="283">
        <v>44999602</v>
      </c>
      <c r="DH159" s="307">
        <v>0</v>
      </c>
      <c r="DI159" s="307">
        <v>0</v>
      </c>
      <c r="DJ159" s="307">
        <v>0</v>
      </c>
      <c r="DK159" s="307" t="s">
        <v>156</v>
      </c>
      <c r="DL159" s="307" t="s">
        <v>156</v>
      </c>
      <c r="DM159" s="310">
        <v>29.776517950539802</v>
      </c>
      <c r="DN159" s="311">
        <v>9.7488231199124501E-5</v>
      </c>
      <c r="DO159" s="284" t="s">
        <v>162</v>
      </c>
      <c r="DP159" s="284" t="s">
        <v>162</v>
      </c>
      <c r="DQ159" s="308">
        <v>12</v>
      </c>
      <c r="DR159" s="308">
        <v>12</v>
      </c>
      <c r="DS159" s="284" t="s">
        <v>162</v>
      </c>
      <c r="DT159" s="308">
        <v>3</v>
      </c>
      <c r="DU159" s="308">
        <v>4</v>
      </c>
      <c r="DV159" s="282" t="s">
        <v>237</v>
      </c>
      <c r="DW159" s="282" t="s">
        <v>164</v>
      </c>
      <c r="DX159" s="284" t="s">
        <v>165</v>
      </c>
      <c r="DY159" s="284" t="s">
        <v>170</v>
      </c>
      <c r="DZ159" s="308">
        <v>1</v>
      </c>
      <c r="EA159" s="284" t="s">
        <v>161</v>
      </c>
      <c r="EB159" s="308">
        <v>29</v>
      </c>
      <c r="EC159" s="283">
        <v>94540000</v>
      </c>
      <c r="ED159" s="283">
        <v>23447000</v>
      </c>
      <c r="EE159" s="283">
        <v>2814000</v>
      </c>
      <c r="EF159" s="283">
        <v>120801000</v>
      </c>
      <c r="EG159" s="283" t="s">
        <v>156</v>
      </c>
      <c r="EH159" s="283">
        <v>120801000</v>
      </c>
      <c r="EI159" s="283">
        <v>120801000</v>
      </c>
      <c r="EJ159" s="284" t="s">
        <v>156</v>
      </c>
      <c r="EM159" s="413"/>
      <c r="EN159" s="413"/>
      <c r="EO159" s="413"/>
      <c r="EP159" s="413"/>
      <c r="EQ159" s="413"/>
      <c r="ER159" s="413"/>
      <c r="ES159" s="413"/>
      <c r="ET159" s="413"/>
      <c r="EU159" s="413"/>
    </row>
    <row r="160" spans="1:151" ht="60" hidden="1" x14ac:dyDescent="0.2">
      <c r="A160" s="403" t="s">
        <v>114</v>
      </c>
      <c r="B160" s="404" t="s">
        <v>258</v>
      </c>
      <c r="C160" s="404" t="s">
        <v>194</v>
      </c>
      <c r="D160" s="238" t="s">
        <v>757</v>
      </c>
      <c r="E160" s="403" t="s">
        <v>185</v>
      </c>
      <c r="F160" s="403" t="s">
        <v>312</v>
      </c>
      <c r="G160" s="403" t="s">
        <v>313</v>
      </c>
      <c r="H160" s="403" t="s">
        <v>314</v>
      </c>
      <c r="I160" s="403" t="s">
        <v>315</v>
      </c>
      <c r="J160" s="403" t="s">
        <v>316</v>
      </c>
      <c r="K160" s="403" t="s">
        <v>167</v>
      </c>
      <c r="L160" s="405">
        <v>30987000</v>
      </c>
      <c r="M160" s="217"/>
      <c r="N160" s="462"/>
      <c r="O160" s="416">
        <v>20.72</v>
      </c>
      <c r="P160" s="108"/>
      <c r="Q160" s="406">
        <v>17.12</v>
      </c>
      <c r="R160" s="331"/>
      <c r="S160" s="189" t="e">
        <f>Q160+#REF!+R160</f>
        <v>#REF!</v>
      </c>
      <c r="T160" s="462"/>
      <c r="U160" s="411">
        <f t="shared" si="98"/>
        <v>0</v>
      </c>
      <c r="V160" s="407">
        <f t="shared" si="99"/>
        <v>0</v>
      </c>
      <c r="W160" s="384">
        <f t="shared" si="90"/>
        <v>1638.8925354054695</v>
      </c>
      <c r="X160" s="407">
        <f t="shared" si="100"/>
        <v>5</v>
      </c>
      <c r="Y160" s="407">
        <f t="shared" si="101"/>
        <v>20</v>
      </c>
      <c r="Z160" s="406" t="s">
        <v>161</v>
      </c>
      <c r="AA160" s="407">
        <f t="shared" si="102"/>
        <v>20</v>
      </c>
      <c r="AB160" s="409" t="s">
        <v>161</v>
      </c>
      <c r="AC160" s="407">
        <f>IF(AD160="Yes",10,0)</f>
        <v>10</v>
      </c>
      <c r="AD160" s="409" t="s">
        <v>161</v>
      </c>
      <c r="AE160" s="407">
        <f t="shared" si="91"/>
        <v>0</v>
      </c>
      <c r="AF160" s="407">
        <f>IF(BL158&lt;999,20,IF(BL158&lt;1499,15,IF(BL158&lt;1999,10,IF(BL158&lt;3999,5,IF(BL158&gt;4000,0)))))</f>
        <v>0</v>
      </c>
      <c r="AG160" s="407">
        <f t="shared" si="92"/>
        <v>15</v>
      </c>
      <c r="AH160" s="407">
        <f t="shared" ref="AH160:AH179" si="105">IF(AI160="Yes",10,0)</f>
        <v>10</v>
      </c>
      <c r="AI160" s="406" t="s">
        <v>161</v>
      </c>
      <c r="AJ160" s="407">
        <v>15</v>
      </c>
      <c r="AK160" s="406" t="s">
        <v>751</v>
      </c>
      <c r="AL160" s="407">
        <f t="shared" si="96"/>
        <v>10</v>
      </c>
      <c r="AM160" s="406" t="s">
        <v>161</v>
      </c>
      <c r="AN160" s="407">
        <f t="shared" si="93"/>
        <v>0</v>
      </c>
      <c r="AO160" s="406" t="s">
        <v>162</v>
      </c>
      <c r="AP160" s="407">
        <f t="shared" si="95"/>
        <v>0</v>
      </c>
      <c r="AQ160" s="406" t="s">
        <v>162</v>
      </c>
      <c r="AR160" s="385">
        <v>46.280282747314516</v>
      </c>
      <c r="AS160" s="385">
        <v>0.8176696033820634</v>
      </c>
      <c r="AT160" s="385">
        <v>24.093813457691997</v>
      </c>
      <c r="AU160" s="385">
        <v>4.1616023981484593</v>
      </c>
      <c r="AV160" s="385" t="s">
        <v>155</v>
      </c>
      <c r="AW160" s="385">
        <v>19.025870580000003</v>
      </c>
      <c r="AX160" s="385">
        <v>0</v>
      </c>
      <c r="AY160" s="385">
        <v>100</v>
      </c>
      <c r="AZ160" s="224"/>
      <c r="BA160" s="448"/>
      <c r="BB160" s="234"/>
      <c r="BC160" s="337" t="s">
        <v>194</v>
      </c>
      <c r="BD160" s="386">
        <v>100</v>
      </c>
      <c r="BE160" s="337" t="s">
        <v>156</v>
      </c>
      <c r="BF160" s="386" t="s">
        <v>156</v>
      </c>
      <c r="BG160" s="337" t="s">
        <v>156</v>
      </c>
      <c r="BH160" s="386" t="s">
        <v>156</v>
      </c>
      <c r="BI160" s="386" t="s">
        <v>195</v>
      </c>
      <c r="BJ160" s="386">
        <v>79.88</v>
      </c>
      <c r="BK160" s="386" t="s">
        <v>183</v>
      </c>
      <c r="BL160" s="386">
        <v>20.12</v>
      </c>
      <c r="BM160" s="386" t="s">
        <v>156</v>
      </c>
      <c r="BN160" s="386" t="s">
        <v>156</v>
      </c>
      <c r="BO160" s="406">
        <f t="shared" si="103"/>
        <v>55</v>
      </c>
      <c r="BP160" s="406">
        <f t="shared" si="85"/>
        <v>50</v>
      </c>
      <c r="BQ160" s="331"/>
      <c r="BR160" s="406"/>
      <c r="BS160" s="407">
        <v>100</v>
      </c>
      <c r="BT160" s="407"/>
      <c r="BU160" s="406">
        <f t="shared" si="94"/>
        <v>17.12</v>
      </c>
      <c r="BV160" s="410" t="s">
        <v>809</v>
      </c>
      <c r="BW160" s="406">
        <f t="shared" si="104"/>
        <v>45.72</v>
      </c>
      <c r="BX160" s="406"/>
      <c r="BY160" s="406"/>
      <c r="BZ160" s="282" t="s">
        <v>258</v>
      </c>
      <c r="CA160" s="308">
        <v>79.88</v>
      </c>
      <c r="CB160" s="282" t="s">
        <v>253</v>
      </c>
      <c r="CC160" s="308">
        <v>20.12</v>
      </c>
      <c r="CD160" s="282" t="s">
        <v>156</v>
      </c>
      <c r="CE160" s="308" t="s">
        <v>156</v>
      </c>
      <c r="CF160" s="282" t="s">
        <v>156</v>
      </c>
      <c r="CG160" s="308" t="s">
        <v>156</v>
      </c>
      <c r="CH160" s="284">
        <v>1</v>
      </c>
      <c r="CI160" s="284" t="s">
        <v>184</v>
      </c>
      <c r="CJ160" s="282" t="s">
        <v>274</v>
      </c>
      <c r="CK160" s="282" t="s">
        <v>199</v>
      </c>
      <c r="CL160" s="282" t="s">
        <v>317</v>
      </c>
      <c r="CM160" s="307">
        <v>1.71481062</v>
      </c>
      <c r="CN160" s="307">
        <v>1.71481062</v>
      </c>
      <c r="CO160" s="284" t="s">
        <v>157</v>
      </c>
      <c r="CP160" s="284" t="s">
        <v>157</v>
      </c>
      <c r="CQ160" s="308">
        <v>1</v>
      </c>
      <c r="CR160" s="308">
        <v>2</v>
      </c>
      <c r="CS160" s="284" t="s">
        <v>159</v>
      </c>
      <c r="CT160" s="284" t="s">
        <v>160</v>
      </c>
      <c r="CU160" s="308">
        <v>43</v>
      </c>
      <c r="CV160" s="308">
        <v>45</v>
      </c>
      <c r="CW160" s="307">
        <v>7.5487960210548</v>
      </c>
      <c r="CX160" s="307">
        <v>92.451203978945202</v>
      </c>
      <c r="CY160" s="309">
        <v>11025.870580000001</v>
      </c>
      <c r="CZ160" s="309">
        <v>15800.17362</v>
      </c>
      <c r="DA160" s="307">
        <v>0.69783224192190874</v>
      </c>
      <c r="DB160" s="309">
        <v>10193.550100370308</v>
      </c>
      <c r="DC160" s="309">
        <v>832.32047962969182</v>
      </c>
      <c r="DD160" s="310">
        <v>1032268.9976535406</v>
      </c>
      <c r="DE160" s="310">
        <v>84286.496733129708</v>
      </c>
      <c r="DF160" s="310">
        <v>1116555.4943866702</v>
      </c>
      <c r="DG160" s="283">
        <v>25337128</v>
      </c>
      <c r="DH160" s="307">
        <v>16.88552645</v>
      </c>
      <c r="DI160" s="307">
        <v>55.403142789999997</v>
      </c>
      <c r="DJ160" s="307">
        <v>0</v>
      </c>
      <c r="DK160" s="307" t="s">
        <v>156</v>
      </c>
      <c r="DL160" s="307" t="s">
        <v>156</v>
      </c>
      <c r="DM160" s="310" t="s">
        <v>156</v>
      </c>
      <c r="DN160" s="311" t="s">
        <v>156</v>
      </c>
      <c r="DO160" s="284" t="s">
        <v>162</v>
      </c>
      <c r="DP160" s="284" t="s">
        <v>162</v>
      </c>
      <c r="DQ160" s="308">
        <v>12</v>
      </c>
      <c r="DR160" s="308">
        <v>12</v>
      </c>
      <c r="DS160" s="284" t="s">
        <v>162</v>
      </c>
      <c r="DT160" s="308">
        <v>0</v>
      </c>
      <c r="DU160" s="308">
        <v>4</v>
      </c>
      <c r="DV160" s="282" t="s">
        <v>175</v>
      </c>
      <c r="DW160" s="282" t="s">
        <v>207</v>
      </c>
      <c r="DX160" s="284" t="s">
        <v>165</v>
      </c>
      <c r="DY160" s="284" t="s">
        <v>176</v>
      </c>
      <c r="DZ160" s="308">
        <v>1</v>
      </c>
      <c r="EA160" s="284" t="s">
        <v>162</v>
      </c>
      <c r="EB160" s="308">
        <v>24</v>
      </c>
      <c r="EC160" s="283">
        <v>29754000</v>
      </c>
      <c r="ED160" s="283">
        <v>1101000</v>
      </c>
      <c r="EE160" s="283">
        <v>132000</v>
      </c>
      <c r="EF160" s="283">
        <v>30987000</v>
      </c>
      <c r="EG160" s="283" t="s">
        <v>156</v>
      </c>
      <c r="EH160" s="283">
        <v>30987000</v>
      </c>
      <c r="EI160" s="283">
        <v>30987000</v>
      </c>
      <c r="EJ160" s="284" t="s">
        <v>156</v>
      </c>
      <c r="EM160" s="413"/>
      <c r="EN160" s="413"/>
      <c r="EO160" s="413"/>
      <c r="EP160" s="413"/>
      <c r="EQ160" s="413"/>
      <c r="ER160" s="413"/>
      <c r="ES160" s="413"/>
      <c r="ET160" s="413"/>
      <c r="EU160" s="413"/>
    </row>
    <row r="161" spans="1:151" ht="45" hidden="1" x14ac:dyDescent="0.2">
      <c r="A161" s="403" t="s">
        <v>104</v>
      </c>
      <c r="B161" s="404" t="s">
        <v>258</v>
      </c>
      <c r="C161" s="404" t="s">
        <v>194</v>
      </c>
      <c r="D161" s="238" t="s">
        <v>757</v>
      </c>
      <c r="E161" s="403" t="s">
        <v>153</v>
      </c>
      <c r="F161" s="403" t="s">
        <v>260</v>
      </c>
      <c r="G161" s="403" t="s">
        <v>239</v>
      </c>
      <c r="H161" s="403" t="s">
        <v>256</v>
      </c>
      <c r="I161" s="403" t="s">
        <v>261</v>
      </c>
      <c r="J161" s="403" t="s">
        <v>257</v>
      </c>
      <c r="K161" s="403" t="s">
        <v>201</v>
      </c>
      <c r="L161" s="405">
        <v>54800000</v>
      </c>
      <c r="M161" s="126">
        <v>7.9305558958701106</v>
      </c>
      <c r="N161" s="462"/>
      <c r="O161" s="416">
        <v>8.2200000000000006</v>
      </c>
      <c r="P161" s="108"/>
      <c r="Q161" s="406">
        <v>6.31</v>
      </c>
      <c r="R161" s="331"/>
      <c r="S161" s="189" t="e">
        <f>Q161+#REF!+R161</f>
        <v>#REF!</v>
      </c>
      <c r="T161" s="462"/>
      <c r="U161" s="411">
        <f t="shared" si="98"/>
        <v>0</v>
      </c>
      <c r="V161" s="407">
        <f t="shared" si="99"/>
        <v>0</v>
      </c>
      <c r="W161" s="384">
        <f t="shared" si="90"/>
        <v>3336.37631613444</v>
      </c>
      <c r="X161" s="407">
        <f t="shared" si="100"/>
        <v>5</v>
      </c>
      <c r="Y161" s="407">
        <f t="shared" si="101"/>
        <v>20</v>
      </c>
      <c r="Z161" s="406" t="s">
        <v>161</v>
      </c>
      <c r="AA161" s="407">
        <f t="shared" si="102"/>
        <v>20</v>
      </c>
      <c r="AB161" s="409" t="s">
        <v>161</v>
      </c>
      <c r="AC161" s="407">
        <f>IF(AD161="Yes",10,0)</f>
        <v>10</v>
      </c>
      <c r="AD161" s="409" t="s">
        <v>161</v>
      </c>
      <c r="AE161" s="407">
        <f t="shared" si="91"/>
        <v>0</v>
      </c>
      <c r="AF161" s="407">
        <f t="shared" ref="AF161:AF177" si="106">IF(W161&lt;999,20,IF(W161&lt;1499,15,IF(W161&lt;1999,10,IF(W161&lt;3999,5,IF(W161&gt;4000,0)))))</f>
        <v>5</v>
      </c>
      <c r="AG161" s="407">
        <f t="shared" si="92"/>
        <v>15</v>
      </c>
      <c r="AH161" s="407">
        <f t="shared" si="105"/>
        <v>10</v>
      </c>
      <c r="AI161" s="406" t="s">
        <v>161</v>
      </c>
      <c r="AJ161" s="407">
        <v>15</v>
      </c>
      <c r="AK161" s="406" t="s">
        <v>751</v>
      </c>
      <c r="AL161" s="407">
        <f t="shared" si="96"/>
        <v>10</v>
      </c>
      <c r="AM161" s="406" t="s">
        <v>161</v>
      </c>
      <c r="AN161" s="407">
        <f t="shared" si="93"/>
        <v>0</v>
      </c>
      <c r="AO161" s="406" t="s">
        <v>162</v>
      </c>
      <c r="AP161" s="407">
        <f t="shared" si="95"/>
        <v>0</v>
      </c>
      <c r="AQ161" s="406" t="s">
        <v>162</v>
      </c>
      <c r="AR161" s="385">
        <v>17.825798295498515</v>
      </c>
      <c r="AS161" s="385">
        <v>5.7991313868613135E-2</v>
      </c>
      <c r="AT161" s="385">
        <v>20.262297100979996</v>
      </c>
      <c r="AU161" s="385">
        <v>2.6959465148098603</v>
      </c>
      <c r="AV161" s="385">
        <v>0</v>
      </c>
      <c r="AW161" s="385">
        <v>24.612863031</v>
      </c>
      <c r="AX161" s="385">
        <v>0</v>
      </c>
      <c r="AY161" s="385">
        <v>25</v>
      </c>
      <c r="AZ161" s="224"/>
      <c r="BA161" s="448"/>
      <c r="BB161" s="442"/>
      <c r="BC161" s="273" t="s">
        <v>194</v>
      </c>
      <c r="BD161" s="386">
        <v>100</v>
      </c>
      <c r="BE161" s="337" t="s">
        <v>156</v>
      </c>
      <c r="BF161" s="386" t="s">
        <v>156</v>
      </c>
      <c r="BG161" s="337" t="s">
        <v>156</v>
      </c>
      <c r="BH161" s="386" t="s">
        <v>156</v>
      </c>
      <c r="BI161" s="386" t="s">
        <v>195</v>
      </c>
      <c r="BJ161" s="386">
        <v>100</v>
      </c>
      <c r="BK161" s="386" t="s">
        <v>156</v>
      </c>
      <c r="BL161" s="386" t="s">
        <v>156</v>
      </c>
      <c r="BM161" s="386" t="s">
        <v>156</v>
      </c>
      <c r="BN161" s="386" t="s">
        <v>156</v>
      </c>
      <c r="BO161" s="406">
        <f t="shared" si="103"/>
        <v>55</v>
      </c>
      <c r="BP161" s="406">
        <f t="shared" si="85"/>
        <v>55</v>
      </c>
      <c r="BQ161" s="331"/>
      <c r="BR161" s="406"/>
      <c r="BS161" s="407"/>
      <c r="BT161" s="407"/>
      <c r="BU161" s="406">
        <f t="shared" si="94"/>
        <v>6.31</v>
      </c>
      <c r="BV161" s="410" t="s">
        <v>809</v>
      </c>
      <c r="BW161" s="406">
        <f t="shared" si="104"/>
        <v>8.2200000000000006</v>
      </c>
      <c r="BX161" s="406"/>
      <c r="BY161" s="406"/>
      <c r="BZ161" s="282" t="s">
        <v>258</v>
      </c>
      <c r="CA161" s="308">
        <v>100</v>
      </c>
      <c r="CB161" s="282" t="s">
        <v>156</v>
      </c>
      <c r="CC161" s="308" t="s">
        <v>156</v>
      </c>
      <c r="CD161" s="282" t="s">
        <v>156</v>
      </c>
      <c r="CE161" s="308" t="s">
        <v>156</v>
      </c>
      <c r="CF161" s="282" t="s">
        <v>156</v>
      </c>
      <c r="CG161" s="308" t="s">
        <v>156</v>
      </c>
      <c r="CH161" s="284">
        <v>1</v>
      </c>
      <c r="CI161" s="284" t="s">
        <v>184</v>
      </c>
      <c r="CJ161" s="282" t="s">
        <v>198</v>
      </c>
      <c r="CK161" s="282" t="s">
        <v>199</v>
      </c>
      <c r="CL161" s="282" t="s">
        <v>259</v>
      </c>
      <c r="CM161" s="307">
        <v>3.5</v>
      </c>
      <c r="CN161" s="307">
        <v>3.9067273600000001</v>
      </c>
      <c r="CO161" s="284" t="s">
        <v>174</v>
      </c>
      <c r="CP161" s="284" t="s">
        <v>158</v>
      </c>
      <c r="CQ161" s="308">
        <v>1</v>
      </c>
      <c r="CR161" s="308">
        <v>2</v>
      </c>
      <c r="CS161" s="284" t="s">
        <v>159</v>
      </c>
      <c r="CT161" s="284" t="s">
        <v>160</v>
      </c>
      <c r="CU161" s="308">
        <v>47</v>
      </c>
      <c r="CV161" s="308">
        <v>55</v>
      </c>
      <c r="CW161" s="307">
        <v>12.824748075914599</v>
      </c>
      <c r="CX161" s="307">
        <v>87.175251924085401</v>
      </c>
      <c r="CY161" s="309">
        <v>4204.2876770000003</v>
      </c>
      <c r="CZ161" s="309">
        <v>15625.369189999999</v>
      </c>
      <c r="DA161" s="307">
        <v>0.26906805374497528</v>
      </c>
      <c r="DB161" s="309">
        <v>3665.0983740380284</v>
      </c>
      <c r="DC161" s="309">
        <v>539.18930296197209</v>
      </c>
      <c r="DD161" s="310">
        <v>119535.72994085884</v>
      </c>
      <c r="DE161" s="310">
        <v>17585.445280927532</v>
      </c>
      <c r="DF161" s="310">
        <v>137121.17522178637</v>
      </c>
      <c r="DG161" s="283">
        <v>3177924</v>
      </c>
      <c r="DH161" s="307">
        <v>28.277875479999999</v>
      </c>
      <c r="DI161" s="307">
        <v>8.9871338000000005</v>
      </c>
      <c r="DJ161" s="307">
        <v>23.527961319999999</v>
      </c>
      <c r="DK161" s="307" t="s">
        <v>156</v>
      </c>
      <c r="DL161" s="307" t="s">
        <v>156</v>
      </c>
      <c r="DM161" s="310">
        <v>0</v>
      </c>
      <c r="DN161" s="311">
        <v>0</v>
      </c>
      <c r="DO161" s="284" t="s">
        <v>162</v>
      </c>
      <c r="DP161" s="284" t="s">
        <v>162</v>
      </c>
      <c r="DQ161" s="308">
        <v>12</v>
      </c>
      <c r="DR161" s="308">
        <v>12</v>
      </c>
      <c r="DS161" s="284" t="s">
        <v>162</v>
      </c>
      <c r="DT161" s="308">
        <v>1</v>
      </c>
      <c r="DU161" s="308">
        <v>2</v>
      </c>
      <c r="DV161" s="282" t="s">
        <v>163</v>
      </c>
      <c r="DW161" s="282" t="s">
        <v>164</v>
      </c>
      <c r="DX161" s="284" t="s">
        <v>165</v>
      </c>
      <c r="DY161" s="284" t="s">
        <v>176</v>
      </c>
      <c r="DZ161" s="308">
        <v>1</v>
      </c>
      <c r="EA161" s="284" t="s">
        <v>161</v>
      </c>
      <c r="EB161" s="308">
        <v>26</v>
      </c>
      <c r="EC161" s="283">
        <v>47600000</v>
      </c>
      <c r="ED161" s="283">
        <v>7200000</v>
      </c>
      <c r="EE161" s="283">
        <v>0</v>
      </c>
      <c r="EF161" s="283">
        <v>54800000</v>
      </c>
      <c r="EG161" s="283" t="s">
        <v>156</v>
      </c>
      <c r="EH161" s="283">
        <v>54800000</v>
      </c>
      <c r="EI161" s="283">
        <v>54800000</v>
      </c>
      <c r="EJ161" s="284" t="s">
        <v>156</v>
      </c>
      <c r="EM161" s="413"/>
      <c r="EN161" s="413"/>
      <c r="EO161" s="413"/>
      <c r="EP161" s="413"/>
      <c r="EQ161" s="413"/>
      <c r="ER161" s="413"/>
      <c r="ES161" s="413"/>
      <c r="ET161" s="413"/>
      <c r="EU161" s="413"/>
    </row>
    <row r="162" spans="1:15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225"/>
      <c r="P162" s="226"/>
      <c r="Q162" s="390">
        <v>18.819570064834998</v>
      </c>
      <c r="R162" s="391">
        <v>9.75</v>
      </c>
      <c r="S162" s="204" t="e">
        <f>Q162+#REF!+R162</f>
        <v>#REF!</v>
      </c>
      <c r="T162" s="439"/>
      <c r="U162" s="205" t="s">
        <v>155</v>
      </c>
      <c r="V162" s="392"/>
      <c r="W162" s="393">
        <f t="shared" si="90"/>
        <v>20040.485829959514</v>
      </c>
      <c r="X162" s="394"/>
      <c r="Y162" s="394"/>
      <c r="Z162" s="394" t="s">
        <v>161</v>
      </c>
      <c r="AA162" s="394"/>
      <c r="AB162" s="394"/>
      <c r="AC162" s="394"/>
      <c r="AD162" s="394"/>
      <c r="AE162" s="395">
        <f t="shared" si="91"/>
        <v>0</v>
      </c>
      <c r="AF162" s="395">
        <f t="shared" si="106"/>
        <v>0</v>
      </c>
      <c r="AG162" s="395">
        <f t="shared" si="92"/>
        <v>15</v>
      </c>
      <c r="AH162" s="395">
        <f t="shared" si="105"/>
        <v>10</v>
      </c>
      <c r="AI162" s="391" t="s">
        <v>161</v>
      </c>
      <c r="AJ162" s="395">
        <f t="shared" ref="AJ162:AJ177" si="107">IF(AK162="Minimal",15,0)</f>
        <v>15</v>
      </c>
      <c r="AK162" s="391" t="s">
        <v>751</v>
      </c>
      <c r="AL162" s="395">
        <f t="shared" si="96"/>
        <v>10</v>
      </c>
      <c r="AM162" s="391" t="s">
        <v>161</v>
      </c>
      <c r="AN162" s="395">
        <f t="shared" si="93"/>
        <v>0</v>
      </c>
      <c r="AO162" s="391" t="s">
        <v>162</v>
      </c>
      <c r="AP162" s="395">
        <f t="shared" si="95"/>
        <v>0</v>
      </c>
      <c r="AQ162" s="391" t="s">
        <v>162</v>
      </c>
      <c r="AR162" s="390"/>
      <c r="AS162" s="390"/>
      <c r="AT162" s="390">
        <v>22.5</v>
      </c>
      <c r="AU162" s="390"/>
      <c r="AV162" s="390"/>
      <c r="AW162" s="390"/>
      <c r="AX162" s="390"/>
      <c r="AY162" s="390"/>
      <c r="AZ162" s="227"/>
      <c r="BA162" s="448"/>
      <c r="BB162" s="457"/>
      <c r="BC162" s="387" t="s">
        <v>214</v>
      </c>
      <c r="BD162" s="396"/>
      <c r="BE162" s="344"/>
      <c r="BF162" s="396"/>
      <c r="BG162" s="344"/>
      <c r="BH162" s="396"/>
      <c r="BI162" s="396"/>
      <c r="BJ162" s="396"/>
      <c r="BK162" s="396"/>
      <c r="BL162" s="396"/>
      <c r="BM162" s="396"/>
      <c r="BN162" s="396"/>
      <c r="BO162" s="396"/>
      <c r="BP162" s="391">
        <f t="shared" ref="BP162:BP177" si="108">SUM(AE162+AF162+AG162+AH162+AJ162+AL162+AN162)</f>
        <v>50</v>
      </c>
      <c r="BQ162" s="396"/>
      <c r="BR162" s="396"/>
      <c r="BS162" s="396"/>
      <c r="BT162" s="396"/>
      <c r="BU162" s="396"/>
      <c r="BV162" s="396"/>
      <c r="BW162" s="396"/>
      <c r="BX162" s="396"/>
      <c r="BY162" s="300"/>
      <c r="BZ162" s="38" t="s">
        <v>735</v>
      </c>
      <c r="CA162" s="300"/>
      <c r="CB162" s="304"/>
      <c r="CC162" s="300"/>
      <c r="CD162" s="304"/>
      <c r="CE162" s="300"/>
      <c r="CF162" s="304"/>
      <c r="CG162" s="300"/>
      <c r="CH162" s="301"/>
      <c r="CI162" s="301"/>
      <c r="CJ162" s="304"/>
      <c r="CK162" s="304"/>
      <c r="CL162" s="304"/>
      <c r="CM162" s="302"/>
      <c r="CN162" s="302">
        <v>0.25</v>
      </c>
      <c r="CO162" s="301"/>
      <c r="CP162" s="301"/>
      <c r="CQ162" s="300"/>
      <c r="CR162" s="300"/>
      <c r="CS162" s="301"/>
      <c r="CT162" s="301"/>
      <c r="CU162" s="300"/>
      <c r="CV162" s="300"/>
      <c r="CW162" s="302"/>
      <c r="CX162" s="302"/>
      <c r="CY162" s="299">
        <v>494</v>
      </c>
      <c r="CZ162" s="299"/>
      <c r="DA162" s="302"/>
      <c r="DB162" s="299"/>
      <c r="DC162" s="299"/>
      <c r="DD162" s="298"/>
      <c r="DE162" s="298"/>
      <c r="DF162" s="298"/>
      <c r="DG162" s="303"/>
      <c r="DH162" s="302"/>
      <c r="DI162" s="302"/>
      <c r="DJ162" s="302"/>
      <c r="DK162" s="302"/>
      <c r="DL162" s="302"/>
      <c r="DM162" s="298"/>
      <c r="DN162" s="297"/>
      <c r="DO162" s="301"/>
      <c r="DP162" s="301"/>
      <c r="DQ162" s="300"/>
      <c r="DR162" s="300"/>
      <c r="DS162" s="301"/>
      <c r="DT162" s="300"/>
      <c r="DU162" s="300"/>
      <c r="DV162" s="304"/>
      <c r="DW162" s="304"/>
      <c r="DX162" s="301"/>
      <c r="DY162" s="301"/>
      <c r="DZ162" s="300"/>
      <c r="EA162" s="301"/>
      <c r="EB162" s="300"/>
      <c r="EC162" s="52">
        <v>85000</v>
      </c>
      <c r="ED162" s="52">
        <v>0</v>
      </c>
      <c r="EE162" s="303"/>
      <c r="EF162" s="52">
        <v>100000</v>
      </c>
      <c r="EG162" s="51">
        <v>0</v>
      </c>
      <c r="EH162" s="292">
        <v>2475000</v>
      </c>
      <c r="EI162" s="303"/>
      <c r="EJ162" s="301"/>
    </row>
    <row r="163" spans="1:15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390">
        <v>17.717965136690001</v>
      </c>
      <c r="R163" s="391">
        <v>9.75</v>
      </c>
      <c r="S163" s="204" t="e">
        <f>Q163+#REF!+R163</f>
        <v>#REF!</v>
      </c>
      <c r="T163" s="439"/>
      <c r="U163" s="205" t="s">
        <v>155</v>
      </c>
      <c r="V163" s="392"/>
      <c r="W163" s="393">
        <f t="shared" si="90"/>
        <v>6121.9440192433849</v>
      </c>
      <c r="X163" s="394"/>
      <c r="Y163" s="394"/>
      <c r="Z163" s="394" t="s">
        <v>161</v>
      </c>
      <c r="AA163" s="394"/>
      <c r="AB163" s="394"/>
      <c r="AC163" s="394"/>
      <c r="AD163" s="394"/>
      <c r="AE163" s="395">
        <f t="shared" si="91"/>
        <v>0</v>
      </c>
      <c r="AF163" s="395">
        <f t="shared" si="106"/>
        <v>0</v>
      </c>
      <c r="AG163" s="395">
        <f t="shared" si="92"/>
        <v>15</v>
      </c>
      <c r="AH163" s="395">
        <f t="shared" si="105"/>
        <v>10</v>
      </c>
      <c r="AI163" s="391" t="s">
        <v>161</v>
      </c>
      <c r="AJ163" s="395">
        <f t="shared" si="107"/>
        <v>15</v>
      </c>
      <c r="AK163" s="391" t="s">
        <v>751</v>
      </c>
      <c r="AL163" s="395">
        <f t="shared" si="96"/>
        <v>10</v>
      </c>
      <c r="AM163" s="391" t="s">
        <v>161</v>
      </c>
      <c r="AN163" s="395">
        <f t="shared" si="93"/>
        <v>0</v>
      </c>
      <c r="AO163" s="391" t="s">
        <v>162</v>
      </c>
      <c r="AP163" s="395">
        <f t="shared" si="95"/>
        <v>0</v>
      </c>
      <c r="AQ163" s="391" t="s">
        <v>162</v>
      </c>
      <c r="AR163" s="390"/>
      <c r="AS163" s="390"/>
      <c r="AT163" s="390">
        <v>12.5</v>
      </c>
      <c r="AU163" s="390"/>
      <c r="AV163" s="390"/>
      <c r="AW163" s="390"/>
      <c r="AX163" s="390"/>
      <c r="AY163" s="390"/>
      <c r="AZ163" s="227"/>
      <c r="BA163" s="448"/>
      <c r="BB163" s="457"/>
      <c r="BC163" s="387" t="s">
        <v>214</v>
      </c>
      <c r="BD163" s="396"/>
      <c r="BE163" s="344"/>
      <c r="BF163" s="396"/>
      <c r="BG163" s="344"/>
      <c r="BH163" s="396"/>
      <c r="BI163" s="396"/>
      <c r="BJ163" s="396"/>
      <c r="BK163" s="396"/>
      <c r="BL163" s="396"/>
      <c r="BM163" s="396"/>
      <c r="BN163" s="396"/>
      <c r="BO163" s="396"/>
      <c r="BP163" s="391">
        <f t="shared" si="108"/>
        <v>50</v>
      </c>
      <c r="BQ163" s="396"/>
      <c r="BR163" s="396"/>
      <c r="BS163" s="396"/>
      <c r="BT163" s="396"/>
      <c r="BU163" s="396"/>
      <c r="BV163" s="396"/>
      <c r="BW163" s="396"/>
      <c r="BX163" s="396"/>
      <c r="BY163" s="300"/>
      <c r="BZ163" s="38" t="s">
        <v>735</v>
      </c>
      <c r="CA163" s="300"/>
      <c r="CB163" s="304"/>
      <c r="CC163" s="300"/>
      <c r="CD163" s="304"/>
      <c r="CE163" s="300"/>
      <c r="CF163" s="304"/>
      <c r="CG163" s="300"/>
      <c r="CH163" s="301"/>
      <c r="CI163" s="301"/>
      <c r="CJ163" s="304"/>
      <c r="CK163" s="304"/>
      <c r="CL163" s="304"/>
      <c r="CM163" s="302"/>
      <c r="CN163" s="302">
        <v>0.17</v>
      </c>
      <c r="CO163" s="301"/>
      <c r="CP163" s="301"/>
      <c r="CQ163" s="300"/>
      <c r="CR163" s="300"/>
      <c r="CS163" s="301"/>
      <c r="CT163" s="301"/>
      <c r="CU163" s="300"/>
      <c r="CV163" s="300"/>
      <c r="CW163" s="302"/>
      <c r="CX163" s="302"/>
      <c r="CY163" s="299">
        <v>538</v>
      </c>
      <c r="CZ163" s="299"/>
      <c r="DA163" s="302"/>
      <c r="DB163" s="299"/>
      <c r="DC163" s="299"/>
      <c r="DD163" s="298"/>
      <c r="DE163" s="298"/>
      <c r="DF163" s="298"/>
      <c r="DG163" s="303"/>
      <c r="DH163" s="302"/>
      <c r="DI163" s="302"/>
      <c r="DJ163" s="302"/>
      <c r="DK163" s="302"/>
      <c r="DL163" s="302"/>
      <c r="DM163" s="298"/>
      <c r="DN163" s="297"/>
      <c r="DO163" s="301"/>
      <c r="DP163" s="301"/>
      <c r="DQ163" s="300"/>
      <c r="DR163" s="300"/>
      <c r="DS163" s="301"/>
      <c r="DT163" s="300"/>
      <c r="DU163" s="300"/>
      <c r="DV163" s="304"/>
      <c r="DW163" s="304"/>
      <c r="DX163" s="301"/>
      <c r="DY163" s="301"/>
      <c r="DZ163" s="300"/>
      <c r="EA163" s="301"/>
      <c r="EB163" s="300"/>
      <c r="EC163" s="52">
        <v>80000</v>
      </c>
      <c r="ED163" s="52">
        <v>0</v>
      </c>
      <c r="EE163" s="303"/>
      <c r="EF163" s="52">
        <v>100000</v>
      </c>
      <c r="EG163" s="51">
        <v>0</v>
      </c>
      <c r="EH163" s="292">
        <v>559913</v>
      </c>
      <c r="EI163" s="303"/>
      <c r="EJ163" s="301"/>
    </row>
    <row r="164" spans="1:15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226"/>
      <c r="Q164" s="390">
        <v>13.997229630050075</v>
      </c>
      <c r="R164" s="391">
        <v>8.25</v>
      </c>
      <c r="S164" s="204" t="e">
        <f>Q164+#REF!+R164</f>
        <v>#REF!</v>
      </c>
      <c r="T164" s="439"/>
      <c r="U164" s="205" t="s">
        <v>155</v>
      </c>
      <c r="V164" s="392"/>
      <c r="W164" s="393">
        <f t="shared" si="90"/>
        <v>76968.816067653272</v>
      </c>
      <c r="X164" s="394"/>
      <c r="Y164" s="394"/>
      <c r="Z164" s="394" t="s">
        <v>161</v>
      </c>
      <c r="AA164" s="394"/>
      <c r="AB164" s="394"/>
      <c r="AC164" s="394"/>
      <c r="AD164" s="394"/>
      <c r="AE164" s="395">
        <f t="shared" si="91"/>
        <v>0</v>
      </c>
      <c r="AF164" s="395">
        <f t="shared" si="106"/>
        <v>0</v>
      </c>
      <c r="AG164" s="395">
        <f t="shared" si="92"/>
        <v>15</v>
      </c>
      <c r="AH164" s="395">
        <f t="shared" si="105"/>
        <v>10</v>
      </c>
      <c r="AI164" s="391" t="s">
        <v>161</v>
      </c>
      <c r="AJ164" s="395">
        <f t="shared" si="107"/>
        <v>15</v>
      </c>
      <c r="AK164" s="391" t="s">
        <v>751</v>
      </c>
      <c r="AL164" s="395">
        <f t="shared" si="96"/>
        <v>10</v>
      </c>
      <c r="AM164" s="391" t="s">
        <v>161</v>
      </c>
      <c r="AN164" s="395">
        <f t="shared" si="93"/>
        <v>0</v>
      </c>
      <c r="AO164" s="391" t="s">
        <v>162</v>
      </c>
      <c r="AP164" s="395">
        <f t="shared" si="95"/>
        <v>0</v>
      </c>
      <c r="AQ164" s="391" t="s">
        <v>162</v>
      </c>
      <c r="AR164" s="390"/>
      <c r="AS164" s="390"/>
      <c r="AT164" s="390">
        <v>25</v>
      </c>
      <c r="AU164" s="390"/>
      <c r="AV164" s="390"/>
      <c r="AW164" s="390"/>
      <c r="AX164" s="390"/>
      <c r="AY164" s="390"/>
      <c r="AZ164" s="227"/>
      <c r="BA164" s="448"/>
      <c r="BB164" s="457"/>
      <c r="BC164" s="387" t="s">
        <v>214</v>
      </c>
      <c r="BD164" s="396"/>
      <c r="BE164" s="344"/>
      <c r="BF164" s="396"/>
      <c r="BG164" s="344"/>
      <c r="BH164" s="396"/>
      <c r="BI164" s="396"/>
      <c r="BJ164" s="396"/>
      <c r="BK164" s="396"/>
      <c r="BL164" s="396"/>
      <c r="BM164" s="396"/>
      <c r="BN164" s="396"/>
      <c r="BO164" s="396"/>
      <c r="BP164" s="391">
        <f t="shared" si="108"/>
        <v>50</v>
      </c>
      <c r="BQ164" s="396"/>
      <c r="BR164" s="396"/>
      <c r="BS164" s="396"/>
      <c r="BT164" s="396"/>
      <c r="BU164" s="396"/>
      <c r="BV164" s="396"/>
      <c r="BW164" s="396"/>
      <c r="BX164" s="396"/>
      <c r="BY164" s="300"/>
      <c r="BZ164" s="38" t="s">
        <v>734</v>
      </c>
      <c r="CA164" s="300"/>
      <c r="CB164" s="304"/>
      <c r="CC164" s="300"/>
      <c r="CD164" s="304"/>
      <c r="CE164" s="300"/>
      <c r="CF164" s="304"/>
      <c r="CG164" s="300"/>
      <c r="CH164" s="301"/>
      <c r="CI164" s="301"/>
      <c r="CJ164" s="304"/>
      <c r="CK164" s="304"/>
      <c r="CL164" s="304"/>
      <c r="CM164" s="302"/>
      <c r="CN164" s="302">
        <v>1.056</v>
      </c>
      <c r="CO164" s="301"/>
      <c r="CP164" s="301"/>
      <c r="CQ164" s="300"/>
      <c r="CR164" s="300"/>
      <c r="CS164" s="301"/>
      <c r="CT164" s="301"/>
      <c r="CU164" s="300"/>
      <c r="CV164" s="300"/>
      <c r="CW164" s="302"/>
      <c r="CX164" s="302"/>
      <c r="CY164" s="299">
        <f>129*0.1</f>
        <v>12.9</v>
      </c>
      <c r="CZ164" s="299"/>
      <c r="DA164" s="302"/>
      <c r="DB164" s="299"/>
      <c r="DC164" s="299"/>
      <c r="DD164" s="298"/>
      <c r="DE164" s="298"/>
      <c r="DF164" s="298"/>
      <c r="DG164" s="303"/>
      <c r="DH164" s="302"/>
      <c r="DI164" s="302"/>
      <c r="DJ164" s="302"/>
      <c r="DK164" s="302"/>
      <c r="DL164" s="302"/>
      <c r="DM164" s="298"/>
      <c r="DN164" s="297"/>
      <c r="DO164" s="301"/>
      <c r="DP164" s="301"/>
      <c r="DQ164" s="300"/>
      <c r="DR164" s="300"/>
      <c r="DS164" s="301"/>
      <c r="DT164" s="300"/>
      <c r="DU164" s="300"/>
      <c r="DV164" s="304"/>
      <c r="DW164" s="304"/>
      <c r="DX164" s="301"/>
      <c r="DY164" s="301"/>
      <c r="DZ164" s="300"/>
      <c r="EA164" s="301"/>
      <c r="EB164" s="300"/>
      <c r="EC164" s="52">
        <v>300000</v>
      </c>
      <c r="ED164" s="52">
        <v>0</v>
      </c>
      <c r="EE164" s="303"/>
      <c r="EF164" s="52">
        <v>345000</v>
      </c>
      <c r="EG164" s="51">
        <v>0</v>
      </c>
      <c r="EH164" s="292">
        <v>1048500</v>
      </c>
      <c r="EI164" s="303"/>
      <c r="EJ164" s="301"/>
    </row>
    <row r="165" spans="1:15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390">
        <v>13.321441426829745</v>
      </c>
      <c r="R165" s="391">
        <v>9.75</v>
      </c>
      <c r="S165" s="204" t="e">
        <f>Q165+#REF!+R165</f>
        <v>#REF!</v>
      </c>
      <c r="T165" s="439"/>
      <c r="U165" s="205" t="s">
        <v>155</v>
      </c>
      <c r="V165" s="392"/>
      <c r="W165" s="393">
        <f t="shared" si="90"/>
        <v>14204.545454545452</v>
      </c>
      <c r="X165" s="394"/>
      <c r="Y165" s="394"/>
      <c r="Z165" s="394" t="s">
        <v>161</v>
      </c>
      <c r="AA165" s="394"/>
      <c r="AB165" s="394"/>
      <c r="AC165" s="394"/>
      <c r="AD165" s="394"/>
      <c r="AE165" s="395">
        <f t="shared" si="91"/>
        <v>0</v>
      </c>
      <c r="AF165" s="395">
        <f t="shared" si="106"/>
        <v>0</v>
      </c>
      <c r="AG165" s="395">
        <f t="shared" si="92"/>
        <v>15</v>
      </c>
      <c r="AH165" s="395">
        <f t="shared" si="105"/>
        <v>10</v>
      </c>
      <c r="AI165" s="391" t="s">
        <v>161</v>
      </c>
      <c r="AJ165" s="395">
        <f t="shared" si="107"/>
        <v>15</v>
      </c>
      <c r="AK165" s="391" t="s">
        <v>751</v>
      </c>
      <c r="AL165" s="395">
        <f t="shared" si="96"/>
        <v>10</v>
      </c>
      <c r="AM165" s="391" t="s">
        <v>161</v>
      </c>
      <c r="AN165" s="395">
        <f t="shared" si="93"/>
        <v>0</v>
      </c>
      <c r="AO165" s="391" t="s">
        <v>162</v>
      </c>
      <c r="AP165" s="395">
        <f t="shared" si="95"/>
        <v>0</v>
      </c>
      <c r="AQ165" s="391" t="s">
        <v>162</v>
      </c>
      <c r="AR165" s="390"/>
      <c r="AS165" s="390"/>
      <c r="AT165" s="390">
        <v>12.5</v>
      </c>
      <c r="AU165" s="390"/>
      <c r="AV165" s="390"/>
      <c r="AW165" s="390"/>
      <c r="AX165" s="390"/>
      <c r="AY165" s="390"/>
      <c r="AZ165" s="227"/>
      <c r="BA165" s="448"/>
      <c r="BB165" s="457"/>
      <c r="BC165" s="387" t="s">
        <v>214</v>
      </c>
      <c r="BD165" s="396"/>
      <c r="BE165" s="344"/>
      <c r="BF165" s="396"/>
      <c r="BG165" s="344"/>
      <c r="BH165" s="396"/>
      <c r="BI165" s="396"/>
      <c r="BJ165" s="396"/>
      <c r="BK165" s="396"/>
      <c r="BL165" s="396"/>
      <c r="BM165" s="396"/>
      <c r="BN165" s="396"/>
      <c r="BO165" s="396"/>
      <c r="BP165" s="391">
        <f t="shared" si="108"/>
        <v>50</v>
      </c>
      <c r="BQ165" s="396"/>
      <c r="BR165" s="396"/>
      <c r="BS165" s="396"/>
      <c r="BT165" s="396"/>
      <c r="BU165" s="396"/>
      <c r="BV165" s="396"/>
      <c r="BW165" s="396"/>
      <c r="BX165" s="396"/>
      <c r="BY165" s="300"/>
      <c r="BZ165" s="38" t="s">
        <v>733</v>
      </c>
      <c r="CA165" s="300"/>
      <c r="CB165" s="304"/>
      <c r="CC165" s="300"/>
      <c r="CD165" s="304"/>
      <c r="CE165" s="300"/>
      <c r="CF165" s="304"/>
      <c r="CG165" s="300"/>
      <c r="CH165" s="301"/>
      <c r="CI165" s="301"/>
      <c r="CJ165" s="304"/>
      <c r="CK165" s="304"/>
      <c r="CL165" s="304"/>
      <c r="CM165" s="302"/>
      <c r="CN165" s="302">
        <v>0.32</v>
      </c>
      <c r="CO165" s="301"/>
      <c r="CP165" s="301"/>
      <c r="CQ165" s="300"/>
      <c r="CR165" s="300"/>
      <c r="CS165" s="301"/>
      <c r="CT165" s="301"/>
      <c r="CU165" s="300"/>
      <c r="CV165" s="300"/>
      <c r="CW165" s="302"/>
      <c r="CX165" s="302"/>
      <c r="CY165" s="299">
        <f>902*0.1</f>
        <v>90.2</v>
      </c>
      <c r="CZ165" s="299"/>
      <c r="DA165" s="302"/>
      <c r="DB165" s="299"/>
      <c r="DC165" s="299"/>
      <c r="DD165" s="298"/>
      <c r="DE165" s="298"/>
      <c r="DF165" s="298"/>
      <c r="DG165" s="303"/>
      <c r="DH165" s="302"/>
      <c r="DI165" s="302"/>
      <c r="DJ165" s="302"/>
      <c r="DK165" s="302"/>
      <c r="DL165" s="302"/>
      <c r="DM165" s="298"/>
      <c r="DN165" s="297"/>
      <c r="DO165" s="301"/>
      <c r="DP165" s="301"/>
      <c r="DQ165" s="300"/>
      <c r="DR165" s="300"/>
      <c r="DS165" s="301"/>
      <c r="DT165" s="300"/>
      <c r="DU165" s="300"/>
      <c r="DV165" s="304"/>
      <c r="DW165" s="304"/>
      <c r="DX165" s="301"/>
      <c r="DY165" s="301"/>
      <c r="DZ165" s="300"/>
      <c r="EA165" s="301"/>
      <c r="EB165" s="300"/>
      <c r="EC165" s="52">
        <v>310000</v>
      </c>
      <c r="ED165" s="52">
        <v>0</v>
      </c>
      <c r="EE165" s="303"/>
      <c r="EF165" s="52">
        <v>410000</v>
      </c>
      <c r="EG165" s="51">
        <v>0</v>
      </c>
      <c r="EH165" s="303">
        <v>410000</v>
      </c>
      <c r="EI165" s="303"/>
      <c r="EJ165" s="301"/>
    </row>
    <row r="166" spans="1:15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390">
        <v>13.102509516759566</v>
      </c>
      <c r="R166" s="391">
        <v>13.5</v>
      </c>
      <c r="S166" s="204" t="e">
        <f>Q166+#REF!+R166</f>
        <v>#REF!</v>
      </c>
      <c r="T166" s="439"/>
      <c r="U166" s="205" t="s">
        <v>155</v>
      </c>
      <c r="V166" s="392"/>
      <c r="W166" s="393">
        <f t="shared" si="90"/>
        <v>22616.647819460151</v>
      </c>
      <c r="X166" s="394"/>
      <c r="Y166" s="394"/>
      <c r="Z166" s="394" t="s">
        <v>161</v>
      </c>
      <c r="AA166" s="394"/>
      <c r="AB166" s="394"/>
      <c r="AC166" s="394"/>
      <c r="AD166" s="394"/>
      <c r="AE166" s="395">
        <f t="shared" si="91"/>
        <v>0</v>
      </c>
      <c r="AF166" s="395">
        <f t="shared" si="106"/>
        <v>0</v>
      </c>
      <c r="AG166" s="395">
        <f t="shared" si="92"/>
        <v>15</v>
      </c>
      <c r="AH166" s="395">
        <f t="shared" si="105"/>
        <v>10</v>
      </c>
      <c r="AI166" s="391" t="s">
        <v>161</v>
      </c>
      <c r="AJ166" s="395">
        <f t="shared" si="107"/>
        <v>15</v>
      </c>
      <c r="AK166" s="391" t="s">
        <v>751</v>
      </c>
      <c r="AL166" s="395">
        <f t="shared" si="96"/>
        <v>10</v>
      </c>
      <c r="AM166" s="391" t="s">
        <v>161</v>
      </c>
      <c r="AN166" s="395">
        <f t="shared" si="93"/>
        <v>0</v>
      </c>
      <c r="AO166" s="391" t="s">
        <v>162</v>
      </c>
      <c r="AP166" s="395">
        <f t="shared" si="95"/>
        <v>0</v>
      </c>
      <c r="AQ166" s="391" t="s">
        <v>162</v>
      </c>
      <c r="AR166" s="390"/>
      <c r="AS166" s="390"/>
      <c r="AT166" s="390">
        <v>25</v>
      </c>
      <c r="AU166" s="390"/>
      <c r="AV166" s="390"/>
      <c r="AW166" s="390"/>
      <c r="AX166" s="390"/>
      <c r="AY166" s="390"/>
      <c r="AZ166" s="227"/>
      <c r="BA166" s="448"/>
      <c r="BB166" s="457"/>
      <c r="BC166" s="387" t="s">
        <v>214</v>
      </c>
      <c r="BD166" s="396"/>
      <c r="BE166" s="344"/>
      <c r="BF166" s="396"/>
      <c r="BG166" s="344"/>
      <c r="BH166" s="396"/>
      <c r="BI166" s="396"/>
      <c r="BJ166" s="396"/>
      <c r="BK166" s="396"/>
      <c r="BL166" s="396"/>
      <c r="BM166" s="396"/>
      <c r="BN166" s="396"/>
      <c r="BO166" s="396"/>
      <c r="BP166" s="391">
        <f t="shared" si="108"/>
        <v>50</v>
      </c>
      <c r="BQ166" s="396"/>
      <c r="BR166" s="396"/>
      <c r="BS166" s="396"/>
      <c r="BT166" s="396"/>
      <c r="BU166" s="396"/>
      <c r="BV166" s="396"/>
      <c r="BW166" s="396"/>
      <c r="BX166" s="396"/>
      <c r="BY166" s="300"/>
      <c r="BZ166" s="38" t="s">
        <v>736</v>
      </c>
      <c r="CA166" s="300"/>
      <c r="CB166" s="304"/>
      <c r="CC166" s="300"/>
      <c r="CD166" s="304"/>
      <c r="CE166" s="300"/>
      <c r="CF166" s="304"/>
      <c r="CG166" s="300"/>
      <c r="CH166" s="301"/>
      <c r="CI166" s="301"/>
      <c r="CJ166" s="304"/>
      <c r="CK166" s="304"/>
      <c r="CL166" s="304"/>
      <c r="CM166" s="302"/>
      <c r="CN166" s="302">
        <v>4.7300000000000004</v>
      </c>
      <c r="CO166" s="301"/>
      <c r="CP166" s="301"/>
      <c r="CQ166" s="300"/>
      <c r="CR166" s="300"/>
      <c r="CS166" s="301"/>
      <c r="CT166" s="301"/>
      <c r="CU166" s="300"/>
      <c r="CV166" s="300"/>
      <c r="CW166" s="302"/>
      <c r="CX166" s="302"/>
      <c r="CY166" s="299">
        <f>43*0.1</f>
        <v>4.3</v>
      </c>
      <c r="CZ166" s="299"/>
      <c r="DA166" s="302"/>
      <c r="DB166" s="299"/>
      <c r="DC166" s="299"/>
      <c r="DD166" s="298"/>
      <c r="DE166" s="298"/>
      <c r="DF166" s="298"/>
      <c r="DG166" s="303"/>
      <c r="DH166" s="302"/>
      <c r="DI166" s="302"/>
      <c r="DJ166" s="302"/>
      <c r="DK166" s="302"/>
      <c r="DL166" s="302"/>
      <c r="DM166" s="298"/>
      <c r="DN166" s="297"/>
      <c r="DO166" s="301"/>
      <c r="DP166" s="301"/>
      <c r="DQ166" s="300"/>
      <c r="DR166" s="300"/>
      <c r="DS166" s="301"/>
      <c r="DT166" s="300"/>
      <c r="DU166" s="300"/>
      <c r="DV166" s="304"/>
      <c r="DW166" s="304"/>
      <c r="DX166" s="301"/>
      <c r="DY166" s="301"/>
      <c r="DZ166" s="300"/>
      <c r="EA166" s="301"/>
      <c r="EB166" s="300"/>
      <c r="EC166" s="52">
        <v>400000</v>
      </c>
      <c r="ED166" s="52">
        <v>0</v>
      </c>
      <c r="EE166" s="303"/>
      <c r="EF166" s="52">
        <v>460000</v>
      </c>
      <c r="EG166" s="51">
        <v>0</v>
      </c>
      <c r="EH166" s="303">
        <v>460000</v>
      </c>
      <c r="EI166" s="303"/>
      <c r="EJ166" s="301"/>
    </row>
    <row r="167" spans="1:15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390">
        <v>12.852200094756203</v>
      </c>
      <c r="R167" s="391">
        <v>13.5</v>
      </c>
      <c r="S167" s="204" t="e">
        <f>Q167+#REF!+R167</f>
        <v>#REF!</v>
      </c>
      <c r="T167" s="439"/>
      <c r="U167" s="205" t="s">
        <v>155</v>
      </c>
      <c r="V167" s="392"/>
      <c r="W167" s="393">
        <f t="shared" si="90"/>
        <v>126984.126984127</v>
      </c>
      <c r="X167" s="394"/>
      <c r="Y167" s="394"/>
      <c r="Z167" s="394" t="s">
        <v>161</v>
      </c>
      <c r="AA167" s="394"/>
      <c r="AB167" s="394"/>
      <c r="AC167" s="394"/>
      <c r="AD167" s="394"/>
      <c r="AE167" s="395">
        <f t="shared" si="91"/>
        <v>0</v>
      </c>
      <c r="AF167" s="395">
        <f t="shared" si="106"/>
        <v>0</v>
      </c>
      <c r="AG167" s="395">
        <f t="shared" si="92"/>
        <v>15</v>
      </c>
      <c r="AH167" s="395">
        <f t="shared" si="105"/>
        <v>10</v>
      </c>
      <c r="AI167" s="391" t="s">
        <v>161</v>
      </c>
      <c r="AJ167" s="395">
        <f t="shared" si="107"/>
        <v>15</v>
      </c>
      <c r="AK167" s="391" t="s">
        <v>751</v>
      </c>
      <c r="AL167" s="395">
        <f t="shared" si="96"/>
        <v>10</v>
      </c>
      <c r="AM167" s="391" t="s">
        <v>161</v>
      </c>
      <c r="AN167" s="395">
        <f t="shared" si="93"/>
        <v>0</v>
      </c>
      <c r="AO167" s="391" t="s">
        <v>162</v>
      </c>
      <c r="AP167" s="395">
        <f t="shared" si="95"/>
        <v>0</v>
      </c>
      <c r="AQ167" s="391" t="s">
        <v>162</v>
      </c>
      <c r="AR167" s="390"/>
      <c r="AS167" s="390"/>
      <c r="AT167" s="390">
        <v>25</v>
      </c>
      <c r="AU167" s="390"/>
      <c r="AV167" s="390"/>
      <c r="AW167" s="390"/>
      <c r="AX167" s="390"/>
      <c r="AY167" s="390"/>
      <c r="AZ167" s="227"/>
      <c r="BA167" s="448"/>
      <c r="BB167" s="457"/>
      <c r="BC167" s="387" t="s">
        <v>214</v>
      </c>
      <c r="BD167" s="396"/>
      <c r="BE167" s="344"/>
      <c r="BF167" s="396"/>
      <c r="BG167" s="344"/>
      <c r="BH167" s="396"/>
      <c r="BI167" s="396"/>
      <c r="BJ167" s="396"/>
      <c r="BK167" s="396"/>
      <c r="BL167" s="396"/>
      <c r="BM167" s="396"/>
      <c r="BN167" s="396"/>
      <c r="BO167" s="396"/>
      <c r="BP167" s="391">
        <f t="shared" si="108"/>
        <v>50</v>
      </c>
      <c r="BQ167" s="396"/>
      <c r="BR167" s="396"/>
      <c r="BS167" s="396"/>
      <c r="BT167" s="396"/>
      <c r="BU167" s="396"/>
      <c r="BV167" s="396"/>
      <c r="BW167" s="396"/>
      <c r="BX167" s="396"/>
      <c r="BY167" s="300"/>
      <c r="BZ167" s="38" t="s">
        <v>736</v>
      </c>
      <c r="CA167" s="300"/>
      <c r="CB167" s="304"/>
      <c r="CC167" s="300"/>
      <c r="CD167" s="304"/>
      <c r="CE167" s="300"/>
      <c r="CF167" s="304"/>
      <c r="CG167" s="300"/>
      <c r="CH167" s="301"/>
      <c r="CI167" s="301"/>
      <c r="CJ167" s="304"/>
      <c r="CK167" s="304"/>
      <c r="CL167" s="304"/>
      <c r="CM167" s="302"/>
      <c r="CN167" s="302">
        <v>0.7</v>
      </c>
      <c r="CO167" s="301"/>
      <c r="CP167" s="301"/>
      <c r="CQ167" s="300"/>
      <c r="CR167" s="300"/>
      <c r="CS167" s="301"/>
      <c r="CT167" s="301"/>
      <c r="CU167" s="300"/>
      <c r="CV167" s="300"/>
      <c r="CW167" s="302"/>
      <c r="CX167" s="302"/>
      <c r="CY167" s="299">
        <f>45*0.1</f>
        <v>4.5</v>
      </c>
      <c r="CZ167" s="299"/>
      <c r="DA167" s="302"/>
      <c r="DB167" s="299"/>
      <c r="DC167" s="299"/>
      <c r="DD167" s="298"/>
      <c r="DE167" s="298"/>
      <c r="DF167" s="298"/>
      <c r="DG167" s="303"/>
      <c r="DH167" s="302"/>
      <c r="DI167" s="302"/>
      <c r="DJ167" s="302"/>
      <c r="DK167" s="302"/>
      <c r="DL167" s="302"/>
      <c r="DM167" s="298"/>
      <c r="DN167" s="297"/>
      <c r="DO167" s="301"/>
      <c r="DP167" s="301"/>
      <c r="DQ167" s="300"/>
      <c r="DR167" s="300"/>
      <c r="DS167" s="301"/>
      <c r="DT167" s="300"/>
      <c r="DU167" s="300"/>
      <c r="DV167" s="304"/>
      <c r="DW167" s="304"/>
      <c r="DX167" s="301"/>
      <c r="DY167" s="301"/>
      <c r="DZ167" s="300"/>
      <c r="EA167" s="301"/>
      <c r="EB167" s="300"/>
      <c r="EC167" s="52">
        <v>380000</v>
      </c>
      <c r="ED167" s="52">
        <v>0</v>
      </c>
      <c r="EE167" s="303"/>
      <c r="EF167" s="52">
        <v>400000</v>
      </c>
      <c r="EG167" s="51">
        <v>0</v>
      </c>
      <c r="EH167" s="303">
        <v>400000</v>
      </c>
      <c r="EI167" s="303"/>
      <c r="EJ167" s="301"/>
    </row>
    <row r="168" spans="1:15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390">
        <v>12.73396082381764</v>
      </c>
      <c r="R168" s="391">
        <v>13.5</v>
      </c>
      <c r="S168" s="204" t="e">
        <f>Q168+#REF!+R168</f>
        <v>#REF!</v>
      </c>
      <c r="T168" s="439"/>
      <c r="U168" s="205" t="s">
        <v>155</v>
      </c>
      <c r="V168" s="392"/>
      <c r="W168" s="393">
        <f t="shared" si="90"/>
        <v>190217.39130434778</v>
      </c>
      <c r="X168" s="394"/>
      <c r="Y168" s="394"/>
      <c r="Z168" s="394" t="s">
        <v>161</v>
      </c>
      <c r="AA168" s="394"/>
      <c r="AB168" s="394"/>
      <c r="AC168" s="394"/>
      <c r="AD168" s="394"/>
      <c r="AE168" s="395">
        <f t="shared" si="91"/>
        <v>0</v>
      </c>
      <c r="AF168" s="395">
        <f t="shared" si="106"/>
        <v>0</v>
      </c>
      <c r="AG168" s="395">
        <f t="shared" si="92"/>
        <v>15</v>
      </c>
      <c r="AH168" s="395">
        <f t="shared" si="105"/>
        <v>10</v>
      </c>
      <c r="AI168" s="391" t="s">
        <v>161</v>
      </c>
      <c r="AJ168" s="395">
        <f t="shared" si="107"/>
        <v>15</v>
      </c>
      <c r="AK168" s="391" t="s">
        <v>751</v>
      </c>
      <c r="AL168" s="395">
        <f t="shared" si="96"/>
        <v>10</v>
      </c>
      <c r="AM168" s="391" t="s">
        <v>161</v>
      </c>
      <c r="AN168" s="395">
        <f t="shared" si="93"/>
        <v>0</v>
      </c>
      <c r="AO168" s="391" t="s">
        <v>162</v>
      </c>
      <c r="AP168" s="395">
        <f t="shared" si="95"/>
        <v>0</v>
      </c>
      <c r="AQ168" s="391" t="s">
        <v>162</v>
      </c>
      <c r="AR168" s="390"/>
      <c r="AS168" s="390"/>
      <c r="AT168" s="390">
        <v>25</v>
      </c>
      <c r="AU168" s="390"/>
      <c r="AV168" s="390"/>
      <c r="AW168" s="390"/>
      <c r="AX168" s="390"/>
      <c r="AY168" s="390"/>
      <c r="AZ168" s="227"/>
      <c r="BA168" s="448"/>
      <c r="BB168" s="457"/>
      <c r="BC168" s="387" t="s">
        <v>214</v>
      </c>
      <c r="BD168" s="396"/>
      <c r="BE168" s="344"/>
      <c r="BF168" s="396"/>
      <c r="BG168" s="344"/>
      <c r="BH168" s="396"/>
      <c r="BI168" s="396"/>
      <c r="BJ168" s="396"/>
      <c r="BK168" s="396"/>
      <c r="BL168" s="396"/>
      <c r="BM168" s="396"/>
      <c r="BN168" s="396"/>
      <c r="BO168" s="396"/>
      <c r="BP168" s="391">
        <f t="shared" si="108"/>
        <v>50</v>
      </c>
      <c r="BQ168" s="396"/>
      <c r="BR168" s="396"/>
      <c r="BS168" s="396"/>
      <c r="BT168" s="396"/>
      <c r="BU168" s="396"/>
      <c r="BV168" s="396"/>
      <c r="BW168" s="396"/>
      <c r="BX168" s="396"/>
      <c r="BY168" s="300"/>
      <c r="BZ168" s="38" t="s">
        <v>736</v>
      </c>
      <c r="CA168" s="300"/>
      <c r="CB168" s="304"/>
      <c r="CC168" s="300"/>
      <c r="CD168" s="304"/>
      <c r="CE168" s="300"/>
      <c r="CF168" s="304"/>
      <c r="CG168" s="300"/>
      <c r="CH168" s="301"/>
      <c r="CI168" s="301"/>
      <c r="CJ168" s="304"/>
      <c r="CK168" s="304"/>
      <c r="CL168" s="304"/>
      <c r="CM168" s="302"/>
      <c r="CN168" s="302">
        <v>0.46</v>
      </c>
      <c r="CO168" s="301"/>
      <c r="CP168" s="301"/>
      <c r="CQ168" s="300"/>
      <c r="CR168" s="300"/>
      <c r="CS168" s="301"/>
      <c r="CT168" s="301"/>
      <c r="CU168" s="300"/>
      <c r="CV168" s="300"/>
      <c r="CW168" s="302"/>
      <c r="CX168" s="302"/>
      <c r="CY168" s="299">
        <f>48*0.1</f>
        <v>4.8000000000000007</v>
      </c>
      <c r="CZ168" s="299"/>
      <c r="DA168" s="302"/>
      <c r="DB168" s="299"/>
      <c r="DC168" s="299"/>
      <c r="DD168" s="298"/>
      <c r="DE168" s="298"/>
      <c r="DF168" s="298"/>
      <c r="DG168" s="303"/>
      <c r="DH168" s="302"/>
      <c r="DI168" s="302"/>
      <c r="DJ168" s="302"/>
      <c r="DK168" s="302"/>
      <c r="DL168" s="302"/>
      <c r="DM168" s="298"/>
      <c r="DN168" s="297"/>
      <c r="DO168" s="301"/>
      <c r="DP168" s="301"/>
      <c r="DQ168" s="300"/>
      <c r="DR168" s="300"/>
      <c r="DS168" s="301"/>
      <c r="DT168" s="300"/>
      <c r="DU168" s="300"/>
      <c r="DV168" s="304"/>
      <c r="DW168" s="304"/>
      <c r="DX168" s="301"/>
      <c r="DY168" s="301"/>
      <c r="DZ168" s="300"/>
      <c r="EA168" s="301"/>
      <c r="EB168" s="300"/>
      <c r="EC168" s="52">
        <v>400000</v>
      </c>
      <c r="ED168" s="52">
        <v>380000</v>
      </c>
      <c r="EE168" s="303"/>
      <c r="EF168" s="52">
        <v>800000</v>
      </c>
      <c r="EG168" s="51">
        <v>0</v>
      </c>
      <c r="EH168" s="303">
        <v>420000</v>
      </c>
      <c r="EI168" s="303"/>
      <c r="EJ168" s="301"/>
    </row>
    <row r="169" spans="1:15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390">
        <v>12.669319420463816</v>
      </c>
      <c r="R169" s="391">
        <v>13.5</v>
      </c>
      <c r="S169" s="204" t="e">
        <f>Q169+#REF!+R169</f>
        <v>#REF!</v>
      </c>
      <c r="T169" s="439"/>
      <c r="U169" s="205" t="s">
        <v>155</v>
      </c>
      <c r="V169" s="392"/>
      <c r="W169" s="393">
        <f t="shared" si="90"/>
        <v>7133.0455259026676</v>
      </c>
      <c r="X169" s="394"/>
      <c r="Y169" s="394"/>
      <c r="Z169" s="394" t="s">
        <v>161</v>
      </c>
      <c r="AA169" s="394"/>
      <c r="AB169" s="394"/>
      <c r="AC169" s="394"/>
      <c r="AD169" s="394"/>
      <c r="AE169" s="395">
        <f t="shared" si="91"/>
        <v>0</v>
      </c>
      <c r="AF169" s="395">
        <f t="shared" si="106"/>
        <v>0</v>
      </c>
      <c r="AG169" s="395">
        <f t="shared" si="92"/>
        <v>15</v>
      </c>
      <c r="AH169" s="395">
        <f t="shared" si="105"/>
        <v>10</v>
      </c>
      <c r="AI169" s="391" t="s">
        <v>161</v>
      </c>
      <c r="AJ169" s="395">
        <f t="shared" si="107"/>
        <v>15</v>
      </c>
      <c r="AK169" s="391" t="s">
        <v>751</v>
      </c>
      <c r="AL169" s="395">
        <f t="shared" si="96"/>
        <v>10</v>
      </c>
      <c r="AM169" s="391" t="s">
        <v>161</v>
      </c>
      <c r="AN169" s="395">
        <f t="shared" si="93"/>
        <v>0</v>
      </c>
      <c r="AO169" s="391" t="s">
        <v>162</v>
      </c>
      <c r="AP169" s="395">
        <f t="shared" si="95"/>
        <v>0</v>
      </c>
      <c r="AQ169" s="391" t="s">
        <v>162</v>
      </c>
      <c r="AR169" s="390"/>
      <c r="AS169" s="390"/>
      <c r="AT169" s="390">
        <v>25</v>
      </c>
      <c r="AU169" s="390"/>
      <c r="AV169" s="390"/>
      <c r="AW169" s="390"/>
      <c r="AX169" s="390"/>
      <c r="AY169" s="390"/>
      <c r="AZ169" s="227"/>
      <c r="BA169" s="448"/>
      <c r="BB169" s="457"/>
      <c r="BC169" s="387" t="s">
        <v>214</v>
      </c>
      <c r="BD169" s="396"/>
      <c r="BE169" s="344"/>
      <c r="BF169" s="396"/>
      <c r="BG169" s="344"/>
      <c r="BH169" s="396"/>
      <c r="BI169" s="396"/>
      <c r="BJ169" s="396"/>
      <c r="BK169" s="396"/>
      <c r="BL169" s="396"/>
      <c r="BM169" s="396"/>
      <c r="BN169" s="396"/>
      <c r="BO169" s="396"/>
      <c r="BP169" s="391">
        <f t="shared" si="108"/>
        <v>50</v>
      </c>
      <c r="BQ169" s="396"/>
      <c r="BR169" s="396"/>
      <c r="BS169" s="396"/>
      <c r="BT169" s="396"/>
      <c r="BU169" s="396"/>
      <c r="BV169" s="396"/>
      <c r="BW169" s="396"/>
      <c r="BX169" s="396"/>
      <c r="BY169" s="300"/>
      <c r="BZ169" s="38" t="s">
        <v>733</v>
      </c>
      <c r="CA169" s="300"/>
      <c r="CB169" s="304"/>
      <c r="CC169" s="300"/>
      <c r="CD169" s="304"/>
      <c r="CE169" s="300"/>
      <c r="CF169" s="304"/>
      <c r="CG169" s="300"/>
      <c r="CH169" s="301"/>
      <c r="CI169" s="301"/>
      <c r="CJ169" s="304"/>
      <c r="CK169" s="304"/>
      <c r="CL169" s="304"/>
      <c r="CM169" s="302"/>
      <c r="CN169" s="302">
        <v>2.08</v>
      </c>
      <c r="CO169" s="301"/>
      <c r="CP169" s="301"/>
      <c r="CQ169" s="300"/>
      <c r="CR169" s="300"/>
      <c r="CS169" s="301"/>
      <c r="CT169" s="301"/>
      <c r="CU169" s="300"/>
      <c r="CV169" s="300"/>
      <c r="CW169" s="302"/>
      <c r="CX169" s="302"/>
      <c r="CY169" s="299">
        <f>196*0.1</f>
        <v>19.600000000000001</v>
      </c>
      <c r="CZ169" s="299"/>
      <c r="DA169" s="302"/>
      <c r="DB169" s="299"/>
      <c r="DC169" s="299"/>
      <c r="DD169" s="298"/>
      <c r="DE169" s="298"/>
      <c r="DF169" s="298"/>
      <c r="DG169" s="303"/>
      <c r="DH169" s="302"/>
      <c r="DI169" s="302"/>
      <c r="DJ169" s="302"/>
      <c r="DK169" s="302"/>
      <c r="DL169" s="302"/>
      <c r="DM169" s="298"/>
      <c r="DN169" s="297"/>
      <c r="DO169" s="301"/>
      <c r="DP169" s="301"/>
      <c r="DQ169" s="300"/>
      <c r="DR169" s="300"/>
      <c r="DS169" s="301"/>
      <c r="DT169" s="300"/>
      <c r="DU169" s="300"/>
      <c r="DV169" s="304"/>
      <c r="DW169" s="304"/>
      <c r="DX169" s="301"/>
      <c r="DY169" s="301"/>
      <c r="DZ169" s="300"/>
      <c r="EA169" s="301"/>
      <c r="EB169" s="300"/>
      <c r="EC169" s="52">
        <v>370000</v>
      </c>
      <c r="ED169" s="52">
        <v>0</v>
      </c>
      <c r="EE169" s="303"/>
      <c r="EF169" s="52">
        <v>426000</v>
      </c>
      <c r="EG169" s="51">
        <v>135200</v>
      </c>
      <c r="EH169" s="303">
        <v>290800</v>
      </c>
      <c r="EI169" s="303"/>
      <c r="EJ169" s="301"/>
    </row>
    <row r="170" spans="1:15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390">
        <v>11.799247349397591</v>
      </c>
      <c r="R170" s="391">
        <v>9.75</v>
      </c>
      <c r="S170" s="204" t="e">
        <f>Q170+#REF!+R170</f>
        <v>#REF!</v>
      </c>
      <c r="T170" s="439"/>
      <c r="U170" s="205" t="s">
        <v>155</v>
      </c>
      <c r="V170" s="392"/>
      <c r="W170" s="393">
        <f t="shared" si="90"/>
        <v>312132.35294117645</v>
      </c>
      <c r="X170" s="394"/>
      <c r="Y170" s="394"/>
      <c r="Z170" s="394" t="s">
        <v>161</v>
      </c>
      <c r="AA170" s="394"/>
      <c r="AB170" s="394"/>
      <c r="AC170" s="394"/>
      <c r="AD170" s="394"/>
      <c r="AE170" s="395">
        <f t="shared" si="91"/>
        <v>0</v>
      </c>
      <c r="AF170" s="395">
        <f t="shared" si="106"/>
        <v>0</v>
      </c>
      <c r="AG170" s="395">
        <f t="shared" si="92"/>
        <v>15</v>
      </c>
      <c r="AH170" s="395">
        <f t="shared" si="105"/>
        <v>10</v>
      </c>
      <c r="AI170" s="391" t="s">
        <v>161</v>
      </c>
      <c r="AJ170" s="395">
        <f t="shared" si="107"/>
        <v>15</v>
      </c>
      <c r="AK170" s="391" t="s">
        <v>751</v>
      </c>
      <c r="AL170" s="395">
        <f t="shared" si="96"/>
        <v>10</v>
      </c>
      <c r="AM170" s="391" t="s">
        <v>161</v>
      </c>
      <c r="AN170" s="395">
        <f t="shared" si="93"/>
        <v>0</v>
      </c>
      <c r="AO170" s="391" t="s">
        <v>162</v>
      </c>
      <c r="AP170" s="395">
        <f t="shared" si="95"/>
        <v>0</v>
      </c>
      <c r="AQ170" s="391" t="s">
        <v>162</v>
      </c>
      <c r="AR170" s="390"/>
      <c r="AS170" s="390"/>
      <c r="AT170" s="390">
        <v>25</v>
      </c>
      <c r="AU170" s="390"/>
      <c r="AV170" s="390"/>
      <c r="AW170" s="390"/>
      <c r="AX170" s="390"/>
      <c r="AY170" s="390"/>
      <c r="AZ170" s="227"/>
      <c r="BA170" s="448"/>
      <c r="BB170" s="457"/>
      <c r="BC170" s="387" t="s">
        <v>214</v>
      </c>
      <c r="BD170" s="396"/>
      <c r="BE170" s="344"/>
      <c r="BF170" s="396"/>
      <c r="BG170" s="344"/>
      <c r="BH170" s="396"/>
      <c r="BI170" s="396"/>
      <c r="BJ170" s="396"/>
      <c r="BK170" s="396"/>
      <c r="BL170" s="396"/>
      <c r="BM170" s="396"/>
      <c r="BN170" s="396"/>
      <c r="BO170" s="396"/>
      <c r="BP170" s="391">
        <f t="shared" si="108"/>
        <v>50</v>
      </c>
      <c r="BQ170" s="396"/>
      <c r="BR170" s="396"/>
      <c r="BS170" s="396"/>
      <c r="BT170" s="396"/>
      <c r="BU170" s="396"/>
      <c r="BV170" s="396"/>
      <c r="BW170" s="396"/>
      <c r="BX170" s="396"/>
      <c r="BY170" s="300"/>
      <c r="BZ170" s="38" t="s">
        <v>733</v>
      </c>
      <c r="CA170" s="300"/>
      <c r="CB170" s="304"/>
      <c r="CC170" s="300"/>
      <c r="CD170" s="304"/>
      <c r="CE170" s="300"/>
      <c r="CF170" s="304"/>
      <c r="CG170" s="300"/>
      <c r="CH170" s="301"/>
      <c r="CI170" s="301"/>
      <c r="CJ170" s="304"/>
      <c r="CK170" s="304"/>
      <c r="CL170" s="304"/>
      <c r="CM170" s="302"/>
      <c r="CN170" s="302">
        <v>0.48</v>
      </c>
      <c r="CO170" s="301"/>
      <c r="CP170" s="301"/>
      <c r="CQ170" s="300"/>
      <c r="CR170" s="300"/>
      <c r="CS170" s="301"/>
      <c r="CT170" s="301"/>
      <c r="CU170" s="300"/>
      <c r="CV170" s="300"/>
      <c r="CW170" s="302"/>
      <c r="CX170" s="302"/>
      <c r="CY170" s="299">
        <f>170*0.1</f>
        <v>17</v>
      </c>
      <c r="CZ170" s="299"/>
      <c r="DA170" s="302"/>
      <c r="DB170" s="299"/>
      <c r="DC170" s="299"/>
      <c r="DD170" s="298"/>
      <c r="DE170" s="298"/>
      <c r="DF170" s="298"/>
      <c r="DG170" s="303"/>
      <c r="DH170" s="302"/>
      <c r="DI170" s="302"/>
      <c r="DJ170" s="302"/>
      <c r="DK170" s="302"/>
      <c r="DL170" s="302"/>
      <c r="DM170" s="298"/>
      <c r="DN170" s="297"/>
      <c r="DO170" s="301"/>
      <c r="DP170" s="301"/>
      <c r="DQ170" s="300"/>
      <c r="DR170" s="300"/>
      <c r="DS170" s="301"/>
      <c r="DT170" s="300"/>
      <c r="DU170" s="300"/>
      <c r="DV170" s="304"/>
      <c r="DW170" s="304"/>
      <c r="DX170" s="301"/>
      <c r="DY170" s="301"/>
      <c r="DZ170" s="300"/>
      <c r="EA170" s="301"/>
      <c r="EB170" s="300"/>
      <c r="EC170" s="52">
        <v>400000</v>
      </c>
      <c r="ED170" s="52">
        <v>0</v>
      </c>
      <c r="EE170" s="303"/>
      <c r="EF170" s="52">
        <v>415000</v>
      </c>
      <c r="EG170" s="51">
        <v>0</v>
      </c>
      <c r="EH170" s="292">
        <v>2547000</v>
      </c>
      <c r="EI170" s="303"/>
      <c r="EJ170" s="301"/>
    </row>
    <row r="171" spans="1:15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226"/>
      <c r="Q171" s="390">
        <v>11.62296046708027</v>
      </c>
      <c r="R171" s="391">
        <v>8.25</v>
      </c>
      <c r="S171" s="204" t="e">
        <f>Q171+#REF!+R171</f>
        <v>#REF!</v>
      </c>
      <c r="T171" s="439"/>
      <c r="U171" s="205" t="s">
        <v>155</v>
      </c>
      <c r="V171" s="392"/>
      <c r="W171" s="393">
        <f t="shared" si="90"/>
        <v>14192.558496355963</v>
      </c>
      <c r="X171" s="394"/>
      <c r="Y171" s="394"/>
      <c r="Z171" s="394" t="s">
        <v>161</v>
      </c>
      <c r="AA171" s="394"/>
      <c r="AB171" s="394"/>
      <c r="AC171" s="394"/>
      <c r="AD171" s="394"/>
      <c r="AE171" s="395">
        <f t="shared" si="91"/>
        <v>0</v>
      </c>
      <c r="AF171" s="395">
        <f t="shared" si="106"/>
        <v>0</v>
      </c>
      <c r="AG171" s="395">
        <f t="shared" si="92"/>
        <v>15</v>
      </c>
      <c r="AH171" s="395">
        <f t="shared" si="105"/>
        <v>10</v>
      </c>
      <c r="AI171" s="391" t="s">
        <v>161</v>
      </c>
      <c r="AJ171" s="395">
        <f t="shared" si="107"/>
        <v>15</v>
      </c>
      <c r="AK171" s="391" t="s">
        <v>751</v>
      </c>
      <c r="AL171" s="395">
        <f t="shared" si="96"/>
        <v>10</v>
      </c>
      <c r="AM171" s="391" t="s">
        <v>161</v>
      </c>
      <c r="AN171" s="395">
        <f t="shared" si="93"/>
        <v>0</v>
      </c>
      <c r="AO171" s="391" t="s">
        <v>162</v>
      </c>
      <c r="AP171" s="395">
        <f t="shared" si="95"/>
        <v>0</v>
      </c>
      <c r="AQ171" s="391" t="s">
        <v>162</v>
      </c>
      <c r="AR171" s="390"/>
      <c r="AS171" s="390"/>
      <c r="AT171" s="390">
        <v>5</v>
      </c>
      <c r="AU171" s="390"/>
      <c r="AV171" s="390"/>
      <c r="AW171" s="390"/>
      <c r="AX171" s="390"/>
      <c r="AY171" s="390"/>
      <c r="AZ171" s="227"/>
      <c r="BA171" s="448"/>
      <c r="BB171" s="457"/>
      <c r="BC171" s="387" t="s">
        <v>214</v>
      </c>
      <c r="BD171" s="396"/>
      <c r="BE171" s="344"/>
      <c r="BF171" s="396"/>
      <c r="BG171" s="344"/>
      <c r="BH171" s="396"/>
      <c r="BI171" s="396"/>
      <c r="BJ171" s="396"/>
      <c r="BK171" s="396"/>
      <c r="BL171" s="396"/>
      <c r="BM171" s="396"/>
      <c r="BN171" s="396"/>
      <c r="BO171" s="396"/>
      <c r="BP171" s="391">
        <f t="shared" si="108"/>
        <v>50</v>
      </c>
      <c r="BQ171" s="396"/>
      <c r="BR171" s="396"/>
      <c r="BS171" s="396"/>
      <c r="BT171" s="396"/>
      <c r="BU171" s="396"/>
      <c r="BV171" s="396"/>
      <c r="BW171" s="396"/>
      <c r="BX171" s="396"/>
      <c r="BY171" s="300"/>
      <c r="BZ171" s="38" t="s">
        <v>734</v>
      </c>
      <c r="CA171" s="300"/>
      <c r="CB171" s="304"/>
      <c r="CC171" s="300"/>
      <c r="CD171" s="304"/>
      <c r="CE171" s="300"/>
      <c r="CF171" s="304"/>
      <c r="CG171" s="300"/>
      <c r="CH171" s="301"/>
      <c r="CI171" s="301"/>
      <c r="CJ171" s="304"/>
      <c r="CK171" s="304"/>
      <c r="CL171" s="304"/>
      <c r="CM171" s="302"/>
      <c r="CN171" s="302">
        <v>0.79</v>
      </c>
      <c r="CO171" s="301"/>
      <c r="CP171" s="301"/>
      <c r="CQ171" s="300"/>
      <c r="CR171" s="300"/>
      <c r="CS171" s="301"/>
      <c r="CT171" s="301"/>
      <c r="CU171" s="300"/>
      <c r="CV171" s="300"/>
      <c r="CW171" s="302"/>
      <c r="CX171" s="302"/>
      <c r="CY171" s="299">
        <f>330*0.1</f>
        <v>33</v>
      </c>
      <c r="CZ171" s="299"/>
      <c r="DA171" s="302"/>
      <c r="DB171" s="299"/>
      <c r="DC171" s="299"/>
      <c r="DD171" s="298"/>
      <c r="DE171" s="298"/>
      <c r="DF171" s="298"/>
      <c r="DG171" s="303"/>
      <c r="DH171" s="302"/>
      <c r="DI171" s="302"/>
      <c r="DJ171" s="302"/>
      <c r="DK171" s="302"/>
      <c r="DL171" s="302"/>
      <c r="DM171" s="298"/>
      <c r="DN171" s="297"/>
      <c r="DO171" s="301"/>
      <c r="DP171" s="301"/>
      <c r="DQ171" s="300"/>
      <c r="DR171" s="300"/>
      <c r="DS171" s="301"/>
      <c r="DT171" s="300"/>
      <c r="DU171" s="300"/>
      <c r="DV171" s="304"/>
      <c r="DW171" s="304"/>
      <c r="DX171" s="301"/>
      <c r="DY171" s="301"/>
      <c r="DZ171" s="300"/>
      <c r="EA171" s="301"/>
      <c r="EB171" s="300"/>
      <c r="EC171" s="52">
        <v>320000</v>
      </c>
      <c r="ED171" s="52">
        <v>0</v>
      </c>
      <c r="EE171" s="303"/>
      <c r="EF171" s="52">
        <v>370000</v>
      </c>
      <c r="EG171" s="51">
        <v>0</v>
      </c>
      <c r="EH171" s="303">
        <v>370000</v>
      </c>
      <c r="EI171" s="303"/>
      <c r="EJ171" s="301"/>
    </row>
    <row r="172" spans="1:15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390">
        <v>11.368879191733225</v>
      </c>
      <c r="R172" s="391">
        <v>9.75</v>
      </c>
      <c r="S172" s="204" t="e">
        <f>Q172+#REF!+R172</f>
        <v>#REF!</v>
      </c>
      <c r="T172" s="439"/>
      <c r="U172" s="205" t="s">
        <v>155</v>
      </c>
      <c r="V172" s="392"/>
      <c r="W172" s="393">
        <f t="shared" si="90"/>
        <v>340460.52631578944</v>
      </c>
      <c r="X172" s="394"/>
      <c r="Y172" s="394"/>
      <c r="Z172" s="394" t="s">
        <v>161</v>
      </c>
      <c r="AA172" s="394"/>
      <c r="AB172" s="394"/>
      <c r="AC172" s="394"/>
      <c r="AD172" s="394"/>
      <c r="AE172" s="395">
        <f t="shared" si="91"/>
        <v>0</v>
      </c>
      <c r="AF172" s="395">
        <f t="shared" si="106"/>
        <v>0</v>
      </c>
      <c r="AG172" s="395">
        <f t="shared" si="92"/>
        <v>15</v>
      </c>
      <c r="AH172" s="395">
        <f t="shared" si="105"/>
        <v>10</v>
      </c>
      <c r="AI172" s="391" t="s">
        <v>161</v>
      </c>
      <c r="AJ172" s="395">
        <f t="shared" si="107"/>
        <v>15</v>
      </c>
      <c r="AK172" s="391" t="s">
        <v>751</v>
      </c>
      <c r="AL172" s="395">
        <f t="shared" si="96"/>
        <v>10</v>
      </c>
      <c r="AM172" s="391" t="s">
        <v>161</v>
      </c>
      <c r="AN172" s="395">
        <f t="shared" si="93"/>
        <v>0</v>
      </c>
      <c r="AO172" s="391" t="s">
        <v>162</v>
      </c>
      <c r="AP172" s="395">
        <f t="shared" si="95"/>
        <v>0</v>
      </c>
      <c r="AQ172" s="391" t="s">
        <v>162</v>
      </c>
      <c r="AR172" s="390"/>
      <c r="AS172" s="390"/>
      <c r="AT172" s="390">
        <v>25</v>
      </c>
      <c r="AU172" s="390"/>
      <c r="AV172" s="390"/>
      <c r="AW172" s="390"/>
      <c r="AX172" s="390"/>
      <c r="AY172" s="390"/>
      <c r="AZ172" s="227"/>
      <c r="BA172" s="448"/>
      <c r="BB172" s="457"/>
      <c r="BC172" s="387" t="s">
        <v>214</v>
      </c>
      <c r="BD172" s="396"/>
      <c r="BE172" s="344"/>
      <c r="BF172" s="396"/>
      <c r="BG172" s="344"/>
      <c r="BH172" s="396"/>
      <c r="BI172" s="396"/>
      <c r="BJ172" s="396"/>
      <c r="BK172" s="396"/>
      <c r="BL172" s="396"/>
      <c r="BM172" s="396"/>
      <c r="BN172" s="396"/>
      <c r="BO172" s="396"/>
      <c r="BP172" s="391">
        <f t="shared" si="108"/>
        <v>50</v>
      </c>
      <c r="BQ172" s="396"/>
      <c r="BR172" s="396"/>
      <c r="BS172" s="396"/>
      <c r="BT172" s="396"/>
      <c r="BU172" s="396"/>
      <c r="BV172" s="396"/>
      <c r="BW172" s="396"/>
      <c r="BX172" s="396"/>
      <c r="BY172" s="300"/>
      <c r="BZ172" s="38" t="s">
        <v>733</v>
      </c>
      <c r="CA172" s="300"/>
      <c r="CB172" s="304"/>
      <c r="CC172" s="300"/>
      <c r="CD172" s="304"/>
      <c r="CE172" s="300"/>
      <c r="CF172" s="304"/>
      <c r="CG172" s="300"/>
      <c r="CH172" s="301"/>
      <c r="CI172" s="301"/>
      <c r="CJ172" s="304"/>
      <c r="CK172" s="304"/>
      <c r="CL172" s="304"/>
      <c r="CM172" s="302"/>
      <c r="CN172" s="302">
        <v>0.32</v>
      </c>
      <c r="CO172" s="301"/>
      <c r="CP172" s="301"/>
      <c r="CQ172" s="300"/>
      <c r="CR172" s="300"/>
      <c r="CS172" s="301"/>
      <c r="CT172" s="301"/>
      <c r="CU172" s="300"/>
      <c r="CV172" s="300"/>
      <c r="CW172" s="302"/>
      <c r="CX172" s="302"/>
      <c r="CY172" s="299">
        <f>190*0.1</f>
        <v>19</v>
      </c>
      <c r="CZ172" s="299"/>
      <c r="DA172" s="302"/>
      <c r="DB172" s="299"/>
      <c r="DC172" s="299"/>
      <c r="DD172" s="298"/>
      <c r="DE172" s="298"/>
      <c r="DF172" s="298"/>
      <c r="DG172" s="303"/>
      <c r="DH172" s="302"/>
      <c r="DI172" s="302"/>
      <c r="DJ172" s="302"/>
      <c r="DK172" s="302"/>
      <c r="DL172" s="302"/>
      <c r="DM172" s="298"/>
      <c r="DN172" s="297"/>
      <c r="DO172" s="301"/>
      <c r="DP172" s="301"/>
      <c r="DQ172" s="300"/>
      <c r="DR172" s="300"/>
      <c r="DS172" s="301"/>
      <c r="DT172" s="300"/>
      <c r="DU172" s="300"/>
      <c r="DV172" s="304"/>
      <c r="DW172" s="304"/>
      <c r="DX172" s="301"/>
      <c r="DY172" s="301"/>
      <c r="DZ172" s="300"/>
      <c r="EA172" s="301"/>
      <c r="EB172" s="300"/>
      <c r="EC172" s="52">
        <v>380000</v>
      </c>
      <c r="ED172" s="52">
        <v>0</v>
      </c>
      <c r="EE172" s="303"/>
      <c r="EF172" s="52">
        <v>437000</v>
      </c>
      <c r="EG172" s="51">
        <v>0</v>
      </c>
      <c r="EH172" s="292">
        <v>2070000</v>
      </c>
      <c r="EI172" s="303"/>
      <c r="EJ172" s="301"/>
    </row>
    <row r="173" spans="1:15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226"/>
      <c r="Q173" s="390">
        <v>10.899780568313751</v>
      </c>
      <c r="R173" s="391">
        <v>9.75</v>
      </c>
      <c r="S173" s="204" t="e">
        <f>Q173+#REF!+R173</f>
        <v>#REF!</v>
      </c>
      <c r="T173" s="439"/>
      <c r="U173" s="205" t="s">
        <v>155</v>
      </c>
      <c r="V173" s="392"/>
      <c r="W173" s="393">
        <f t="shared" si="90"/>
        <v>16479.215589337946</v>
      </c>
      <c r="X173" s="394"/>
      <c r="Y173" s="394"/>
      <c r="Z173" s="394" t="s">
        <v>161</v>
      </c>
      <c r="AA173" s="394"/>
      <c r="AB173" s="394"/>
      <c r="AC173" s="394"/>
      <c r="AD173" s="394"/>
      <c r="AE173" s="395">
        <f t="shared" si="91"/>
        <v>0</v>
      </c>
      <c r="AF173" s="395">
        <f t="shared" si="106"/>
        <v>0</v>
      </c>
      <c r="AG173" s="395">
        <f t="shared" si="92"/>
        <v>15</v>
      </c>
      <c r="AH173" s="395">
        <f t="shared" si="105"/>
        <v>10</v>
      </c>
      <c r="AI173" s="391" t="s">
        <v>161</v>
      </c>
      <c r="AJ173" s="395">
        <f t="shared" si="107"/>
        <v>15</v>
      </c>
      <c r="AK173" s="391" t="s">
        <v>751</v>
      </c>
      <c r="AL173" s="395">
        <f t="shared" si="96"/>
        <v>10</v>
      </c>
      <c r="AM173" s="391" t="s">
        <v>161</v>
      </c>
      <c r="AN173" s="395">
        <f t="shared" si="93"/>
        <v>0</v>
      </c>
      <c r="AO173" s="391" t="s">
        <v>162</v>
      </c>
      <c r="AP173" s="395">
        <f t="shared" si="95"/>
        <v>0</v>
      </c>
      <c r="AQ173" s="391" t="s">
        <v>162</v>
      </c>
      <c r="AR173" s="390"/>
      <c r="AS173" s="390"/>
      <c r="AT173" s="390">
        <v>12.5</v>
      </c>
      <c r="AU173" s="390"/>
      <c r="AV173" s="390"/>
      <c r="AW173" s="390"/>
      <c r="AX173" s="390"/>
      <c r="AY173" s="390"/>
      <c r="AZ173" s="227"/>
      <c r="BA173" s="448"/>
      <c r="BB173" s="457"/>
      <c r="BC173" s="387" t="s">
        <v>214</v>
      </c>
      <c r="BD173" s="396"/>
      <c r="BE173" s="344"/>
      <c r="BF173" s="396"/>
      <c r="BG173" s="344"/>
      <c r="BH173" s="396"/>
      <c r="BI173" s="396"/>
      <c r="BJ173" s="396"/>
      <c r="BK173" s="396"/>
      <c r="BL173" s="396"/>
      <c r="BM173" s="396"/>
      <c r="BN173" s="396"/>
      <c r="BO173" s="396"/>
      <c r="BP173" s="391">
        <f t="shared" si="108"/>
        <v>50</v>
      </c>
      <c r="BQ173" s="396"/>
      <c r="BR173" s="396"/>
      <c r="BS173" s="396"/>
      <c r="BT173" s="396"/>
      <c r="BU173" s="396"/>
      <c r="BV173" s="396"/>
      <c r="BW173" s="396"/>
      <c r="BX173" s="396"/>
      <c r="BY173" s="300"/>
      <c r="BZ173" s="38" t="s">
        <v>733</v>
      </c>
      <c r="CA173" s="300"/>
      <c r="CB173" s="304"/>
      <c r="CC173" s="300"/>
      <c r="CD173" s="304"/>
      <c r="CE173" s="300"/>
      <c r="CF173" s="304"/>
      <c r="CG173" s="300"/>
      <c r="CH173" s="301"/>
      <c r="CI173" s="301"/>
      <c r="CJ173" s="304"/>
      <c r="CK173" s="304"/>
      <c r="CL173" s="304"/>
      <c r="CM173" s="302"/>
      <c r="CN173" s="302">
        <v>0.27</v>
      </c>
      <c r="CO173" s="301"/>
      <c r="CP173" s="301"/>
      <c r="CQ173" s="300"/>
      <c r="CR173" s="300"/>
      <c r="CS173" s="301"/>
      <c r="CT173" s="301"/>
      <c r="CU173" s="300"/>
      <c r="CV173" s="300"/>
      <c r="CW173" s="302"/>
      <c r="CX173" s="302"/>
      <c r="CY173" s="299">
        <f>899*0.1</f>
        <v>89.9</v>
      </c>
      <c r="CZ173" s="299"/>
      <c r="DA173" s="302"/>
      <c r="DB173" s="299"/>
      <c r="DC173" s="299"/>
      <c r="DD173" s="298"/>
      <c r="DE173" s="298"/>
      <c r="DF173" s="298"/>
      <c r="DG173" s="303"/>
      <c r="DH173" s="302"/>
      <c r="DI173" s="302"/>
      <c r="DJ173" s="302"/>
      <c r="DK173" s="302"/>
      <c r="DL173" s="302"/>
      <c r="DM173" s="298"/>
      <c r="DN173" s="297"/>
      <c r="DO173" s="301"/>
      <c r="DP173" s="301"/>
      <c r="DQ173" s="300"/>
      <c r="DR173" s="300"/>
      <c r="DS173" s="301"/>
      <c r="DT173" s="300"/>
      <c r="DU173" s="300"/>
      <c r="DV173" s="304"/>
      <c r="DW173" s="304"/>
      <c r="DX173" s="301"/>
      <c r="DY173" s="301"/>
      <c r="DZ173" s="300"/>
      <c r="EA173" s="301"/>
      <c r="EB173" s="300"/>
      <c r="EC173" s="52">
        <v>300000</v>
      </c>
      <c r="ED173" s="52">
        <v>0</v>
      </c>
      <c r="EE173" s="303"/>
      <c r="EF173" s="52">
        <v>400000</v>
      </c>
      <c r="EG173" s="51">
        <v>0</v>
      </c>
      <c r="EH173" s="303">
        <v>400000</v>
      </c>
      <c r="EI173" s="303"/>
      <c r="EJ173" s="301"/>
    </row>
    <row r="174" spans="1:15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226"/>
      <c r="Q174" s="390">
        <v>10.804722947171893</v>
      </c>
      <c r="R174" s="391">
        <v>9.75</v>
      </c>
      <c r="S174" s="204" t="e">
        <f>Q174+#REF!+R174</f>
        <v>#REF!</v>
      </c>
      <c r="T174" s="439"/>
      <c r="U174" s="205" t="s">
        <v>155</v>
      </c>
      <c r="V174" s="392"/>
      <c r="W174" s="393">
        <f t="shared" si="90"/>
        <v>11725.186969197615</v>
      </c>
      <c r="X174" s="394"/>
      <c r="Y174" s="394"/>
      <c r="Z174" s="394" t="s">
        <v>161</v>
      </c>
      <c r="AA174" s="394"/>
      <c r="AB174" s="394"/>
      <c r="AC174" s="394"/>
      <c r="AD174" s="394"/>
      <c r="AE174" s="395">
        <f t="shared" si="91"/>
        <v>0</v>
      </c>
      <c r="AF174" s="395">
        <f t="shared" si="106"/>
        <v>0</v>
      </c>
      <c r="AG174" s="395">
        <f t="shared" si="92"/>
        <v>15</v>
      </c>
      <c r="AH174" s="395">
        <f t="shared" si="105"/>
        <v>10</v>
      </c>
      <c r="AI174" s="391" t="s">
        <v>161</v>
      </c>
      <c r="AJ174" s="395">
        <f t="shared" si="107"/>
        <v>15</v>
      </c>
      <c r="AK174" s="391" t="s">
        <v>751</v>
      </c>
      <c r="AL174" s="395">
        <f t="shared" si="96"/>
        <v>10</v>
      </c>
      <c r="AM174" s="391" t="s">
        <v>161</v>
      </c>
      <c r="AN174" s="395">
        <f t="shared" si="93"/>
        <v>0</v>
      </c>
      <c r="AO174" s="391" t="s">
        <v>162</v>
      </c>
      <c r="AP174" s="395">
        <f t="shared" si="95"/>
        <v>0</v>
      </c>
      <c r="AQ174" s="391" t="s">
        <v>162</v>
      </c>
      <c r="AR174" s="390"/>
      <c r="AS174" s="390"/>
      <c r="AT174" s="390">
        <v>5</v>
      </c>
      <c r="AU174" s="390"/>
      <c r="AV174" s="390"/>
      <c r="AW174" s="390"/>
      <c r="AX174" s="390"/>
      <c r="AY174" s="390"/>
      <c r="AZ174" s="227"/>
      <c r="BA174" s="448"/>
      <c r="BB174" s="457"/>
      <c r="BC174" s="387" t="s">
        <v>214</v>
      </c>
      <c r="BD174" s="396"/>
      <c r="BE174" s="344"/>
      <c r="BF174" s="396"/>
      <c r="BG174" s="344"/>
      <c r="BH174" s="396"/>
      <c r="BI174" s="396"/>
      <c r="BJ174" s="396"/>
      <c r="BK174" s="396"/>
      <c r="BL174" s="396"/>
      <c r="BM174" s="396"/>
      <c r="BN174" s="396"/>
      <c r="BO174" s="396"/>
      <c r="BP174" s="391">
        <f t="shared" si="108"/>
        <v>50</v>
      </c>
      <c r="BQ174" s="396"/>
      <c r="BR174" s="396"/>
      <c r="BS174" s="396"/>
      <c r="BT174" s="396"/>
      <c r="BU174" s="396"/>
      <c r="BV174" s="396"/>
      <c r="BW174" s="396"/>
      <c r="BX174" s="396"/>
      <c r="BY174" s="300"/>
      <c r="BZ174" s="38" t="s">
        <v>733</v>
      </c>
      <c r="CA174" s="300"/>
      <c r="CB174" s="304"/>
      <c r="CC174" s="300"/>
      <c r="CD174" s="304"/>
      <c r="CE174" s="300"/>
      <c r="CF174" s="304"/>
      <c r="CG174" s="300"/>
      <c r="CH174" s="301"/>
      <c r="CI174" s="301"/>
      <c r="CJ174" s="304"/>
      <c r="CK174" s="304"/>
      <c r="CL174" s="304"/>
      <c r="CM174" s="302"/>
      <c r="CN174" s="302">
        <v>0.49</v>
      </c>
      <c r="CO174" s="301"/>
      <c r="CP174" s="301"/>
      <c r="CQ174" s="300"/>
      <c r="CR174" s="300"/>
      <c r="CS174" s="301"/>
      <c r="CT174" s="301"/>
      <c r="CU174" s="300"/>
      <c r="CV174" s="300"/>
      <c r="CW174" s="302"/>
      <c r="CX174" s="302"/>
      <c r="CY174" s="299">
        <f>644*0.1</f>
        <v>64.400000000000006</v>
      </c>
      <c r="CZ174" s="299"/>
      <c r="DA174" s="302"/>
      <c r="DB174" s="299"/>
      <c r="DC174" s="299"/>
      <c r="DD174" s="298"/>
      <c r="DE174" s="298"/>
      <c r="DF174" s="298"/>
      <c r="DG174" s="303"/>
      <c r="DH174" s="302"/>
      <c r="DI174" s="302"/>
      <c r="DJ174" s="302"/>
      <c r="DK174" s="302"/>
      <c r="DL174" s="302"/>
      <c r="DM174" s="298"/>
      <c r="DN174" s="297"/>
      <c r="DO174" s="301"/>
      <c r="DP174" s="301"/>
      <c r="DQ174" s="300"/>
      <c r="DR174" s="300"/>
      <c r="DS174" s="301"/>
      <c r="DT174" s="300"/>
      <c r="DU174" s="300"/>
      <c r="DV174" s="304"/>
      <c r="DW174" s="304"/>
      <c r="DX174" s="301"/>
      <c r="DY174" s="301"/>
      <c r="DZ174" s="300"/>
      <c r="EA174" s="301"/>
      <c r="EB174" s="300"/>
      <c r="EC174" s="52">
        <v>320000</v>
      </c>
      <c r="ED174" s="52">
        <v>145000</v>
      </c>
      <c r="EE174" s="303"/>
      <c r="EF174" s="52">
        <v>515000</v>
      </c>
      <c r="EG174" s="51">
        <v>0</v>
      </c>
      <c r="EH174" s="303">
        <v>370000</v>
      </c>
      <c r="EI174" s="303"/>
      <c r="EJ174" s="301"/>
    </row>
    <row r="175" spans="1:15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226"/>
      <c r="Q175" s="390">
        <v>10.502334790371034</v>
      </c>
      <c r="R175" s="391">
        <v>9.75</v>
      </c>
      <c r="S175" s="204" t="e">
        <f>Q175+#REF!+R175</f>
        <v>#REF!</v>
      </c>
      <c r="T175" s="439"/>
      <c r="U175" s="205" t="s">
        <v>155</v>
      </c>
      <c r="V175" s="392"/>
      <c r="W175" s="393">
        <f t="shared" si="90"/>
        <v>8369.4083694083693</v>
      </c>
      <c r="X175" s="394"/>
      <c r="Y175" s="394"/>
      <c r="Z175" s="394" t="s">
        <v>161</v>
      </c>
      <c r="AA175" s="394"/>
      <c r="AB175" s="394"/>
      <c r="AC175" s="394"/>
      <c r="AD175" s="394"/>
      <c r="AE175" s="395">
        <f t="shared" si="91"/>
        <v>0</v>
      </c>
      <c r="AF175" s="395">
        <f t="shared" si="106"/>
        <v>0</v>
      </c>
      <c r="AG175" s="395">
        <f t="shared" si="92"/>
        <v>15</v>
      </c>
      <c r="AH175" s="395">
        <f t="shared" si="105"/>
        <v>10</v>
      </c>
      <c r="AI175" s="391" t="s">
        <v>161</v>
      </c>
      <c r="AJ175" s="395">
        <f t="shared" si="107"/>
        <v>15</v>
      </c>
      <c r="AK175" s="391" t="s">
        <v>751</v>
      </c>
      <c r="AL175" s="395">
        <f t="shared" si="96"/>
        <v>10</v>
      </c>
      <c r="AM175" s="391" t="s">
        <v>161</v>
      </c>
      <c r="AN175" s="395">
        <f t="shared" si="93"/>
        <v>0</v>
      </c>
      <c r="AO175" s="391" t="s">
        <v>162</v>
      </c>
      <c r="AP175" s="395">
        <f t="shared" si="95"/>
        <v>0</v>
      </c>
      <c r="AQ175" s="391" t="s">
        <v>162</v>
      </c>
      <c r="AR175" s="390"/>
      <c r="AS175" s="390"/>
      <c r="AT175" s="390">
        <v>5</v>
      </c>
      <c r="AU175" s="390"/>
      <c r="AV175" s="390"/>
      <c r="AW175" s="390"/>
      <c r="AX175" s="390"/>
      <c r="AY175" s="390"/>
      <c r="AZ175" s="227"/>
      <c r="BA175" s="448"/>
      <c r="BB175" s="467"/>
      <c r="BC175" s="344" t="s">
        <v>214</v>
      </c>
      <c r="BD175" s="396"/>
      <c r="BE175" s="344"/>
      <c r="BF175" s="396"/>
      <c r="BG175" s="344"/>
      <c r="BH175" s="396"/>
      <c r="BI175" s="396"/>
      <c r="BJ175" s="396"/>
      <c r="BK175" s="396"/>
      <c r="BL175" s="396"/>
      <c r="BM175" s="396"/>
      <c r="BN175" s="396"/>
      <c r="BO175" s="396"/>
      <c r="BP175" s="391">
        <f t="shared" si="108"/>
        <v>50</v>
      </c>
      <c r="BQ175" s="396"/>
      <c r="BR175" s="396"/>
      <c r="BS175" s="396"/>
      <c r="BT175" s="396"/>
      <c r="BU175" s="396"/>
      <c r="BV175" s="396"/>
      <c r="BW175" s="396"/>
      <c r="BX175" s="396"/>
      <c r="BY175" s="300"/>
      <c r="BZ175" s="38" t="s">
        <v>733</v>
      </c>
      <c r="CA175" s="300"/>
      <c r="CB175" s="304"/>
      <c r="CC175" s="300"/>
      <c r="CD175" s="304"/>
      <c r="CE175" s="300"/>
      <c r="CF175" s="304"/>
      <c r="CG175" s="300"/>
      <c r="CH175" s="301"/>
      <c r="CI175" s="301"/>
      <c r="CJ175" s="304"/>
      <c r="CK175" s="304"/>
      <c r="CL175" s="304"/>
      <c r="CM175" s="302"/>
      <c r="CN175" s="302">
        <v>0.77</v>
      </c>
      <c r="CO175" s="301"/>
      <c r="CP175" s="301"/>
      <c r="CQ175" s="300"/>
      <c r="CR175" s="300"/>
      <c r="CS175" s="301"/>
      <c r="CT175" s="301"/>
      <c r="CU175" s="300"/>
      <c r="CV175" s="300"/>
      <c r="CW175" s="302"/>
      <c r="CX175" s="302"/>
      <c r="CY175" s="299">
        <f>630*0.1</f>
        <v>63</v>
      </c>
      <c r="CZ175" s="299"/>
      <c r="DA175" s="302"/>
      <c r="DB175" s="299"/>
      <c r="DC175" s="299"/>
      <c r="DD175" s="298"/>
      <c r="DE175" s="298"/>
      <c r="DF175" s="298"/>
      <c r="DG175" s="303"/>
      <c r="DH175" s="302"/>
      <c r="DI175" s="302"/>
      <c r="DJ175" s="302"/>
      <c r="DK175" s="302"/>
      <c r="DL175" s="302"/>
      <c r="DM175" s="298"/>
      <c r="DN175" s="297"/>
      <c r="DO175" s="301"/>
      <c r="DP175" s="301"/>
      <c r="DQ175" s="300"/>
      <c r="DR175" s="300"/>
      <c r="DS175" s="301"/>
      <c r="DT175" s="300"/>
      <c r="DU175" s="300"/>
      <c r="DV175" s="304"/>
      <c r="DW175" s="304"/>
      <c r="DX175" s="301"/>
      <c r="DY175" s="301"/>
      <c r="DZ175" s="300"/>
      <c r="EA175" s="301"/>
      <c r="EB175" s="300"/>
      <c r="EC175" s="52">
        <v>356000</v>
      </c>
      <c r="ED175" s="52">
        <v>162000</v>
      </c>
      <c r="EE175" s="303"/>
      <c r="EF175" s="52">
        <v>568000</v>
      </c>
      <c r="EG175" s="51">
        <v>0</v>
      </c>
      <c r="EH175" s="303">
        <v>406000</v>
      </c>
      <c r="EI175" s="303"/>
      <c r="EJ175" s="301"/>
    </row>
    <row r="176" spans="1:15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226"/>
      <c r="Q176" s="390">
        <v>10.153627313669816</v>
      </c>
      <c r="R176" s="391">
        <v>7.5</v>
      </c>
      <c r="S176" s="204" t="e">
        <f>Q176+#REF!+R176</f>
        <v>#REF!</v>
      </c>
      <c r="T176" s="439"/>
      <c r="U176" s="205" t="s">
        <v>155</v>
      </c>
      <c r="V176" s="392"/>
      <c r="W176" s="393">
        <f t="shared" si="90"/>
        <v>35495.179666958808</v>
      </c>
      <c r="X176" s="394"/>
      <c r="Y176" s="394"/>
      <c r="Z176" s="394" t="s">
        <v>161</v>
      </c>
      <c r="AA176" s="394"/>
      <c r="AB176" s="394"/>
      <c r="AC176" s="394"/>
      <c r="AD176" s="394"/>
      <c r="AE176" s="395">
        <f t="shared" si="91"/>
        <v>0</v>
      </c>
      <c r="AF176" s="395">
        <f t="shared" si="106"/>
        <v>0</v>
      </c>
      <c r="AG176" s="395">
        <f t="shared" si="92"/>
        <v>15</v>
      </c>
      <c r="AH176" s="395">
        <f t="shared" si="105"/>
        <v>10</v>
      </c>
      <c r="AI176" s="391" t="s">
        <v>161</v>
      </c>
      <c r="AJ176" s="395">
        <f t="shared" si="107"/>
        <v>15</v>
      </c>
      <c r="AK176" s="391" t="s">
        <v>751</v>
      </c>
      <c r="AL176" s="395">
        <f t="shared" si="96"/>
        <v>10</v>
      </c>
      <c r="AM176" s="391" t="s">
        <v>161</v>
      </c>
      <c r="AN176" s="395">
        <f t="shared" si="93"/>
        <v>0</v>
      </c>
      <c r="AO176" s="391" t="s">
        <v>162</v>
      </c>
      <c r="AP176" s="395">
        <f t="shared" si="95"/>
        <v>0</v>
      </c>
      <c r="AQ176" s="391" t="s">
        <v>162</v>
      </c>
      <c r="AR176" s="390"/>
      <c r="AS176" s="390"/>
      <c r="AT176" s="390">
        <v>12.5</v>
      </c>
      <c r="AU176" s="390"/>
      <c r="AV176" s="390"/>
      <c r="AW176" s="390"/>
      <c r="AX176" s="390"/>
      <c r="AY176" s="390"/>
      <c r="AZ176" s="227"/>
      <c r="BA176" s="448"/>
      <c r="BB176" s="457"/>
      <c r="BC176" s="387" t="s">
        <v>214</v>
      </c>
      <c r="BD176" s="396"/>
      <c r="BE176" s="344"/>
      <c r="BF176" s="396"/>
      <c r="BG176" s="344"/>
      <c r="BH176" s="396"/>
      <c r="BI176" s="396"/>
      <c r="BJ176" s="396"/>
      <c r="BK176" s="396"/>
      <c r="BL176" s="396"/>
      <c r="BM176" s="396"/>
      <c r="BN176" s="396"/>
      <c r="BO176" s="396"/>
      <c r="BP176" s="391">
        <f t="shared" si="108"/>
        <v>50</v>
      </c>
      <c r="BQ176" s="396"/>
      <c r="BR176" s="396"/>
      <c r="BS176" s="396"/>
      <c r="BT176" s="396"/>
      <c r="BU176" s="396"/>
      <c r="BV176" s="396"/>
      <c r="BW176" s="396"/>
      <c r="BX176" s="396"/>
      <c r="BY176" s="300"/>
      <c r="BZ176" s="38" t="s">
        <v>733</v>
      </c>
      <c r="CA176" s="300"/>
      <c r="CB176" s="304"/>
      <c r="CC176" s="300"/>
      <c r="CD176" s="304"/>
      <c r="CE176" s="300"/>
      <c r="CF176" s="304"/>
      <c r="CG176" s="300"/>
      <c r="CH176" s="301"/>
      <c r="CI176" s="301"/>
      <c r="CJ176" s="304"/>
      <c r="CK176" s="304"/>
      <c r="CL176" s="304"/>
      <c r="CM176" s="302"/>
      <c r="CN176" s="302">
        <v>7.0000000000000007E-2</v>
      </c>
      <c r="CO176" s="301"/>
      <c r="CP176" s="301"/>
      <c r="CQ176" s="300"/>
      <c r="CR176" s="300"/>
      <c r="CS176" s="301"/>
      <c r="CT176" s="301"/>
      <c r="CU176" s="300"/>
      <c r="CV176" s="300"/>
      <c r="CW176" s="302"/>
      <c r="CX176" s="302"/>
      <c r="CY176" s="299">
        <f>652*0.1</f>
        <v>65.2</v>
      </c>
      <c r="CZ176" s="299"/>
      <c r="DA176" s="302"/>
      <c r="DB176" s="299"/>
      <c r="DC176" s="299"/>
      <c r="DD176" s="298"/>
      <c r="DE176" s="298"/>
      <c r="DF176" s="298"/>
      <c r="DG176" s="303"/>
      <c r="DH176" s="302"/>
      <c r="DI176" s="302"/>
      <c r="DJ176" s="302"/>
      <c r="DK176" s="302"/>
      <c r="DL176" s="302"/>
      <c r="DM176" s="298"/>
      <c r="DN176" s="297"/>
      <c r="DO176" s="301"/>
      <c r="DP176" s="301"/>
      <c r="DQ176" s="300"/>
      <c r="DR176" s="300"/>
      <c r="DS176" s="301"/>
      <c r="DT176" s="300"/>
      <c r="DU176" s="300"/>
      <c r="DV176" s="304"/>
      <c r="DW176" s="304"/>
      <c r="DX176" s="301"/>
      <c r="DY176" s="301"/>
      <c r="DZ176" s="300"/>
      <c r="EA176" s="301"/>
      <c r="EB176" s="300"/>
      <c r="EC176" s="52">
        <v>152000</v>
      </c>
      <c r="ED176" s="52">
        <v>0</v>
      </c>
      <c r="EE176" s="303"/>
      <c r="EF176" s="52">
        <v>162000</v>
      </c>
      <c r="EG176" s="51">
        <v>0</v>
      </c>
      <c r="EH176" s="303">
        <v>162000</v>
      </c>
      <c r="EI176" s="303"/>
      <c r="EJ176" s="301"/>
    </row>
    <row r="177" spans="1:151"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226"/>
      <c r="Q177" s="390">
        <v>5.4141769778944999</v>
      </c>
      <c r="R177" s="391">
        <v>3.75</v>
      </c>
      <c r="S177" s="204" t="e">
        <f>Q177+#REF!+R177</f>
        <v>#REF!</v>
      </c>
      <c r="T177" s="439"/>
      <c r="U177" s="205" t="s">
        <v>155</v>
      </c>
      <c r="V177" s="392"/>
      <c r="W177" s="393">
        <f t="shared" ref="W177:W185" si="109">(EH177/CY177)/CN177</f>
        <v>38986.354775828462</v>
      </c>
      <c r="X177" s="394"/>
      <c r="Y177" s="394"/>
      <c r="Z177" s="394" t="s">
        <v>161</v>
      </c>
      <c r="AA177" s="394"/>
      <c r="AB177" s="394"/>
      <c r="AC177" s="394"/>
      <c r="AD177" s="394"/>
      <c r="AE177" s="395">
        <f t="shared" ref="AE177:AE185" si="110">IF(AT177&lt;30,0,IF(AT177&lt;50,5,IF(AT177&lt;65,10,IF(AT177&lt;79,15,IF(AT177&gt;80,20)))))</f>
        <v>0</v>
      </c>
      <c r="AF177" s="395">
        <f t="shared" si="106"/>
        <v>0</v>
      </c>
      <c r="AG177" s="395">
        <f t="shared" ref="AG177:AG185" si="111">IF(Z177="Yes",15,0)</f>
        <v>15</v>
      </c>
      <c r="AH177" s="395">
        <f t="shared" si="105"/>
        <v>10</v>
      </c>
      <c r="AI177" s="391" t="s">
        <v>161</v>
      </c>
      <c r="AJ177" s="395">
        <f t="shared" si="107"/>
        <v>15</v>
      </c>
      <c r="AK177" s="391" t="s">
        <v>751</v>
      </c>
      <c r="AL177" s="395">
        <f t="shared" si="96"/>
        <v>10</v>
      </c>
      <c r="AM177" s="391" t="s">
        <v>161</v>
      </c>
      <c r="AN177" s="395">
        <f t="shared" si="93"/>
        <v>0</v>
      </c>
      <c r="AO177" s="391" t="s">
        <v>162</v>
      </c>
      <c r="AP177" s="395">
        <f t="shared" si="95"/>
        <v>0</v>
      </c>
      <c r="AQ177" s="391" t="s">
        <v>162</v>
      </c>
      <c r="AR177" s="390"/>
      <c r="AS177" s="390"/>
      <c r="AT177" s="390">
        <v>12.5</v>
      </c>
      <c r="AU177" s="390"/>
      <c r="AV177" s="390"/>
      <c r="AW177" s="390"/>
      <c r="AX177" s="390"/>
      <c r="AY177" s="390"/>
      <c r="AZ177" s="227"/>
      <c r="BA177" s="448"/>
      <c r="BB177" s="457"/>
      <c r="BC177" s="387" t="s">
        <v>214</v>
      </c>
      <c r="BD177" s="396"/>
      <c r="BE177" s="344"/>
      <c r="BF177" s="396"/>
      <c r="BG177" s="344"/>
      <c r="BH177" s="396"/>
      <c r="BI177" s="396"/>
      <c r="BJ177" s="396"/>
      <c r="BK177" s="396"/>
      <c r="BL177" s="396"/>
      <c r="BM177" s="396"/>
      <c r="BN177" s="396"/>
      <c r="BO177" s="396"/>
      <c r="BP177" s="391">
        <f t="shared" si="108"/>
        <v>50</v>
      </c>
      <c r="BQ177" s="396"/>
      <c r="BR177" s="396"/>
      <c r="BS177" s="396"/>
      <c r="BT177" s="396"/>
      <c r="BU177" s="396"/>
      <c r="BV177" s="396"/>
      <c r="BW177" s="396"/>
      <c r="BX177" s="396"/>
      <c r="BY177" s="300"/>
      <c r="BZ177" s="38" t="s">
        <v>344</v>
      </c>
      <c r="CA177" s="300"/>
      <c r="CB177" s="304"/>
      <c r="CC177" s="300"/>
      <c r="CD177" s="304"/>
      <c r="CE177" s="300"/>
      <c r="CF177" s="304"/>
      <c r="CG177" s="300"/>
      <c r="CH177" s="301"/>
      <c r="CI177" s="301"/>
      <c r="CJ177" s="304"/>
      <c r="CK177" s="304"/>
      <c r="CL177" s="304"/>
      <c r="CM177" s="302"/>
      <c r="CN177" s="302">
        <v>0.15</v>
      </c>
      <c r="CO177" s="301"/>
      <c r="CP177" s="301"/>
      <c r="CQ177" s="300"/>
      <c r="CR177" s="300"/>
      <c r="CS177" s="301"/>
      <c r="CT177" s="301"/>
      <c r="CU177" s="300"/>
      <c r="CV177" s="300"/>
      <c r="CW177" s="302"/>
      <c r="CX177" s="302"/>
      <c r="CY177" s="299">
        <f>684*0.1</f>
        <v>68.400000000000006</v>
      </c>
      <c r="CZ177" s="299"/>
      <c r="DA177" s="302"/>
      <c r="DB177" s="299"/>
      <c r="DC177" s="299"/>
      <c r="DD177" s="298"/>
      <c r="DE177" s="298"/>
      <c r="DF177" s="298"/>
      <c r="DG177" s="303"/>
      <c r="DH177" s="302"/>
      <c r="DI177" s="302"/>
      <c r="DJ177" s="302"/>
      <c r="DK177" s="302"/>
      <c r="DL177" s="302"/>
      <c r="DM177" s="298"/>
      <c r="DN177" s="297"/>
      <c r="DO177" s="301"/>
      <c r="DP177" s="301"/>
      <c r="DQ177" s="300"/>
      <c r="DR177" s="300"/>
      <c r="DS177" s="301"/>
      <c r="DT177" s="300"/>
      <c r="DU177" s="300"/>
      <c r="DV177" s="304"/>
      <c r="DW177" s="304"/>
      <c r="DX177" s="301"/>
      <c r="DY177" s="301"/>
      <c r="DZ177" s="300"/>
      <c r="EA177" s="301"/>
      <c r="EB177" s="300"/>
      <c r="EC177" s="52">
        <v>380000</v>
      </c>
      <c r="ED177" s="52">
        <v>0</v>
      </c>
      <c r="EE177" s="303"/>
      <c r="EF177" s="52">
        <v>400000</v>
      </c>
      <c r="EG177" s="51">
        <v>0</v>
      </c>
      <c r="EH177" s="303">
        <v>400000</v>
      </c>
      <c r="EI177" s="303"/>
      <c r="EJ177" s="301"/>
    </row>
    <row r="178" spans="1:151" ht="255" hidden="1" x14ac:dyDescent="0.2">
      <c r="A178" s="403" t="s">
        <v>142</v>
      </c>
      <c r="B178" s="404" t="s">
        <v>258</v>
      </c>
      <c r="C178" s="404" t="s">
        <v>194</v>
      </c>
      <c r="D178" s="238" t="s">
        <v>757</v>
      </c>
      <c r="E178" s="403" t="s">
        <v>185</v>
      </c>
      <c r="F178" s="403" t="s">
        <v>156</v>
      </c>
      <c r="G178" s="403" t="s">
        <v>427</v>
      </c>
      <c r="H178" s="403" t="s">
        <v>428</v>
      </c>
      <c r="I178" s="403" t="s">
        <v>219</v>
      </c>
      <c r="J178" s="403" t="s">
        <v>429</v>
      </c>
      <c r="K178" s="403" t="s">
        <v>167</v>
      </c>
      <c r="L178" s="405">
        <v>69277000</v>
      </c>
      <c r="M178" s="217"/>
      <c r="N178" s="462"/>
      <c r="O178" s="416">
        <v>8.16</v>
      </c>
      <c r="P178" s="108"/>
      <c r="Q178" s="406">
        <v>6.27</v>
      </c>
      <c r="R178" s="331"/>
      <c r="S178" s="189" t="e">
        <f>Q178+#REF!+R178</f>
        <v>#REF!</v>
      </c>
      <c r="T178" s="462"/>
      <c r="U178" s="411">
        <f>IF(AT178&lt;30,0,IF(AT178&lt;50,5,IF(AT178&lt;65,10,IF(AT178&gt;66,15))))</f>
        <v>5</v>
      </c>
      <c r="V178" s="407">
        <f>IF(W178&lt;499,15,IF(W178&lt;999,10,IF(W178&lt;1499,5,IF(W178&gt;1500,0))))</f>
        <v>0</v>
      </c>
      <c r="W178" s="384">
        <f t="shared" si="109"/>
        <v>1957.443714235656</v>
      </c>
      <c r="X178" s="407">
        <f>IF(DC178&lt;500,0,IF(DC178&lt;1000,5,IF(DC178&gt;1000,10)))</f>
        <v>0</v>
      </c>
      <c r="Y178" s="407">
        <f>IF(Z178="Yes",20,0)</f>
        <v>20</v>
      </c>
      <c r="Z178" s="406" t="s">
        <v>161</v>
      </c>
      <c r="AA178" s="407">
        <f>IF(AB178="Yes",20,0)</f>
        <v>20</v>
      </c>
      <c r="AB178" s="409" t="s">
        <v>161</v>
      </c>
      <c r="AC178" s="407">
        <f>IF(AD178="Yes",10,0)</f>
        <v>10</v>
      </c>
      <c r="AD178" s="409" t="s">
        <v>161</v>
      </c>
      <c r="AE178" s="407">
        <f t="shared" si="110"/>
        <v>5</v>
      </c>
      <c r="AF178" s="407">
        <f>IF(BL176&lt;999,20,IF(BL176&lt;1499,15,IF(BL176&lt;1999,10,IF(BL176&lt;3999,5,IF(BL176&gt;4000,0)))))</f>
        <v>20</v>
      </c>
      <c r="AG178" s="407">
        <f t="shared" si="111"/>
        <v>15</v>
      </c>
      <c r="AH178" s="407">
        <f t="shared" si="105"/>
        <v>10</v>
      </c>
      <c r="AI178" s="406" t="s">
        <v>161</v>
      </c>
      <c r="AJ178" s="407">
        <v>15</v>
      </c>
      <c r="AK178" s="406" t="s">
        <v>751</v>
      </c>
      <c r="AL178" s="407">
        <f t="shared" si="96"/>
        <v>10</v>
      </c>
      <c r="AM178" s="406" t="s">
        <v>161</v>
      </c>
      <c r="AN178" s="407">
        <f t="shared" si="93"/>
        <v>0</v>
      </c>
      <c r="AO178" s="406" t="s">
        <v>162</v>
      </c>
      <c r="AP178" s="407">
        <f t="shared" si="95"/>
        <v>0</v>
      </c>
      <c r="AQ178" s="406" t="s">
        <v>162</v>
      </c>
      <c r="AR178" s="385">
        <v>7.3733627816354605</v>
      </c>
      <c r="AS178" s="385">
        <v>0.12733198608484778</v>
      </c>
      <c r="AT178" s="385">
        <v>30.197608283831997</v>
      </c>
      <c r="AU178" s="385">
        <v>1.1098492973746994</v>
      </c>
      <c r="AV178" s="385" t="s">
        <v>155</v>
      </c>
      <c r="AW178" s="385">
        <v>13.732099667873541</v>
      </c>
      <c r="AX178" s="385">
        <v>25</v>
      </c>
      <c r="AY178" s="385">
        <v>0</v>
      </c>
      <c r="AZ178" s="224"/>
      <c r="BA178" s="448"/>
      <c r="BB178" s="458"/>
      <c r="BC178" s="337" t="s">
        <v>194</v>
      </c>
      <c r="BD178" s="386">
        <v>100</v>
      </c>
      <c r="BE178" s="337" t="s">
        <v>156</v>
      </c>
      <c r="BF178" s="386" t="s">
        <v>156</v>
      </c>
      <c r="BG178" s="337" t="s">
        <v>156</v>
      </c>
      <c r="BH178" s="386" t="s">
        <v>156</v>
      </c>
      <c r="BI178" s="386" t="s">
        <v>195</v>
      </c>
      <c r="BJ178" s="386">
        <v>100</v>
      </c>
      <c r="BK178" s="386" t="s">
        <v>156</v>
      </c>
      <c r="BL178" s="386" t="s">
        <v>156</v>
      </c>
      <c r="BM178" s="386" t="s">
        <v>156</v>
      </c>
      <c r="BN178" s="386" t="s">
        <v>156</v>
      </c>
      <c r="BO178" s="406">
        <f>SUM(U178+V178+X178+Y178+AA178+AC178)</f>
        <v>55</v>
      </c>
      <c r="BP178" s="406">
        <f t="shared" ref="BP178:BP185" si="112">SUM(AE178+AF178+AG178+AH178+AJ178+AL178+AN178+AP178)</f>
        <v>75</v>
      </c>
      <c r="BQ178" s="331"/>
      <c r="BR178" s="406"/>
      <c r="BS178" s="407"/>
      <c r="BT178" s="407"/>
      <c r="BU178" s="406">
        <f t="shared" ref="BU178:BU185" si="113">Q178+BT178*0.25</f>
        <v>6.27</v>
      </c>
      <c r="BV178" s="410" t="s">
        <v>809</v>
      </c>
      <c r="BW178" s="406">
        <f>O178+BS178*0.25</f>
        <v>8.16</v>
      </c>
      <c r="BX178" s="406"/>
      <c r="BY178" s="406"/>
      <c r="BZ178" s="282" t="s">
        <v>258</v>
      </c>
      <c r="CA178" s="308">
        <v>100</v>
      </c>
      <c r="CB178" s="282" t="s">
        <v>156</v>
      </c>
      <c r="CC178" s="308" t="s">
        <v>156</v>
      </c>
      <c r="CD178" s="282" t="s">
        <v>156</v>
      </c>
      <c r="CE178" s="308" t="s">
        <v>156</v>
      </c>
      <c r="CF178" s="282" t="s">
        <v>156</v>
      </c>
      <c r="CG178" s="308" t="s">
        <v>156</v>
      </c>
      <c r="CH178" s="284">
        <v>1</v>
      </c>
      <c r="CI178" s="284" t="s">
        <v>184</v>
      </c>
      <c r="CJ178" s="282" t="s">
        <v>198</v>
      </c>
      <c r="CK178" s="282" t="s">
        <v>199</v>
      </c>
      <c r="CL178" s="282" t="s">
        <v>259</v>
      </c>
      <c r="CM178" s="307">
        <v>20.43275423</v>
      </c>
      <c r="CN178" s="307">
        <v>20.43275423</v>
      </c>
      <c r="CO178" s="284" t="s">
        <v>174</v>
      </c>
      <c r="CP178" s="284" t="s">
        <v>174</v>
      </c>
      <c r="CQ178" s="308">
        <v>1</v>
      </c>
      <c r="CR178" s="308">
        <v>1</v>
      </c>
      <c r="CS178" s="284" t="s">
        <v>159</v>
      </c>
      <c r="CT178" s="284" t="s">
        <v>205</v>
      </c>
      <c r="CU178" s="308">
        <v>51.123057912261999</v>
      </c>
      <c r="CV178" s="308">
        <v>55</v>
      </c>
      <c r="CW178" s="307">
        <v>12.8150743050166</v>
      </c>
      <c r="CX178" s="307">
        <v>87.184925694983406</v>
      </c>
      <c r="CY178" s="309">
        <v>1732.0996678735401</v>
      </c>
      <c r="CZ178" s="309">
        <v>15556.563670646099</v>
      </c>
      <c r="DA178" s="307">
        <v>0.11134204857476741</v>
      </c>
      <c r="DB178" s="309">
        <v>1510.1298083986001</v>
      </c>
      <c r="DC178" s="309">
        <v>221.96985947493988</v>
      </c>
      <c r="DD178" s="310">
        <v>331852.88318075956</v>
      </c>
      <c r="DE178" s="310">
        <v>48778.149690389968</v>
      </c>
      <c r="DF178" s="310">
        <v>380631.03287114954</v>
      </c>
      <c r="DG178" s="283">
        <v>8821178</v>
      </c>
      <c r="DH178" s="307">
        <v>28.494854069999999</v>
      </c>
      <c r="DI178" s="307">
        <v>27.026539769999999</v>
      </c>
      <c r="DJ178" s="307">
        <v>35.080491199999997</v>
      </c>
      <c r="DK178" s="307" t="s">
        <v>156</v>
      </c>
      <c r="DL178" s="307" t="s">
        <v>156</v>
      </c>
      <c r="DM178" s="310" t="s">
        <v>156</v>
      </c>
      <c r="DN178" s="311" t="s">
        <v>156</v>
      </c>
      <c r="DO178" s="284" t="s">
        <v>162</v>
      </c>
      <c r="DP178" s="284" t="s">
        <v>162</v>
      </c>
      <c r="DQ178" s="308">
        <v>10</v>
      </c>
      <c r="DR178" s="308">
        <v>11</v>
      </c>
      <c r="DS178" s="284" t="s">
        <v>162</v>
      </c>
      <c r="DT178" s="308">
        <v>0</v>
      </c>
      <c r="DU178" s="308">
        <v>0</v>
      </c>
      <c r="DV178" s="282" t="s">
        <v>175</v>
      </c>
      <c r="DW178" s="282" t="s">
        <v>305</v>
      </c>
      <c r="DX178" s="284" t="s">
        <v>165</v>
      </c>
      <c r="DY178" s="284" t="s">
        <v>165</v>
      </c>
      <c r="DZ178" s="308">
        <v>1</v>
      </c>
      <c r="EA178" s="284" t="s">
        <v>162</v>
      </c>
      <c r="EB178" s="308">
        <v>26</v>
      </c>
      <c r="EC178" s="283">
        <v>60103000</v>
      </c>
      <c r="ED178" s="283">
        <v>8191000</v>
      </c>
      <c r="EE178" s="283">
        <v>983000</v>
      </c>
      <c r="EF178" s="283">
        <v>69277000</v>
      </c>
      <c r="EG178" s="283" t="s">
        <v>156</v>
      </c>
      <c r="EH178" s="283">
        <v>69277000</v>
      </c>
      <c r="EI178" s="283">
        <v>69277000</v>
      </c>
      <c r="EJ178" s="284" t="s">
        <v>156</v>
      </c>
      <c r="EM178" s="413"/>
      <c r="EN178" s="413"/>
      <c r="EO178" s="413"/>
      <c r="EP178" s="413"/>
      <c r="EQ178" s="413"/>
      <c r="ER178" s="413"/>
      <c r="ES178" s="413"/>
      <c r="ET178" s="413"/>
      <c r="EU178" s="413"/>
    </row>
    <row r="179" spans="1:151" ht="57.6" hidden="1" customHeight="1" x14ac:dyDescent="0.2">
      <c r="A179" s="403" t="s">
        <v>131</v>
      </c>
      <c r="B179" s="404" t="s">
        <v>258</v>
      </c>
      <c r="C179" s="404" t="s">
        <v>194</v>
      </c>
      <c r="D179" s="238" t="s">
        <v>757</v>
      </c>
      <c r="E179" s="403" t="s">
        <v>153</v>
      </c>
      <c r="F179" s="403" t="s">
        <v>386</v>
      </c>
      <c r="G179" s="403" t="s">
        <v>387</v>
      </c>
      <c r="H179" s="403" t="s">
        <v>388</v>
      </c>
      <c r="I179" s="403" t="s">
        <v>389</v>
      </c>
      <c r="J179" s="403" t="s">
        <v>390</v>
      </c>
      <c r="K179" s="403" t="s">
        <v>167</v>
      </c>
      <c r="L179" s="405">
        <v>66800000</v>
      </c>
      <c r="M179" s="126">
        <v>8.5075034871344801</v>
      </c>
      <c r="N179" s="462"/>
      <c r="O179" s="416">
        <v>6.6843160297359381</v>
      </c>
      <c r="P179" s="108"/>
      <c r="Q179" s="406">
        <v>4.4558793576483104</v>
      </c>
      <c r="R179" s="331"/>
      <c r="S179" s="189" t="e">
        <f>Q179+#REF!+R179</f>
        <v>#REF!</v>
      </c>
      <c r="T179" s="462"/>
      <c r="U179" s="411">
        <f>IF(AT179&lt;30,0,IF(AT179&lt;50,5,IF(AT179&lt;65,10,IF(AT179&gt;66,15))))</f>
        <v>0</v>
      </c>
      <c r="V179" s="407">
        <f>IF(W179&lt;499,15,IF(W179&lt;999,10,IF(W179&lt;1499,5,IF(W179&gt;1500,0))))</f>
        <v>0</v>
      </c>
      <c r="W179" s="384">
        <f t="shared" si="109"/>
        <v>3315.5475518357507</v>
      </c>
      <c r="X179" s="407">
        <f>IF(DC179&lt;500,0,IF(DC179&lt;1000,5,IF(DC179&gt;1000,10)))</f>
        <v>5</v>
      </c>
      <c r="Y179" s="407">
        <f>IF(Z179="Yes",20,0)</f>
        <v>20</v>
      </c>
      <c r="Z179" s="406" t="s">
        <v>161</v>
      </c>
      <c r="AA179" s="407">
        <f>IF(AB179="Yes",20,0)</f>
        <v>20</v>
      </c>
      <c r="AB179" s="409" t="s">
        <v>161</v>
      </c>
      <c r="AC179" s="407">
        <f>IF(AD179="Yes",10,0)</f>
        <v>10</v>
      </c>
      <c r="AD179" s="409" t="s">
        <v>161</v>
      </c>
      <c r="AE179" s="407">
        <f t="shared" si="110"/>
        <v>0</v>
      </c>
      <c r="AF179" s="407">
        <f>IF(W179&lt;999,20,IF(W179&lt;1499,15,IF(W179&lt;1999,10,IF(W179&lt;3999,5,IF(W179&gt;4000,0)))))</f>
        <v>5</v>
      </c>
      <c r="AG179" s="407">
        <f t="shared" si="111"/>
        <v>15</v>
      </c>
      <c r="AH179" s="407">
        <f t="shared" si="105"/>
        <v>10</v>
      </c>
      <c r="AI179" s="406" t="s">
        <v>161</v>
      </c>
      <c r="AJ179" s="407">
        <v>15</v>
      </c>
      <c r="AK179" s="406" t="s">
        <v>751</v>
      </c>
      <c r="AL179" s="407">
        <f t="shared" si="96"/>
        <v>10</v>
      </c>
      <c r="AM179" s="406" t="s">
        <v>161</v>
      </c>
      <c r="AN179" s="407">
        <f t="shared" si="93"/>
        <v>0</v>
      </c>
      <c r="AO179" s="406" t="s">
        <v>162</v>
      </c>
      <c r="AP179" s="407">
        <f t="shared" si="95"/>
        <v>0</v>
      </c>
      <c r="AQ179" s="406" t="s">
        <v>162</v>
      </c>
      <c r="AR179" s="385">
        <v>17.447583609263642</v>
      </c>
      <c r="AS179" s="385">
        <v>9.9398652694610776E-3</v>
      </c>
      <c r="AT179" s="385">
        <v>27.10127010195</v>
      </c>
      <c r="AU179" s="385">
        <v>2.7582020050072966</v>
      </c>
      <c r="AV179" s="385">
        <v>8.4790335780915993E-2</v>
      </c>
      <c r="AW179" s="385">
        <v>16.255478221000004</v>
      </c>
      <c r="AX179" s="385">
        <v>0</v>
      </c>
      <c r="AY179" s="385">
        <v>0</v>
      </c>
      <c r="AZ179" s="224"/>
      <c r="BA179" s="448"/>
      <c r="BB179" s="234"/>
      <c r="BC179" s="337" t="s">
        <v>194</v>
      </c>
      <c r="BD179" s="386">
        <v>100</v>
      </c>
      <c r="BE179" s="337" t="s">
        <v>156</v>
      </c>
      <c r="BF179" s="386" t="s">
        <v>156</v>
      </c>
      <c r="BG179" s="337" t="s">
        <v>156</v>
      </c>
      <c r="BH179" s="386" t="s">
        <v>156</v>
      </c>
      <c r="BI179" s="386" t="s">
        <v>195</v>
      </c>
      <c r="BJ179" s="386">
        <v>100</v>
      </c>
      <c r="BK179" s="386" t="s">
        <v>156</v>
      </c>
      <c r="BL179" s="386" t="s">
        <v>156</v>
      </c>
      <c r="BM179" s="386" t="s">
        <v>156</v>
      </c>
      <c r="BN179" s="386" t="s">
        <v>156</v>
      </c>
      <c r="BO179" s="406">
        <f>SUM(U179+V179+X179+Y179+AA179+AC179)</f>
        <v>55</v>
      </c>
      <c r="BP179" s="406">
        <f t="shared" si="112"/>
        <v>55</v>
      </c>
      <c r="BQ179" s="331"/>
      <c r="BR179" s="406"/>
      <c r="BS179" s="407"/>
      <c r="BT179" s="407"/>
      <c r="BU179" s="406">
        <f t="shared" si="113"/>
        <v>4.4558793576483104</v>
      </c>
      <c r="BV179" s="410" t="s">
        <v>809</v>
      </c>
      <c r="BW179" s="406">
        <f>O179+BS179*0.25</f>
        <v>6.6843160297359381</v>
      </c>
      <c r="BX179" s="406"/>
      <c r="BY179" s="406"/>
      <c r="BZ179" s="282" t="s">
        <v>258</v>
      </c>
      <c r="CA179" s="308">
        <v>100</v>
      </c>
      <c r="CB179" s="282" t="s">
        <v>156</v>
      </c>
      <c r="CC179" s="308" t="s">
        <v>156</v>
      </c>
      <c r="CD179" s="282" t="s">
        <v>156</v>
      </c>
      <c r="CE179" s="308" t="s">
        <v>156</v>
      </c>
      <c r="CF179" s="282" t="s">
        <v>156</v>
      </c>
      <c r="CG179" s="308" t="s">
        <v>156</v>
      </c>
      <c r="CH179" s="284">
        <v>1</v>
      </c>
      <c r="CI179" s="284" t="s">
        <v>184</v>
      </c>
      <c r="CJ179" s="282" t="s">
        <v>198</v>
      </c>
      <c r="CK179" s="282" t="s">
        <v>199</v>
      </c>
      <c r="CL179" s="282" t="s">
        <v>259</v>
      </c>
      <c r="CM179" s="307">
        <v>4.9318765100000004</v>
      </c>
      <c r="CN179" s="307">
        <v>4.9318765100000004</v>
      </c>
      <c r="CO179" s="284" t="s">
        <v>174</v>
      </c>
      <c r="CP179" s="284" t="s">
        <v>158</v>
      </c>
      <c r="CQ179" s="308">
        <v>1</v>
      </c>
      <c r="CR179" s="308">
        <v>2</v>
      </c>
      <c r="CS179" s="284" t="s">
        <v>159</v>
      </c>
      <c r="CT179" s="284" t="s">
        <v>160</v>
      </c>
      <c r="CU179" s="308">
        <v>55</v>
      </c>
      <c r="CV179" s="308">
        <v>55</v>
      </c>
      <c r="CW179" s="307">
        <v>13.503522042645699</v>
      </c>
      <c r="CX179" s="307">
        <v>86.496477957354301</v>
      </c>
      <c r="CY179" s="309">
        <v>4085.1594070000001</v>
      </c>
      <c r="CZ179" s="309">
        <v>15500.00043</v>
      </c>
      <c r="DA179" s="307">
        <v>0.26355866410772738</v>
      </c>
      <c r="DB179" s="309">
        <v>3533.5190059985407</v>
      </c>
      <c r="DC179" s="309">
        <v>551.64040100145928</v>
      </c>
      <c r="DD179" s="310">
        <v>24714.483489075938</v>
      </c>
      <c r="DE179" s="310">
        <v>3858.3371305809887</v>
      </c>
      <c r="DF179" s="310">
        <v>28572.820619656926</v>
      </c>
      <c r="DG179" s="283">
        <v>663983</v>
      </c>
      <c r="DH179" s="307">
        <v>37.272482830000001</v>
      </c>
      <c r="DI179" s="307">
        <v>20.230309649999999</v>
      </c>
      <c r="DJ179" s="307">
        <v>23.80914902</v>
      </c>
      <c r="DK179" s="307" t="s">
        <v>156</v>
      </c>
      <c r="DL179" s="307" t="s">
        <v>156</v>
      </c>
      <c r="DM179" s="310">
        <v>0</v>
      </c>
      <c r="DN179" s="311">
        <v>1.6958067156183199E-6</v>
      </c>
      <c r="DO179" s="284" t="s">
        <v>162</v>
      </c>
      <c r="DP179" s="284" t="s">
        <v>162</v>
      </c>
      <c r="DQ179" s="308">
        <v>12</v>
      </c>
      <c r="DR179" s="308">
        <v>12</v>
      </c>
      <c r="DS179" s="284" t="s">
        <v>162</v>
      </c>
      <c r="DT179" s="308">
        <v>2</v>
      </c>
      <c r="DU179" s="308">
        <v>2</v>
      </c>
      <c r="DV179" s="282" t="s">
        <v>175</v>
      </c>
      <c r="DW179" s="282" t="s">
        <v>164</v>
      </c>
      <c r="DX179" s="284" t="s">
        <v>165</v>
      </c>
      <c r="DY179" s="284" t="s">
        <v>176</v>
      </c>
      <c r="DZ179" s="308">
        <v>1</v>
      </c>
      <c r="EA179" s="284" t="s">
        <v>161</v>
      </c>
      <c r="EB179" s="308">
        <v>22</v>
      </c>
      <c r="EC179" s="283">
        <v>61400000</v>
      </c>
      <c r="ED179" s="283">
        <v>5400000</v>
      </c>
      <c r="EE179" s="283">
        <v>0</v>
      </c>
      <c r="EF179" s="283">
        <v>66800000</v>
      </c>
      <c r="EG179" s="283" t="s">
        <v>156</v>
      </c>
      <c r="EH179" s="283">
        <v>66800000</v>
      </c>
      <c r="EI179" s="283">
        <v>66800000</v>
      </c>
      <c r="EJ179" s="284" t="s">
        <v>156</v>
      </c>
      <c r="EM179" s="413"/>
      <c r="EN179" s="413"/>
      <c r="EO179" s="413"/>
      <c r="EP179" s="413"/>
      <c r="EQ179" s="413"/>
      <c r="ER179" s="413"/>
      <c r="ES179" s="413"/>
      <c r="ET179" s="413"/>
      <c r="EU179" s="413"/>
    </row>
    <row r="180" spans="1:151" ht="56.45" hidden="1" customHeight="1" x14ac:dyDescent="0.2">
      <c r="A180" s="403" t="s">
        <v>103</v>
      </c>
      <c r="B180" s="404" t="s">
        <v>258</v>
      </c>
      <c r="C180" s="404" t="s">
        <v>194</v>
      </c>
      <c r="D180" s="238" t="s">
        <v>757</v>
      </c>
      <c r="E180" s="403" t="s">
        <v>153</v>
      </c>
      <c r="F180" s="403" t="s">
        <v>254</v>
      </c>
      <c r="G180" s="403" t="s">
        <v>239</v>
      </c>
      <c r="H180" s="403" t="s">
        <v>255</v>
      </c>
      <c r="I180" s="403" t="s">
        <v>256</v>
      </c>
      <c r="J180" s="403" t="s">
        <v>257</v>
      </c>
      <c r="K180" s="403" t="s">
        <v>167</v>
      </c>
      <c r="L180" s="405">
        <v>35400000</v>
      </c>
      <c r="M180" s="126">
        <v>6.7665917857530138</v>
      </c>
      <c r="N180" s="462"/>
      <c r="O180" s="416">
        <v>6.1953666496314517</v>
      </c>
      <c r="P180" s="108"/>
      <c r="Q180" s="406">
        <v>4.1302444330876344</v>
      </c>
      <c r="R180" s="331"/>
      <c r="S180" s="189" t="e">
        <f>Q180+#REF!+R180</f>
        <v>#REF!</v>
      </c>
      <c r="T180" s="462"/>
      <c r="U180" s="411">
        <f>IF(AT180&lt;30,0,IF(AT180&lt;50,5,IF(AT180&lt;65,10,IF(AT180&gt;66,15))))</f>
        <v>0</v>
      </c>
      <c r="V180" s="407">
        <f>IF(W180&lt;499,15,IF(W180&lt;999,10,IF(W180&lt;1499,5,IF(W180&gt;1500,0))))</f>
        <v>5</v>
      </c>
      <c r="W180" s="384">
        <f t="shared" si="109"/>
        <v>1494.0486221150661</v>
      </c>
      <c r="X180" s="407">
        <f>IF(DC180&lt;500,0,IF(DC180&lt;1000,5,IF(DC180&gt;1000,10)))</f>
        <v>0</v>
      </c>
      <c r="Y180" s="407">
        <f>IF(Z180="Yes",20,0)</f>
        <v>20</v>
      </c>
      <c r="Z180" s="406" t="s">
        <v>161</v>
      </c>
      <c r="AA180" s="407">
        <f>IF(AB180="Yes",20,0)</f>
        <v>20</v>
      </c>
      <c r="AB180" s="409" t="s">
        <v>161</v>
      </c>
      <c r="AC180" s="407">
        <f>IF(AD180="Yes",10,0)</f>
        <v>10</v>
      </c>
      <c r="AD180" s="409" t="s">
        <v>161</v>
      </c>
      <c r="AE180" s="407">
        <f t="shared" si="110"/>
        <v>0</v>
      </c>
      <c r="AF180" s="407">
        <f>IF(W180&lt;999,20,IF(W180&lt;1499,15,IF(W180&lt;1999,10,IF(W180&lt;3999,5,IF(W180&gt;4000,0)))))</f>
        <v>15</v>
      </c>
      <c r="AG180" s="407">
        <f t="shared" si="111"/>
        <v>15</v>
      </c>
      <c r="AH180" s="407">
        <v>10</v>
      </c>
      <c r="AI180" s="406" t="s">
        <v>161</v>
      </c>
      <c r="AJ180" s="407">
        <v>15</v>
      </c>
      <c r="AK180" s="406" t="s">
        <v>751</v>
      </c>
      <c r="AL180" s="407">
        <f t="shared" si="96"/>
        <v>10</v>
      </c>
      <c r="AM180" s="406" t="s">
        <v>161</v>
      </c>
      <c r="AN180" s="407">
        <f t="shared" si="93"/>
        <v>0</v>
      </c>
      <c r="AO180" s="406" t="s">
        <v>162</v>
      </c>
      <c r="AP180" s="407">
        <f t="shared" si="95"/>
        <v>0</v>
      </c>
      <c r="AQ180" s="406" t="s">
        <v>162</v>
      </c>
      <c r="AR180" s="385">
        <v>11.375504147527343</v>
      </c>
      <c r="AS180" s="385">
        <v>0</v>
      </c>
      <c r="AT180" s="385">
        <v>29.926940183349</v>
      </c>
      <c r="AU180" s="385">
        <v>1.8062326157995514</v>
      </c>
      <c r="AV180" s="385">
        <v>0</v>
      </c>
      <c r="AW180" s="385">
        <v>19.990346666999997</v>
      </c>
      <c r="AX180" s="385">
        <v>0</v>
      </c>
      <c r="AY180" s="385">
        <v>0</v>
      </c>
      <c r="AZ180" s="224"/>
      <c r="BA180" s="448"/>
      <c r="BB180" s="442"/>
      <c r="BC180" s="273" t="s">
        <v>194</v>
      </c>
      <c r="BD180" s="386">
        <v>100</v>
      </c>
      <c r="BE180" s="337" t="s">
        <v>156</v>
      </c>
      <c r="BF180" s="386" t="s">
        <v>156</v>
      </c>
      <c r="BG180" s="337" t="s">
        <v>156</v>
      </c>
      <c r="BH180" s="386" t="s">
        <v>156</v>
      </c>
      <c r="BI180" s="386" t="s">
        <v>195</v>
      </c>
      <c r="BJ180" s="386">
        <v>100</v>
      </c>
      <c r="BK180" s="386" t="s">
        <v>156</v>
      </c>
      <c r="BL180" s="386" t="s">
        <v>156</v>
      </c>
      <c r="BM180" s="386" t="s">
        <v>156</v>
      </c>
      <c r="BN180" s="386" t="s">
        <v>156</v>
      </c>
      <c r="BO180" s="406">
        <f>SUM(U180+V180+X180+Y180+AA180+AC180)</f>
        <v>55</v>
      </c>
      <c r="BP180" s="406">
        <f t="shared" si="112"/>
        <v>65</v>
      </c>
      <c r="BQ180" s="331"/>
      <c r="BR180" s="406"/>
      <c r="BS180" s="407"/>
      <c r="BT180" s="407"/>
      <c r="BU180" s="406">
        <f t="shared" si="113"/>
        <v>4.1302444330876344</v>
      </c>
      <c r="BV180" s="410" t="s">
        <v>809</v>
      </c>
      <c r="BW180" s="406">
        <f>O180+BS180*0.25</f>
        <v>6.1953666496314517</v>
      </c>
      <c r="BX180" s="406"/>
      <c r="BY180" s="406"/>
      <c r="BZ180" s="282" t="s">
        <v>258</v>
      </c>
      <c r="CA180" s="308">
        <v>100</v>
      </c>
      <c r="CB180" s="282" t="s">
        <v>156</v>
      </c>
      <c r="CC180" s="308" t="s">
        <v>156</v>
      </c>
      <c r="CD180" s="282" t="s">
        <v>156</v>
      </c>
      <c r="CE180" s="308" t="s">
        <v>156</v>
      </c>
      <c r="CF180" s="282" t="s">
        <v>156</v>
      </c>
      <c r="CG180" s="308" t="s">
        <v>156</v>
      </c>
      <c r="CH180" s="284">
        <v>1</v>
      </c>
      <c r="CI180" s="284" t="s">
        <v>184</v>
      </c>
      <c r="CJ180" s="282" t="s">
        <v>198</v>
      </c>
      <c r="CK180" s="282" t="s">
        <v>199</v>
      </c>
      <c r="CL180" s="282" t="s">
        <v>259</v>
      </c>
      <c r="CM180" s="307">
        <v>8.8959874899999996</v>
      </c>
      <c r="CN180" s="307">
        <v>8.8959874899999996</v>
      </c>
      <c r="CO180" s="284" t="s">
        <v>174</v>
      </c>
      <c r="CP180" s="284" t="s">
        <v>158</v>
      </c>
      <c r="CQ180" s="308">
        <v>1</v>
      </c>
      <c r="CR180" s="308">
        <v>2</v>
      </c>
      <c r="CS180" s="284" t="s">
        <v>159</v>
      </c>
      <c r="CT180" s="284" t="s">
        <v>160</v>
      </c>
      <c r="CU180" s="308">
        <v>55</v>
      </c>
      <c r="CV180" s="308">
        <v>55</v>
      </c>
      <c r="CW180" s="307">
        <v>13.563110771595898</v>
      </c>
      <c r="CX180" s="307">
        <v>86.436889228404098</v>
      </c>
      <c r="CY180" s="309">
        <v>2663.4488889999998</v>
      </c>
      <c r="CZ180" s="309">
        <v>15500.00021</v>
      </c>
      <c r="DA180" s="307">
        <v>0.17183540986545573</v>
      </c>
      <c r="DB180" s="309">
        <v>2302.2023658400894</v>
      </c>
      <c r="DC180" s="309">
        <v>361.24652315991028</v>
      </c>
      <c r="DD180" s="310">
        <v>0</v>
      </c>
      <c r="DE180" s="310">
        <v>0</v>
      </c>
      <c r="DF180" s="310">
        <v>0</v>
      </c>
      <c r="DG180" s="283">
        <v>0</v>
      </c>
      <c r="DH180" s="307">
        <v>31.488997040000001</v>
      </c>
      <c r="DI180" s="307">
        <v>30.542237579999998</v>
      </c>
      <c r="DJ180" s="307">
        <v>27.75856491</v>
      </c>
      <c r="DK180" s="307" t="s">
        <v>156</v>
      </c>
      <c r="DL180" s="307" t="s">
        <v>156</v>
      </c>
      <c r="DM180" s="310">
        <v>0</v>
      </c>
      <c r="DN180" s="311">
        <v>0</v>
      </c>
      <c r="DO180" s="284" t="s">
        <v>162</v>
      </c>
      <c r="DP180" s="284" t="s">
        <v>162</v>
      </c>
      <c r="DQ180" s="308">
        <v>12</v>
      </c>
      <c r="DR180" s="308">
        <v>12</v>
      </c>
      <c r="DS180" s="284" t="s">
        <v>162</v>
      </c>
      <c r="DT180" s="308">
        <v>2</v>
      </c>
      <c r="DU180" s="308">
        <v>0</v>
      </c>
      <c r="DV180" s="282" t="s">
        <v>175</v>
      </c>
      <c r="DW180" s="282" t="s">
        <v>164</v>
      </c>
      <c r="DX180" s="284" t="s">
        <v>165</v>
      </c>
      <c r="DY180" s="284" t="s">
        <v>176</v>
      </c>
      <c r="DZ180" s="308">
        <v>1</v>
      </c>
      <c r="EA180" s="284" t="s">
        <v>161</v>
      </c>
      <c r="EB180" s="308">
        <v>26</v>
      </c>
      <c r="EC180" s="283">
        <v>31300000</v>
      </c>
      <c r="ED180" s="283">
        <v>4100000</v>
      </c>
      <c r="EE180" s="283">
        <v>0</v>
      </c>
      <c r="EF180" s="283">
        <v>35400000</v>
      </c>
      <c r="EG180" s="283" t="s">
        <v>156</v>
      </c>
      <c r="EH180" s="283">
        <v>35400000</v>
      </c>
      <c r="EI180" s="283">
        <v>35400000</v>
      </c>
      <c r="EJ180" s="284" t="s">
        <v>156</v>
      </c>
      <c r="EM180" s="413"/>
      <c r="EN180" s="413"/>
      <c r="EO180" s="413"/>
      <c r="EP180" s="413"/>
      <c r="EQ180" s="413"/>
      <c r="ER180" s="413"/>
      <c r="ES180" s="413"/>
      <c r="ET180" s="413"/>
      <c r="EU180" s="413"/>
    </row>
    <row r="181" spans="1:151" ht="62.45" hidden="1" customHeight="1" x14ac:dyDescent="0.2">
      <c r="A181" s="403" t="s">
        <v>116</v>
      </c>
      <c r="B181" s="404" t="s">
        <v>327</v>
      </c>
      <c r="C181" s="404" t="s">
        <v>214</v>
      </c>
      <c r="D181" s="238" t="s">
        <v>757</v>
      </c>
      <c r="E181" s="403" t="s">
        <v>185</v>
      </c>
      <c r="F181" s="403" t="s">
        <v>323</v>
      </c>
      <c r="G181" s="403" t="s">
        <v>324</v>
      </c>
      <c r="H181" s="403" t="s">
        <v>265</v>
      </c>
      <c r="I181" s="403" t="s">
        <v>325</v>
      </c>
      <c r="J181" s="403" t="s">
        <v>326</v>
      </c>
      <c r="K181" s="403" t="s">
        <v>154</v>
      </c>
      <c r="L181" s="405">
        <v>24738000</v>
      </c>
      <c r="M181" s="217"/>
      <c r="N181" s="462"/>
      <c r="O181" s="416">
        <v>12.13</v>
      </c>
      <c r="P181" s="108">
        <v>3.6</v>
      </c>
      <c r="Q181" s="406">
        <v>9.75</v>
      </c>
      <c r="R181" s="331">
        <v>5.25</v>
      </c>
      <c r="S181" s="189" t="e">
        <f>Q181+#REF!+R181</f>
        <v>#REF!</v>
      </c>
      <c r="T181" s="462"/>
      <c r="U181" s="411">
        <f>IF(AT181&lt;30,0,IF(AT181&lt;50,5,IF(AT181&lt;65,10,IF(AT181&gt;66,15))))</f>
        <v>0</v>
      </c>
      <c r="V181" s="407">
        <f>IF(W181&lt;499,15,IF(W181&lt;999,10,IF(W181&lt;1499,5,IF(W181&gt;1500,0))))</f>
        <v>0</v>
      </c>
      <c r="W181" s="384">
        <f t="shared" si="109"/>
        <v>1818.1844987799473</v>
      </c>
      <c r="X181" s="407">
        <f>IF(DC181&lt;500,0,IF(DC181&lt;1000,5,IF(DC181&gt;1000,10)))</f>
        <v>0</v>
      </c>
      <c r="Y181" s="407">
        <f>IF(Z181="Yes",20,0)</f>
        <v>20</v>
      </c>
      <c r="Z181" s="406" t="s">
        <v>161</v>
      </c>
      <c r="AA181" s="407">
        <f>IF(AB181="Yes",20,0)</f>
        <v>20</v>
      </c>
      <c r="AB181" s="409" t="s">
        <v>161</v>
      </c>
      <c r="AC181" s="407">
        <f>IF(AD181="Yes",20,0)</f>
        <v>0</v>
      </c>
      <c r="AD181" s="409" t="s">
        <v>297</v>
      </c>
      <c r="AE181" s="407">
        <f t="shared" si="110"/>
        <v>0</v>
      </c>
      <c r="AF181" s="407">
        <f>IF(W181&lt;999,20,IF(W181&lt;1499,15,IF(W181&lt;1999,10,IF(W181&lt;3999,5,IF(W181&gt;4000,0)))))</f>
        <v>10</v>
      </c>
      <c r="AG181" s="407">
        <f t="shared" si="111"/>
        <v>15</v>
      </c>
      <c r="AH181" s="407">
        <v>10</v>
      </c>
      <c r="AI181" s="406" t="s">
        <v>162</v>
      </c>
      <c r="AJ181" s="407">
        <f>IF(AK181="Minimal",15,0)</f>
        <v>15</v>
      </c>
      <c r="AK181" s="406" t="s">
        <v>751</v>
      </c>
      <c r="AL181" s="407">
        <f t="shared" si="96"/>
        <v>10</v>
      </c>
      <c r="AM181" s="406" t="s">
        <v>161</v>
      </c>
      <c r="AN181" s="407">
        <f t="shared" si="93"/>
        <v>0</v>
      </c>
      <c r="AO181" s="406" t="s">
        <v>162</v>
      </c>
      <c r="AP181" s="407">
        <f t="shared" si="95"/>
        <v>0</v>
      </c>
      <c r="AQ181" s="406" t="s">
        <v>162</v>
      </c>
      <c r="AR181" s="385">
        <v>20.802069229215935</v>
      </c>
      <c r="AS181" s="385">
        <v>0</v>
      </c>
      <c r="AT181" s="385">
        <v>26.713074408734997</v>
      </c>
      <c r="AU181" s="385">
        <v>1.0562003183467636</v>
      </c>
      <c r="AV181" s="385" t="s">
        <v>155</v>
      </c>
      <c r="AW181" s="385">
        <v>24.906870215000001</v>
      </c>
      <c r="AX181" s="385">
        <v>0</v>
      </c>
      <c r="AY181" s="385">
        <v>50</v>
      </c>
      <c r="AZ181" s="224"/>
      <c r="BA181" s="448"/>
      <c r="BB181" s="442"/>
      <c r="BC181" s="273" t="s">
        <v>214</v>
      </c>
      <c r="BD181" s="386">
        <v>100</v>
      </c>
      <c r="BE181" s="337" t="s">
        <v>156</v>
      </c>
      <c r="BF181" s="386" t="s">
        <v>156</v>
      </c>
      <c r="BG181" s="337" t="s">
        <v>156</v>
      </c>
      <c r="BH181" s="386" t="s">
        <v>156</v>
      </c>
      <c r="BI181" s="386" t="s">
        <v>195</v>
      </c>
      <c r="BJ181" s="386">
        <v>100</v>
      </c>
      <c r="BK181" s="386" t="s">
        <v>156</v>
      </c>
      <c r="BL181" s="386" t="s">
        <v>156</v>
      </c>
      <c r="BM181" s="386" t="s">
        <v>156</v>
      </c>
      <c r="BN181" s="386" t="s">
        <v>156</v>
      </c>
      <c r="BO181" s="406">
        <f>SUM(U181+V181+X181+Y181+AA181+AC181)</f>
        <v>40</v>
      </c>
      <c r="BP181" s="406">
        <f t="shared" si="112"/>
        <v>60</v>
      </c>
      <c r="BQ181" s="331"/>
      <c r="BR181" s="406"/>
      <c r="BS181" s="407"/>
      <c r="BT181" s="407"/>
      <c r="BU181" s="406">
        <f t="shared" si="113"/>
        <v>9.75</v>
      </c>
      <c r="BV181" s="410" t="s">
        <v>809</v>
      </c>
      <c r="BW181" s="406">
        <f>O181+BS181*0.25</f>
        <v>12.13</v>
      </c>
      <c r="BX181" s="406"/>
      <c r="BY181" s="406"/>
      <c r="BZ181" s="282" t="s">
        <v>327</v>
      </c>
      <c r="CA181" s="308">
        <v>100</v>
      </c>
      <c r="CB181" s="282" t="s">
        <v>156</v>
      </c>
      <c r="CC181" s="308" t="s">
        <v>156</v>
      </c>
      <c r="CD181" s="282" t="s">
        <v>156</v>
      </c>
      <c r="CE181" s="308" t="s">
        <v>156</v>
      </c>
      <c r="CF181" s="282" t="s">
        <v>156</v>
      </c>
      <c r="CG181" s="308" t="s">
        <v>156</v>
      </c>
      <c r="CH181" s="284">
        <v>1</v>
      </c>
      <c r="CI181" s="284" t="s">
        <v>184</v>
      </c>
      <c r="CJ181" s="282" t="s">
        <v>198</v>
      </c>
      <c r="CK181" s="282" t="s">
        <v>216</v>
      </c>
      <c r="CL181" s="282" t="s">
        <v>328</v>
      </c>
      <c r="CM181" s="307">
        <v>3.7</v>
      </c>
      <c r="CN181" s="307">
        <v>2.77282246</v>
      </c>
      <c r="CO181" s="284" t="s">
        <v>174</v>
      </c>
      <c r="CP181" s="284" t="s">
        <v>157</v>
      </c>
      <c r="CQ181" s="308">
        <v>1</v>
      </c>
      <c r="CR181" s="308">
        <v>1</v>
      </c>
      <c r="CS181" s="284" t="s">
        <v>159</v>
      </c>
      <c r="CT181" s="284" t="s">
        <v>159</v>
      </c>
      <c r="CU181" s="308">
        <v>46</v>
      </c>
      <c r="CV181" s="308">
        <v>45</v>
      </c>
      <c r="CW181" s="307">
        <v>4.3049857529063003</v>
      </c>
      <c r="CX181" s="307">
        <v>95.695014247093695</v>
      </c>
      <c r="CY181" s="309">
        <v>4906.8702149999999</v>
      </c>
      <c r="CZ181" s="309">
        <v>15627.53831</v>
      </c>
      <c r="DA181" s="307">
        <v>0.31398868572026556</v>
      </c>
      <c r="DB181" s="309">
        <v>4695.6301513306471</v>
      </c>
      <c r="DC181" s="309">
        <v>211.24006366935274</v>
      </c>
      <c r="DD181" s="310">
        <v>0</v>
      </c>
      <c r="DE181" s="310">
        <v>0</v>
      </c>
      <c r="DF181" s="310">
        <v>0</v>
      </c>
      <c r="DG181" s="283">
        <v>0</v>
      </c>
      <c r="DH181" s="307">
        <v>29.14122888</v>
      </c>
      <c r="DI181" s="307">
        <v>21.864780190000001</v>
      </c>
      <c r="DJ181" s="307">
        <v>29.14122888</v>
      </c>
      <c r="DK181" s="307" t="s">
        <v>156</v>
      </c>
      <c r="DL181" s="307" t="s">
        <v>156</v>
      </c>
      <c r="DM181" s="310" t="s">
        <v>156</v>
      </c>
      <c r="DN181" s="311" t="s">
        <v>156</v>
      </c>
      <c r="DO181" s="284" t="s">
        <v>162</v>
      </c>
      <c r="DP181" s="284" t="s">
        <v>162</v>
      </c>
      <c r="DQ181" s="308">
        <v>12</v>
      </c>
      <c r="DR181" s="308">
        <v>12</v>
      </c>
      <c r="DS181" s="284" t="s">
        <v>162</v>
      </c>
      <c r="DT181" s="308">
        <v>0</v>
      </c>
      <c r="DU181" s="308">
        <v>2</v>
      </c>
      <c r="DV181" s="282" t="s">
        <v>163</v>
      </c>
      <c r="DW181" s="282" t="s">
        <v>266</v>
      </c>
      <c r="DX181" s="284" t="s">
        <v>165</v>
      </c>
      <c r="DY181" s="284" t="s">
        <v>165</v>
      </c>
      <c r="DZ181" s="308">
        <v>1</v>
      </c>
      <c r="EA181" s="284" t="s">
        <v>162</v>
      </c>
      <c r="EB181" s="308">
        <v>30</v>
      </c>
      <c r="EC181" s="283">
        <v>24510000</v>
      </c>
      <c r="ED181" s="283">
        <v>204000</v>
      </c>
      <c r="EE181" s="283">
        <v>24000</v>
      </c>
      <c r="EF181" s="283">
        <v>24738000</v>
      </c>
      <c r="EG181" s="283" t="s">
        <v>156</v>
      </c>
      <c r="EH181" s="283">
        <v>24738000</v>
      </c>
      <c r="EI181" s="283">
        <v>24738000</v>
      </c>
      <c r="EJ181" s="284" t="s">
        <v>156</v>
      </c>
      <c r="EM181" s="413"/>
      <c r="EN181" s="413"/>
      <c r="EO181" s="413"/>
      <c r="EP181" s="413"/>
      <c r="EQ181" s="413"/>
      <c r="ER181" s="413"/>
      <c r="ES181" s="413"/>
      <c r="ET181" s="413"/>
      <c r="EU181" s="413"/>
    </row>
    <row r="182" spans="1:15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406">
        <v>7.89</v>
      </c>
      <c r="R182" s="331">
        <v>4.5</v>
      </c>
      <c r="S182" s="189" t="e">
        <f>Q182+#REF!+R182</f>
        <v>#REF!</v>
      </c>
      <c r="T182" s="462"/>
      <c r="U182" s="104" t="s">
        <v>155</v>
      </c>
      <c r="V182" s="338"/>
      <c r="W182" s="384">
        <f t="shared" si="109"/>
        <v>9466.3921313637402</v>
      </c>
      <c r="X182" s="331"/>
      <c r="Y182" s="331"/>
      <c r="Z182" s="331" t="s">
        <v>161</v>
      </c>
      <c r="AA182" s="331"/>
      <c r="AB182" s="331"/>
      <c r="AC182" s="331"/>
      <c r="AD182" s="331"/>
      <c r="AE182" s="407">
        <f t="shared" si="110"/>
        <v>0</v>
      </c>
      <c r="AF182" s="407">
        <f>IF(W182&lt;999,20,IF(W182&lt;1499,15,IF(W182&lt;1999,10,IF(W182&lt;3999,5,IF(W182&gt;4000,0)))))</f>
        <v>0</v>
      </c>
      <c r="AG182" s="407">
        <f t="shared" si="111"/>
        <v>15</v>
      </c>
      <c r="AH182" s="407">
        <v>10</v>
      </c>
      <c r="AI182" s="406" t="s">
        <v>162</v>
      </c>
      <c r="AJ182" s="407">
        <f>IF(AK182="Minimal",15,0)</f>
        <v>15</v>
      </c>
      <c r="AK182" s="406" t="s">
        <v>751</v>
      </c>
      <c r="AL182" s="407">
        <f t="shared" si="96"/>
        <v>10</v>
      </c>
      <c r="AM182" s="406" t="s">
        <v>161</v>
      </c>
      <c r="AN182" s="407">
        <f t="shared" si="93"/>
        <v>0</v>
      </c>
      <c r="AO182" s="406" t="s">
        <v>162</v>
      </c>
      <c r="AP182" s="407">
        <f t="shared" si="95"/>
        <v>0</v>
      </c>
      <c r="AQ182" s="406" t="s">
        <v>162</v>
      </c>
      <c r="AR182" s="385">
        <v>0.38438709677419353</v>
      </c>
      <c r="AS182" s="385">
        <v>0</v>
      </c>
      <c r="AT182" s="385">
        <v>3.5375503362540002</v>
      </c>
      <c r="AU182" s="385">
        <v>0</v>
      </c>
      <c r="AV182" s="385" t="s">
        <v>155</v>
      </c>
      <c r="AW182" s="385" t="s">
        <v>155</v>
      </c>
      <c r="AX182" s="385">
        <v>75</v>
      </c>
      <c r="AY182" s="385">
        <v>0</v>
      </c>
      <c r="AZ182" s="224"/>
      <c r="BA182" s="448"/>
      <c r="BB182" s="469"/>
      <c r="BC182" s="337" t="s">
        <v>214</v>
      </c>
      <c r="BD182" s="386">
        <v>100</v>
      </c>
      <c r="BE182" s="337" t="s">
        <v>156</v>
      </c>
      <c r="BF182" s="386" t="s">
        <v>156</v>
      </c>
      <c r="BG182" s="337" t="s">
        <v>156</v>
      </c>
      <c r="BH182" s="386" t="s">
        <v>156</v>
      </c>
      <c r="BI182" s="386" t="s">
        <v>195</v>
      </c>
      <c r="BJ182" s="386">
        <v>100</v>
      </c>
      <c r="BK182" s="386" t="s">
        <v>156</v>
      </c>
      <c r="BL182" s="386" t="s">
        <v>156</v>
      </c>
      <c r="BM182" s="386" t="s">
        <v>156</v>
      </c>
      <c r="BN182" s="386" t="s">
        <v>156</v>
      </c>
      <c r="BO182" s="386"/>
      <c r="BP182" s="406">
        <f t="shared" si="112"/>
        <v>50</v>
      </c>
      <c r="BQ182" s="386"/>
      <c r="BR182" s="408"/>
      <c r="BS182" s="386"/>
      <c r="BT182" s="407"/>
      <c r="BU182" s="406">
        <f t="shared" si="113"/>
        <v>7.89</v>
      </c>
      <c r="BV182" s="410" t="s">
        <v>813</v>
      </c>
      <c r="BW182" s="386"/>
      <c r="BX182" s="386"/>
      <c r="BY182" s="308"/>
      <c r="BZ182" s="282" t="s">
        <v>295</v>
      </c>
      <c r="CA182" s="308">
        <v>100</v>
      </c>
      <c r="CB182" s="282" t="s">
        <v>156</v>
      </c>
      <c r="CC182" s="308" t="s">
        <v>156</v>
      </c>
      <c r="CD182" s="282" t="s">
        <v>156</v>
      </c>
      <c r="CE182" s="308" t="s">
        <v>156</v>
      </c>
      <c r="CF182" s="282" t="s">
        <v>156</v>
      </c>
      <c r="CG182" s="308" t="s">
        <v>156</v>
      </c>
      <c r="CH182" s="284">
        <v>1</v>
      </c>
      <c r="CI182" s="284" t="s">
        <v>184</v>
      </c>
      <c r="CJ182" s="282" t="s">
        <v>198</v>
      </c>
      <c r="CK182" s="282" t="s">
        <v>216</v>
      </c>
      <c r="CL182" s="282" t="s">
        <v>296</v>
      </c>
      <c r="CM182" s="307">
        <v>1.7453557799999999</v>
      </c>
      <c r="CN182" s="307">
        <v>1.7453557799999999</v>
      </c>
      <c r="CO182" s="284" t="s">
        <v>174</v>
      </c>
      <c r="CP182" s="284" t="s">
        <v>174</v>
      </c>
      <c r="CQ182" s="308">
        <v>1</v>
      </c>
      <c r="CR182" s="308">
        <v>1</v>
      </c>
      <c r="CS182" s="284" t="s">
        <v>159</v>
      </c>
      <c r="CT182" s="284" t="s">
        <v>159</v>
      </c>
      <c r="CU182" s="308">
        <v>55</v>
      </c>
      <c r="CV182" s="308">
        <v>55</v>
      </c>
      <c r="CW182" s="307">
        <v>0</v>
      </c>
      <c r="CX182" s="307">
        <v>100</v>
      </c>
      <c r="CY182" s="309">
        <v>90</v>
      </c>
      <c r="CZ182" s="309">
        <v>15500</v>
      </c>
      <c r="DA182" s="307">
        <v>5.8064516129032262E-3</v>
      </c>
      <c r="DB182" s="309">
        <v>90</v>
      </c>
      <c r="DC182" s="309">
        <v>0</v>
      </c>
      <c r="DD182" s="310">
        <v>0</v>
      </c>
      <c r="DE182" s="310">
        <v>0</v>
      </c>
      <c r="DF182" s="310">
        <v>0</v>
      </c>
      <c r="DG182" s="283">
        <v>0</v>
      </c>
      <c r="DH182" s="307">
        <v>7.0511415900000003</v>
      </c>
      <c r="DI182" s="307">
        <v>0</v>
      </c>
      <c r="DJ182" s="307">
        <v>3.5625707900000001</v>
      </c>
      <c r="DK182" s="307" t="s">
        <v>156</v>
      </c>
      <c r="DL182" s="307" t="s">
        <v>156</v>
      </c>
      <c r="DM182" s="310" t="s">
        <v>156</v>
      </c>
      <c r="DN182" s="311" t="s">
        <v>156</v>
      </c>
      <c r="DO182" s="284" t="s">
        <v>162</v>
      </c>
      <c r="DP182" s="284" t="s">
        <v>162</v>
      </c>
      <c r="DQ182" s="308">
        <v>9</v>
      </c>
      <c r="DR182" s="308">
        <v>12</v>
      </c>
      <c r="DS182" s="284" t="s">
        <v>162</v>
      </c>
      <c r="DT182" s="308">
        <v>0</v>
      </c>
      <c r="DU182" s="308">
        <v>0</v>
      </c>
      <c r="DV182" s="282" t="s">
        <v>175</v>
      </c>
      <c r="DW182" s="282" t="s">
        <v>305</v>
      </c>
      <c r="DX182" s="284" t="s">
        <v>165</v>
      </c>
      <c r="DY182" s="284" t="s">
        <v>165</v>
      </c>
      <c r="DZ182" s="308">
        <v>2</v>
      </c>
      <c r="EA182" s="284" t="s">
        <v>162</v>
      </c>
      <c r="EB182" s="308">
        <v>30</v>
      </c>
      <c r="EC182" s="283">
        <v>1487000</v>
      </c>
      <c r="ED182" s="283">
        <v>0</v>
      </c>
      <c r="EE182" s="283">
        <v>0</v>
      </c>
      <c r="EF182" s="283">
        <v>1487000</v>
      </c>
      <c r="EG182" s="283" t="s">
        <v>156</v>
      </c>
      <c r="EH182" s="283">
        <v>1487000</v>
      </c>
      <c r="EI182" s="283">
        <v>1487000</v>
      </c>
      <c r="EJ182" s="284" t="s">
        <v>156</v>
      </c>
    </row>
    <row r="183" spans="1:15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406">
        <v>1.7543918552372901</v>
      </c>
      <c r="R183" s="331">
        <v>6</v>
      </c>
      <c r="S183" s="189" t="e">
        <f>Q183+#REF!+R183</f>
        <v>#REF!</v>
      </c>
      <c r="T183" s="462"/>
      <c r="U183" s="104" t="s">
        <v>155</v>
      </c>
      <c r="V183" s="338"/>
      <c r="W183" s="384">
        <f t="shared" si="109"/>
        <v>5466.922175852761</v>
      </c>
      <c r="X183" s="331"/>
      <c r="Y183" s="331"/>
      <c r="Z183" s="331" t="s">
        <v>161</v>
      </c>
      <c r="AA183" s="331"/>
      <c r="AB183" s="331"/>
      <c r="AC183" s="331"/>
      <c r="AD183" s="331"/>
      <c r="AE183" s="407">
        <f t="shared" si="110"/>
        <v>0</v>
      </c>
      <c r="AF183" s="407">
        <f>IF(W183&lt;999,20,IF(W183&lt;1499,15,IF(W183&lt;1999,10,IF(W183&lt;3999,5,IF(W183&gt;4000,0)))))</f>
        <v>0</v>
      </c>
      <c r="AG183" s="407">
        <f t="shared" si="111"/>
        <v>15</v>
      </c>
      <c r="AH183" s="407">
        <v>10</v>
      </c>
      <c r="AI183" s="406" t="s">
        <v>162</v>
      </c>
      <c r="AJ183" s="407">
        <f>IF(AK183="Minimal",15,0)</f>
        <v>15</v>
      </c>
      <c r="AK183" s="406" t="s">
        <v>751</v>
      </c>
      <c r="AL183" s="407">
        <f t="shared" si="96"/>
        <v>10</v>
      </c>
      <c r="AM183" s="406" t="s">
        <v>161</v>
      </c>
      <c r="AN183" s="407">
        <f t="shared" si="93"/>
        <v>0</v>
      </c>
      <c r="AO183" s="406" t="s">
        <v>162</v>
      </c>
      <c r="AP183" s="407">
        <f t="shared" ref="AP183:AP185" si="114">IF(AQ183="Yes",10,0)</f>
        <v>0</v>
      </c>
      <c r="AQ183" s="406" t="s">
        <v>162</v>
      </c>
      <c r="AR183" s="385">
        <v>2.661746009269887</v>
      </c>
      <c r="AS183" s="385">
        <v>1.3004642297650131</v>
      </c>
      <c r="AT183" s="385">
        <v>13.581708313338</v>
      </c>
      <c r="AU183" s="385">
        <v>0</v>
      </c>
      <c r="AV183" s="385" t="s">
        <v>155</v>
      </c>
      <c r="AW183" s="385" t="s">
        <v>155</v>
      </c>
      <c r="AX183" s="385">
        <v>0</v>
      </c>
      <c r="AY183" s="385">
        <v>0</v>
      </c>
      <c r="AZ183" s="224"/>
      <c r="BA183" s="448"/>
      <c r="BB183" s="455"/>
      <c r="BC183" s="273" t="s">
        <v>214</v>
      </c>
      <c r="BD183" s="386">
        <v>100</v>
      </c>
      <c r="BE183" s="337" t="s">
        <v>156</v>
      </c>
      <c r="BF183" s="386" t="s">
        <v>156</v>
      </c>
      <c r="BG183" s="337" t="s">
        <v>156</v>
      </c>
      <c r="BH183" s="386" t="s">
        <v>156</v>
      </c>
      <c r="BI183" s="386" t="s">
        <v>195</v>
      </c>
      <c r="BJ183" s="386">
        <v>100</v>
      </c>
      <c r="BK183" s="386" t="s">
        <v>156</v>
      </c>
      <c r="BL183" s="386" t="s">
        <v>156</v>
      </c>
      <c r="BM183" s="386" t="s">
        <v>156</v>
      </c>
      <c r="BN183" s="386" t="s">
        <v>156</v>
      </c>
      <c r="BO183" s="386"/>
      <c r="BP183" s="406">
        <f t="shared" si="112"/>
        <v>50</v>
      </c>
      <c r="BQ183" s="386"/>
      <c r="BR183" s="408"/>
      <c r="BS183" s="386"/>
      <c r="BT183" s="407"/>
      <c r="BU183" s="406">
        <f t="shared" si="113"/>
        <v>1.7543918552372901</v>
      </c>
      <c r="BV183" s="410" t="s">
        <v>813</v>
      </c>
      <c r="BW183" s="386"/>
      <c r="BX183" s="386"/>
      <c r="BY183" s="308"/>
      <c r="BZ183" s="282" t="s">
        <v>310</v>
      </c>
      <c r="CA183" s="308">
        <v>100</v>
      </c>
      <c r="CB183" s="282" t="s">
        <v>156</v>
      </c>
      <c r="CC183" s="308" t="s">
        <v>156</v>
      </c>
      <c r="CD183" s="282" t="s">
        <v>156</v>
      </c>
      <c r="CE183" s="308" t="s">
        <v>156</v>
      </c>
      <c r="CF183" s="282" t="s">
        <v>156</v>
      </c>
      <c r="CG183" s="308" t="s">
        <v>156</v>
      </c>
      <c r="CH183" s="284">
        <v>1</v>
      </c>
      <c r="CI183" s="284" t="s">
        <v>184</v>
      </c>
      <c r="CJ183" s="282" t="s">
        <v>198</v>
      </c>
      <c r="CK183" s="282" t="s">
        <v>216</v>
      </c>
      <c r="CL183" s="282" t="s">
        <v>311</v>
      </c>
      <c r="CM183" s="307">
        <v>3.2</v>
      </c>
      <c r="CN183" s="307">
        <v>1.11833022</v>
      </c>
      <c r="CO183" s="284" t="s">
        <v>174</v>
      </c>
      <c r="CP183" s="284" t="s">
        <v>174</v>
      </c>
      <c r="CQ183" s="308">
        <v>1</v>
      </c>
      <c r="CR183" s="308">
        <v>1</v>
      </c>
      <c r="CS183" s="284" t="s">
        <v>159</v>
      </c>
      <c r="CT183" s="284" t="s">
        <v>159</v>
      </c>
      <c r="CU183" s="308">
        <v>48</v>
      </c>
      <c r="CV183" s="308">
        <v>55</v>
      </c>
      <c r="CW183" s="307">
        <v>0</v>
      </c>
      <c r="CX183" s="307">
        <v>100</v>
      </c>
      <c r="CY183" s="309">
        <v>626.44914619999997</v>
      </c>
      <c r="CZ183" s="309">
        <v>15588.69995</v>
      </c>
      <c r="DA183" s="307">
        <v>4.0186105846498121E-2</v>
      </c>
      <c r="DB183" s="309">
        <v>626.44914619999997</v>
      </c>
      <c r="DC183" s="309">
        <v>0</v>
      </c>
      <c r="DD183" s="310">
        <v>226398.99803106303</v>
      </c>
      <c r="DE183" s="310">
        <v>0</v>
      </c>
      <c r="DF183" s="310">
        <v>226398.99803106303</v>
      </c>
      <c r="DG183" s="283">
        <v>4980778</v>
      </c>
      <c r="DH183" s="307">
        <v>11.35602182</v>
      </c>
      <c r="DI183" s="307">
        <v>15.8078866</v>
      </c>
      <c r="DJ183" s="307">
        <v>13.585291440000001</v>
      </c>
      <c r="DK183" s="307" t="s">
        <v>156</v>
      </c>
      <c r="DL183" s="307" t="s">
        <v>156</v>
      </c>
      <c r="DM183" s="310" t="s">
        <v>156</v>
      </c>
      <c r="DN183" s="311" t="s">
        <v>156</v>
      </c>
      <c r="DO183" s="284" t="s">
        <v>162</v>
      </c>
      <c r="DP183" s="284" t="s">
        <v>162</v>
      </c>
      <c r="DQ183" s="308">
        <v>11</v>
      </c>
      <c r="DR183" s="308">
        <v>11</v>
      </c>
      <c r="DS183" s="284" t="s">
        <v>162</v>
      </c>
      <c r="DT183" s="308">
        <v>0</v>
      </c>
      <c r="DU183" s="308">
        <v>0</v>
      </c>
      <c r="DV183" s="282" t="s">
        <v>163</v>
      </c>
      <c r="DW183" s="282" t="s">
        <v>264</v>
      </c>
      <c r="DX183" s="284" t="s">
        <v>165</v>
      </c>
      <c r="DY183" s="284" t="s">
        <v>165</v>
      </c>
      <c r="DZ183" s="308">
        <v>1</v>
      </c>
      <c r="EA183" s="284" t="s">
        <v>162</v>
      </c>
      <c r="EB183" s="308">
        <v>32</v>
      </c>
      <c r="EC183" s="283">
        <v>3762000</v>
      </c>
      <c r="ED183" s="283">
        <v>61000</v>
      </c>
      <c r="EE183" s="283">
        <v>7000</v>
      </c>
      <c r="EF183" s="283">
        <v>3830000</v>
      </c>
      <c r="EG183" s="283" t="s">
        <v>156</v>
      </c>
      <c r="EH183" s="283">
        <v>3830000</v>
      </c>
      <c r="EI183" s="283">
        <v>3830000</v>
      </c>
      <c r="EJ183" s="284" t="s">
        <v>156</v>
      </c>
    </row>
    <row r="184" spans="1:151" ht="31.5" hidden="1" x14ac:dyDescent="0.2">
      <c r="A184" s="403" t="s">
        <v>115</v>
      </c>
      <c r="B184" s="404" t="s">
        <v>233</v>
      </c>
      <c r="C184" s="404" t="s">
        <v>214</v>
      </c>
      <c r="D184" s="238" t="s">
        <v>757</v>
      </c>
      <c r="E184" s="403" t="s">
        <v>185</v>
      </c>
      <c r="F184" s="403" t="s">
        <v>319</v>
      </c>
      <c r="G184" s="403" t="s">
        <v>320</v>
      </c>
      <c r="H184" s="403" t="s">
        <v>321</v>
      </c>
      <c r="I184" s="403" t="s">
        <v>156</v>
      </c>
      <c r="J184" s="403" t="s">
        <v>322</v>
      </c>
      <c r="K184" s="403" t="s">
        <v>187</v>
      </c>
      <c r="L184" s="405">
        <v>21318000</v>
      </c>
      <c r="M184" s="217"/>
      <c r="N184" s="462"/>
      <c r="O184" s="416">
        <v>15.32</v>
      </c>
      <c r="P184" s="108">
        <v>4.95</v>
      </c>
      <c r="Q184" s="406">
        <v>11.87</v>
      </c>
      <c r="R184" s="331">
        <v>7.5</v>
      </c>
      <c r="S184" s="189" t="e">
        <f>Q184+#REF!+R184</f>
        <v>#REF!</v>
      </c>
      <c r="T184" s="462"/>
      <c r="U184" s="411">
        <f>IF(AT184&lt;30,0,IF(AT184&lt;50,5,IF(AT184&lt;65,10,IF(AT184&gt;66,15))))</f>
        <v>10</v>
      </c>
      <c r="V184" s="407">
        <f>IF(W184&lt;499,15,IF(W184&lt;999,10,IF(W184&lt;1499,5,IF(W184&gt;1500,0))))</f>
        <v>5</v>
      </c>
      <c r="W184" s="384">
        <f t="shared" si="109"/>
        <v>1416.5434087463095</v>
      </c>
      <c r="X184" s="407">
        <f>IF(DC184&lt;500,0,IF(DC184&lt;1000,5,IF(DC184&gt;1000,10)))</f>
        <v>0</v>
      </c>
      <c r="Y184" s="407">
        <f>IF(Z184="Yes",20,0)</f>
        <v>20</v>
      </c>
      <c r="Z184" s="406" t="s">
        <v>161</v>
      </c>
      <c r="AA184" s="407">
        <f>IF(AB184="Yes",20,0)</f>
        <v>0</v>
      </c>
      <c r="AB184" s="409" t="s">
        <v>162</v>
      </c>
      <c r="AC184" s="407">
        <f>IF(AD184="Yes",20,0)</f>
        <v>0</v>
      </c>
      <c r="AD184" s="409" t="s">
        <v>162</v>
      </c>
      <c r="AE184" s="407">
        <f t="shared" si="110"/>
        <v>10</v>
      </c>
      <c r="AF184" s="407">
        <f>IF(BL182&lt;999,20,IF(BL182&lt;1499,15,IF(BL182&lt;1999,10,IF(BL182&lt;3999,5,IF(BL182&gt;4000,0)))))</f>
        <v>0</v>
      </c>
      <c r="AG184" s="407">
        <f t="shared" si="111"/>
        <v>15</v>
      </c>
      <c r="AH184" s="407">
        <v>10</v>
      </c>
      <c r="AI184" s="406" t="s">
        <v>162</v>
      </c>
      <c r="AJ184" s="407">
        <f>IF(AK184="Minimal",15,0)</f>
        <v>15</v>
      </c>
      <c r="AK184" s="406" t="s">
        <v>751</v>
      </c>
      <c r="AL184" s="407">
        <f t="shared" si="96"/>
        <v>10</v>
      </c>
      <c r="AM184" s="406" t="s">
        <v>161</v>
      </c>
      <c r="AN184" s="407">
        <f t="shared" si="93"/>
        <v>0</v>
      </c>
      <c r="AO184" s="406" t="s">
        <v>162</v>
      </c>
      <c r="AP184" s="407">
        <f t="shared" si="114"/>
        <v>0</v>
      </c>
      <c r="AQ184" s="406" t="s">
        <v>162</v>
      </c>
      <c r="AR184" s="385">
        <v>15.607000817638772</v>
      </c>
      <c r="AS184" s="385">
        <v>0</v>
      </c>
      <c r="AT184" s="385">
        <v>53.139971694710994</v>
      </c>
      <c r="AU184" s="385">
        <v>0.88886058751024577</v>
      </c>
      <c r="AV184" s="385" t="s">
        <v>155</v>
      </c>
      <c r="AW184" s="385">
        <v>2.4787958946666668</v>
      </c>
      <c r="AX184" s="385">
        <v>50</v>
      </c>
      <c r="AY184" s="385">
        <v>0</v>
      </c>
      <c r="AZ184" s="224"/>
      <c r="BA184" s="448"/>
      <c r="BB184" s="458"/>
      <c r="BC184" s="337" t="s">
        <v>214</v>
      </c>
      <c r="BD184" s="386">
        <v>100</v>
      </c>
      <c r="BE184" s="337" t="s">
        <v>156</v>
      </c>
      <c r="BF184" s="386" t="s">
        <v>156</v>
      </c>
      <c r="BG184" s="337" t="s">
        <v>156</v>
      </c>
      <c r="BH184" s="386" t="s">
        <v>156</v>
      </c>
      <c r="BI184" s="386" t="s">
        <v>195</v>
      </c>
      <c r="BJ184" s="386">
        <v>100</v>
      </c>
      <c r="BK184" s="386" t="s">
        <v>156</v>
      </c>
      <c r="BL184" s="386" t="s">
        <v>156</v>
      </c>
      <c r="BM184" s="386" t="s">
        <v>156</v>
      </c>
      <c r="BN184" s="386" t="s">
        <v>156</v>
      </c>
      <c r="BO184" s="406">
        <f>SUM(U184+V184+X184+Y184+AA184+AC184)</f>
        <v>35</v>
      </c>
      <c r="BP184" s="406">
        <f t="shared" si="112"/>
        <v>60</v>
      </c>
      <c r="BQ184" s="331"/>
      <c r="BR184" s="406"/>
      <c r="BS184" s="407"/>
      <c r="BT184" s="407"/>
      <c r="BU184" s="406">
        <f t="shared" si="113"/>
        <v>11.87</v>
      </c>
      <c r="BV184" s="410" t="s">
        <v>809</v>
      </c>
      <c r="BW184" s="406">
        <f>O184+BS184*0.25</f>
        <v>15.32</v>
      </c>
      <c r="BX184" s="406"/>
      <c r="BY184" s="406"/>
      <c r="BZ184" s="282" t="s">
        <v>233</v>
      </c>
      <c r="CA184" s="308">
        <v>100</v>
      </c>
      <c r="CB184" s="282" t="s">
        <v>156</v>
      </c>
      <c r="CC184" s="308" t="s">
        <v>156</v>
      </c>
      <c r="CD184" s="282" t="s">
        <v>156</v>
      </c>
      <c r="CE184" s="308" t="s">
        <v>156</v>
      </c>
      <c r="CF184" s="282" t="s">
        <v>156</v>
      </c>
      <c r="CG184" s="308" t="s">
        <v>156</v>
      </c>
      <c r="CH184" s="284">
        <v>1</v>
      </c>
      <c r="CI184" s="284" t="s">
        <v>184</v>
      </c>
      <c r="CJ184" s="282" t="s">
        <v>198</v>
      </c>
      <c r="CK184" s="282" t="s">
        <v>216</v>
      </c>
      <c r="CL184" s="282" t="s">
        <v>234</v>
      </c>
      <c r="CM184" s="307">
        <v>4.04747843</v>
      </c>
      <c r="CN184" s="307">
        <v>4.04747843</v>
      </c>
      <c r="CO184" s="284" t="s">
        <v>157</v>
      </c>
      <c r="CP184" s="284" t="s">
        <v>157</v>
      </c>
      <c r="CQ184" s="308">
        <v>1</v>
      </c>
      <c r="CR184" s="308">
        <v>1</v>
      </c>
      <c r="CS184" s="284" t="s">
        <v>159</v>
      </c>
      <c r="CT184" s="284" t="s">
        <v>159</v>
      </c>
      <c r="CU184" s="308">
        <v>35</v>
      </c>
      <c r="CV184" s="308">
        <v>35</v>
      </c>
      <c r="CW184" s="307">
        <v>4.7811417332246</v>
      </c>
      <c r="CX184" s="307">
        <v>95.218858266775399</v>
      </c>
      <c r="CY184" s="309">
        <v>3718.1938420000001</v>
      </c>
      <c r="CZ184" s="309">
        <v>15800.000190000001</v>
      </c>
      <c r="DA184" s="307">
        <v>0.23532872134731284</v>
      </c>
      <c r="DB184" s="309">
        <v>3540.4217244979513</v>
      </c>
      <c r="DC184" s="309">
        <v>177.77211750204916</v>
      </c>
      <c r="DD184" s="310">
        <v>0</v>
      </c>
      <c r="DE184" s="310">
        <v>0</v>
      </c>
      <c r="DF184" s="310">
        <v>0</v>
      </c>
      <c r="DG184" s="283">
        <v>0</v>
      </c>
      <c r="DH184" s="307">
        <v>47.458223420000003</v>
      </c>
      <c r="DI184" s="307">
        <v>43.976591910000003</v>
      </c>
      <c r="DJ184" s="307">
        <v>68.001043339999995</v>
      </c>
      <c r="DK184" s="307" t="s">
        <v>156</v>
      </c>
      <c r="DL184" s="307" t="s">
        <v>156</v>
      </c>
      <c r="DM184" s="310" t="s">
        <v>156</v>
      </c>
      <c r="DN184" s="311" t="s">
        <v>156</v>
      </c>
      <c r="DO184" s="284" t="s">
        <v>162</v>
      </c>
      <c r="DP184" s="284" t="s">
        <v>162</v>
      </c>
      <c r="DQ184" s="308">
        <v>10</v>
      </c>
      <c r="DR184" s="308">
        <v>12</v>
      </c>
      <c r="DS184" s="284" t="s">
        <v>162</v>
      </c>
      <c r="DT184" s="308">
        <v>4</v>
      </c>
      <c r="DU184" s="308">
        <v>0</v>
      </c>
      <c r="DV184" s="282" t="s">
        <v>175</v>
      </c>
      <c r="DW184" s="282" t="s">
        <v>156</v>
      </c>
      <c r="DX184" s="284" t="s">
        <v>165</v>
      </c>
      <c r="DY184" s="284" t="s">
        <v>165</v>
      </c>
      <c r="DZ184" s="308">
        <v>2</v>
      </c>
      <c r="EA184" s="284" t="s">
        <v>162</v>
      </c>
      <c r="EB184" s="308">
        <v>19</v>
      </c>
      <c r="EC184" s="283">
        <v>21318000</v>
      </c>
      <c r="ED184" s="283">
        <v>0</v>
      </c>
      <c r="EE184" s="283">
        <v>0</v>
      </c>
      <c r="EF184" s="283">
        <v>21318000</v>
      </c>
      <c r="EG184" s="283" t="s">
        <v>156</v>
      </c>
      <c r="EH184" s="283">
        <v>21318000</v>
      </c>
      <c r="EI184" s="283">
        <v>21318000</v>
      </c>
      <c r="EJ184" s="284" t="s">
        <v>156</v>
      </c>
      <c r="EM184" s="413"/>
      <c r="EN184" s="413"/>
      <c r="EO184" s="413"/>
      <c r="EP184" s="413"/>
      <c r="EQ184" s="413"/>
      <c r="ER184" s="413"/>
      <c r="ES184" s="413"/>
      <c r="ET184" s="413"/>
      <c r="EU184" s="413"/>
    </row>
    <row r="185" spans="1:151" ht="45" hidden="1" x14ac:dyDescent="0.2">
      <c r="A185" s="403" t="s">
        <v>121</v>
      </c>
      <c r="B185" s="404" t="s">
        <v>243</v>
      </c>
      <c r="C185" s="404" t="s">
        <v>214</v>
      </c>
      <c r="D185" s="238" t="s">
        <v>757</v>
      </c>
      <c r="E185" s="403" t="s">
        <v>185</v>
      </c>
      <c r="F185" s="403" t="s">
        <v>156</v>
      </c>
      <c r="G185" s="403" t="s">
        <v>346</v>
      </c>
      <c r="H185" s="403" t="s">
        <v>204</v>
      </c>
      <c r="I185" s="403" t="s">
        <v>347</v>
      </c>
      <c r="J185" s="403" t="s">
        <v>348</v>
      </c>
      <c r="K185" s="403" t="s">
        <v>187</v>
      </c>
      <c r="L185" s="405">
        <v>17898000</v>
      </c>
      <c r="M185" s="217"/>
      <c r="N185" s="462"/>
      <c r="O185" s="416">
        <v>14.28</v>
      </c>
      <c r="P185" s="108">
        <v>4.95</v>
      </c>
      <c r="Q185" s="406">
        <v>11.19</v>
      </c>
      <c r="R185" s="331">
        <v>6.75</v>
      </c>
      <c r="S185" s="189" t="e">
        <f>Q185+#REF!+R185</f>
        <v>#REF!</v>
      </c>
      <c r="T185" s="462"/>
      <c r="U185" s="411">
        <f>IF(AT185&lt;30,0,IF(AT185&lt;50,5,IF(AT185&lt;65,10,IF(AT185&gt;66,15))))</f>
        <v>5</v>
      </c>
      <c r="V185" s="407">
        <f>IF(W185&lt;499,15,IF(W185&lt;999,10,IF(W185&lt;1499,5,IF(W185&gt;1500,0))))</f>
        <v>10</v>
      </c>
      <c r="W185" s="384">
        <f t="shared" si="109"/>
        <v>902.06866756128704</v>
      </c>
      <c r="X185" s="407">
        <f>IF(DC185&lt;500,0,IF(DC185&lt;1000,5,IF(DC185&gt;1000,10)))</f>
        <v>0</v>
      </c>
      <c r="Y185" s="407">
        <f>IF(Z185="Yes",20,0)</f>
        <v>20</v>
      </c>
      <c r="Z185" s="406" t="s">
        <v>161</v>
      </c>
      <c r="AA185" s="407">
        <f>IF(AB185="Yes",20,0)</f>
        <v>0</v>
      </c>
      <c r="AB185" s="409" t="s">
        <v>162</v>
      </c>
      <c r="AC185" s="407">
        <f>IF(AD185="Yes",20,0)</f>
        <v>0</v>
      </c>
      <c r="AD185" s="409" t="s">
        <v>162</v>
      </c>
      <c r="AE185" s="407">
        <f t="shared" si="110"/>
        <v>5</v>
      </c>
      <c r="AF185" s="407">
        <f>IF(BL183&lt;999,20,IF(BL183&lt;1499,15,IF(BL183&lt;1999,10,IF(BL183&lt;3999,5,IF(BL183&gt;4000,0)))))</f>
        <v>0</v>
      </c>
      <c r="AG185" s="407">
        <f t="shared" si="111"/>
        <v>15</v>
      </c>
      <c r="AH185" s="407">
        <v>10</v>
      </c>
      <c r="AI185" s="406" t="s">
        <v>162</v>
      </c>
      <c r="AJ185" s="407">
        <f>IF(AK185="Minimal",15,0)</f>
        <v>15</v>
      </c>
      <c r="AK185" s="406" t="s">
        <v>751</v>
      </c>
      <c r="AL185" s="407">
        <f t="shared" ref="AL185" si="115">IF(AM185="Yes",10,0)</f>
        <v>10</v>
      </c>
      <c r="AM185" s="406" t="s">
        <v>161</v>
      </c>
      <c r="AN185" s="407">
        <f t="shared" si="93"/>
        <v>0</v>
      </c>
      <c r="AO185" s="406" t="s">
        <v>162</v>
      </c>
      <c r="AP185" s="407">
        <f t="shared" si="114"/>
        <v>0</v>
      </c>
      <c r="AQ185" s="406" t="s">
        <v>162</v>
      </c>
      <c r="AR185" s="385">
        <v>12.434121680232257</v>
      </c>
      <c r="AS185" s="385">
        <v>0</v>
      </c>
      <c r="AT185" s="385">
        <v>49.452596115812995</v>
      </c>
      <c r="AU185" s="385">
        <v>0.63988824624267526</v>
      </c>
      <c r="AV185" s="385" t="s">
        <v>155</v>
      </c>
      <c r="AW185" s="385">
        <v>26.911312477999999</v>
      </c>
      <c r="AX185" s="385">
        <v>50</v>
      </c>
      <c r="AY185" s="385">
        <v>0</v>
      </c>
      <c r="AZ185" s="224"/>
      <c r="BA185" s="448"/>
      <c r="BB185" s="234"/>
      <c r="BC185" s="337" t="s">
        <v>214</v>
      </c>
      <c r="BD185" s="386">
        <v>100</v>
      </c>
      <c r="BE185" s="337" t="s">
        <v>156</v>
      </c>
      <c r="BF185" s="386" t="s">
        <v>156</v>
      </c>
      <c r="BG185" s="337" t="s">
        <v>156</v>
      </c>
      <c r="BH185" s="386" t="s">
        <v>156</v>
      </c>
      <c r="BI185" s="386" t="s">
        <v>195</v>
      </c>
      <c r="BJ185" s="386">
        <v>100</v>
      </c>
      <c r="BK185" s="386" t="s">
        <v>156</v>
      </c>
      <c r="BL185" s="386" t="s">
        <v>156</v>
      </c>
      <c r="BM185" s="386" t="s">
        <v>156</v>
      </c>
      <c r="BN185" s="386" t="s">
        <v>156</v>
      </c>
      <c r="BO185" s="406">
        <f>SUM(U185+V185+X185+Y185+AA185+AC185)</f>
        <v>35</v>
      </c>
      <c r="BP185" s="406">
        <f t="shared" si="112"/>
        <v>55</v>
      </c>
      <c r="BQ185" s="331"/>
      <c r="BR185" s="406"/>
      <c r="BS185" s="407"/>
      <c r="BT185" s="407"/>
      <c r="BU185" s="406">
        <f t="shared" si="113"/>
        <v>11.19</v>
      </c>
      <c r="BV185" s="410" t="s">
        <v>809</v>
      </c>
      <c r="BW185" s="406">
        <f>O185+BS185*0.25</f>
        <v>14.28</v>
      </c>
      <c r="BX185" s="406"/>
      <c r="BY185" s="406"/>
      <c r="BZ185" s="282" t="s">
        <v>243</v>
      </c>
      <c r="CA185" s="308">
        <v>100</v>
      </c>
      <c r="CB185" s="282" t="s">
        <v>156</v>
      </c>
      <c r="CC185" s="308" t="s">
        <v>156</v>
      </c>
      <c r="CD185" s="282" t="s">
        <v>156</v>
      </c>
      <c r="CE185" s="308" t="s">
        <v>156</v>
      </c>
      <c r="CF185" s="282" t="s">
        <v>156</v>
      </c>
      <c r="CG185" s="308" t="s">
        <v>156</v>
      </c>
      <c r="CH185" s="284">
        <v>1</v>
      </c>
      <c r="CI185" s="284" t="s">
        <v>184</v>
      </c>
      <c r="CJ185" s="282" t="s">
        <v>198</v>
      </c>
      <c r="CK185" s="282" t="s">
        <v>216</v>
      </c>
      <c r="CL185" s="282" t="s">
        <v>349</v>
      </c>
      <c r="CM185" s="307">
        <v>6.8151604299999997</v>
      </c>
      <c r="CN185" s="307">
        <v>6.8151604299999997</v>
      </c>
      <c r="CO185" s="284" t="s">
        <v>174</v>
      </c>
      <c r="CP185" s="284" t="s">
        <v>174</v>
      </c>
      <c r="CQ185" s="308">
        <v>1</v>
      </c>
      <c r="CR185" s="308">
        <v>1</v>
      </c>
      <c r="CS185" s="284" t="s">
        <v>159</v>
      </c>
      <c r="CT185" s="284" t="s">
        <v>159</v>
      </c>
      <c r="CU185" s="308">
        <v>55</v>
      </c>
      <c r="CV185" s="308">
        <v>55</v>
      </c>
      <c r="CW185" s="307">
        <v>4.3958747202722996</v>
      </c>
      <c r="CX185" s="307">
        <v>95.604125279727697</v>
      </c>
      <c r="CY185" s="309">
        <v>2911.3124779999998</v>
      </c>
      <c r="CZ185" s="309">
        <v>15500</v>
      </c>
      <c r="DA185" s="307">
        <v>0.18782661148387095</v>
      </c>
      <c r="DB185" s="309">
        <v>2783.334828751465</v>
      </c>
      <c r="DC185" s="309">
        <v>127.97764924853506</v>
      </c>
      <c r="DD185" s="310">
        <v>0</v>
      </c>
      <c r="DE185" s="310">
        <v>0</v>
      </c>
      <c r="DF185" s="310">
        <v>0</v>
      </c>
      <c r="DG185" s="283">
        <v>0</v>
      </c>
      <c r="DH185" s="307">
        <v>55.740450629999998</v>
      </c>
      <c r="DI185" s="307">
        <v>49.081060229999999</v>
      </c>
      <c r="DJ185" s="307">
        <v>43.551114750000004</v>
      </c>
      <c r="DK185" s="307" t="s">
        <v>156</v>
      </c>
      <c r="DL185" s="307" t="s">
        <v>156</v>
      </c>
      <c r="DM185" s="310" t="s">
        <v>156</v>
      </c>
      <c r="DN185" s="311" t="s">
        <v>156</v>
      </c>
      <c r="DO185" s="284" t="s">
        <v>162</v>
      </c>
      <c r="DP185" s="284" t="s">
        <v>162</v>
      </c>
      <c r="DQ185" s="308">
        <v>10</v>
      </c>
      <c r="DR185" s="308">
        <v>12</v>
      </c>
      <c r="DS185" s="284" t="s">
        <v>162</v>
      </c>
      <c r="DT185" s="308">
        <v>0</v>
      </c>
      <c r="DU185" s="308">
        <v>0</v>
      </c>
      <c r="DV185" s="282" t="s">
        <v>175</v>
      </c>
      <c r="DW185" s="282" t="s">
        <v>156</v>
      </c>
      <c r="DX185" s="284" t="s">
        <v>165</v>
      </c>
      <c r="DY185" s="284" t="s">
        <v>165</v>
      </c>
      <c r="DZ185" s="308">
        <v>1</v>
      </c>
      <c r="EA185" s="284" t="s">
        <v>162</v>
      </c>
      <c r="EB185" s="308">
        <v>32</v>
      </c>
      <c r="EC185" s="283">
        <v>17898000</v>
      </c>
      <c r="ED185" s="283">
        <v>0</v>
      </c>
      <c r="EE185" s="283">
        <v>0</v>
      </c>
      <c r="EF185" s="283">
        <v>17898000</v>
      </c>
      <c r="EG185" s="283" t="s">
        <v>156</v>
      </c>
      <c r="EH185" s="283">
        <v>17898000</v>
      </c>
      <c r="EI185" s="283">
        <v>17898000</v>
      </c>
      <c r="EJ185" s="284" t="s">
        <v>156</v>
      </c>
      <c r="EM185" s="413"/>
      <c r="EN185" s="413"/>
      <c r="EO185" s="413"/>
      <c r="EP185" s="413"/>
      <c r="EQ185" s="413"/>
      <c r="ER185" s="413"/>
      <c r="ES185" s="413"/>
      <c r="ET185" s="413"/>
      <c r="EU185" s="413"/>
    </row>
    <row r="186" spans="1:15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39"/>
      <c r="U186" s="444"/>
      <c r="V186" s="444"/>
      <c r="W186" s="444"/>
      <c r="X186" s="444"/>
      <c r="Y186" s="444"/>
      <c r="Z186" s="444" t="s">
        <v>749</v>
      </c>
      <c r="AA186" s="444"/>
      <c r="AB186" s="444"/>
      <c r="AC186" s="444"/>
      <c r="AD186" s="444"/>
      <c r="AE186" s="444"/>
      <c r="AF186" s="444"/>
      <c r="AG186" s="444">
        <f t="shared" ref="AG186" si="116">IF(Z186="Yes",15,0)</f>
        <v>0</v>
      </c>
      <c r="AH186" s="444"/>
      <c r="AI186" s="444"/>
      <c r="AJ186" s="444"/>
      <c r="AK186" s="444"/>
      <c r="AL186" s="444"/>
      <c r="AM186" s="444" t="s">
        <v>749</v>
      </c>
      <c r="AN186" s="444"/>
      <c r="AO186" s="444"/>
      <c r="AP186" s="444"/>
      <c r="AQ186" s="444"/>
      <c r="AR186" s="459"/>
      <c r="AS186" s="459"/>
      <c r="AT186" s="459"/>
      <c r="AU186" s="459"/>
      <c r="AV186" s="459"/>
      <c r="AW186" s="459"/>
      <c r="AX186" s="459"/>
      <c r="AY186" s="459"/>
      <c r="AZ186" s="460"/>
      <c r="BA186" s="448"/>
      <c r="BB186" s="442"/>
      <c r="BC186" s="434"/>
      <c r="BD186" s="435"/>
      <c r="BE186" s="434"/>
      <c r="BF186" s="435"/>
      <c r="BG186" s="434"/>
      <c r="BH186" s="435"/>
      <c r="BI186" s="435"/>
      <c r="BJ186" s="435"/>
      <c r="BK186" s="435"/>
      <c r="BL186" s="435"/>
      <c r="BM186" s="435"/>
      <c r="BN186" s="435"/>
      <c r="BO186" s="435"/>
      <c r="BP186" s="435"/>
      <c r="BQ186" s="435"/>
      <c r="BR186" s="435"/>
      <c r="BS186" s="435"/>
      <c r="BT186" s="435"/>
      <c r="BU186" s="435"/>
      <c r="BV186" s="435"/>
      <c r="BW186" s="435"/>
      <c r="BX186" s="435"/>
      <c r="BY186" s="435"/>
    </row>
    <row r="187" spans="1:151" ht="15.75" x14ac:dyDescent="0.2">
      <c r="A187" s="463"/>
      <c r="B187" s="463"/>
      <c r="C187" s="463"/>
      <c r="D187" s="463"/>
      <c r="E187" s="463"/>
      <c r="F187" s="463"/>
      <c r="G187" s="463"/>
      <c r="H187" s="463"/>
      <c r="I187" s="463"/>
      <c r="J187" s="463"/>
      <c r="K187" s="463"/>
      <c r="L187" s="464"/>
      <c r="M187" s="444"/>
      <c r="N187" s="462"/>
      <c r="O187" s="465"/>
      <c r="P187" s="444"/>
      <c r="Q187" s="465"/>
      <c r="R187" s="444"/>
      <c r="S187" s="444"/>
      <c r="T187" s="462"/>
      <c r="U187" s="465"/>
      <c r="V187" s="465"/>
      <c r="W187" s="444"/>
      <c r="X187" s="465"/>
      <c r="Y187" s="465"/>
      <c r="Z187" s="465"/>
      <c r="AA187" s="465"/>
      <c r="AB187" s="465"/>
      <c r="AC187" s="465"/>
      <c r="AD187" s="465"/>
      <c r="AE187" s="465"/>
      <c r="AF187" s="465"/>
      <c r="AG187" s="465"/>
      <c r="AH187" s="465"/>
      <c r="AI187" s="465"/>
      <c r="AJ187" s="465"/>
      <c r="AK187" s="465"/>
      <c r="AL187" s="465"/>
      <c r="AM187" s="465"/>
      <c r="AN187" s="465"/>
      <c r="AO187" s="465"/>
      <c r="AP187" s="465"/>
      <c r="AQ187" s="465"/>
      <c r="AR187" s="459"/>
      <c r="AS187" s="459"/>
      <c r="AT187" s="459"/>
      <c r="AU187" s="459"/>
      <c r="AV187" s="459"/>
      <c r="AW187" s="459"/>
      <c r="AX187" s="459"/>
      <c r="AY187" s="459"/>
      <c r="AZ187" s="460"/>
      <c r="BA187" s="448"/>
      <c r="BB187" s="442"/>
      <c r="BC187" s="434"/>
      <c r="BD187" s="435"/>
      <c r="BE187" s="434"/>
      <c r="BF187" s="435"/>
      <c r="BG187" s="434"/>
      <c r="BH187" s="435"/>
      <c r="BI187" s="435"/>
      <c r="BJ187" s="435"/>
      <c r="BK187" s="435"/>
      <c r="BL187" s="435"/>
      <c r="BM187" s="435"/>
      <c r="BN187" s="435"/>
      <c r="BO187" s="466"/>
      <c r="BP187" s="466"/>
      <c r="BQ187" s="435"/>
      <c r="BR187" s="466"/>
      <c r="BS187" s="466"/>
      <c r="BT187" s="466"/>
      <c r="BU187" s="466"/>
      <c r="BV187" s="466"/>
      <c r="BW187" s="466"/>
      <c r="BX187" s="466"/>
      <c r="BY187" s="466"/>
      <c r="EM187" s="413"/>
      <c r="EN187" s="413"/>
      <c r="EO187" s="413"/>
      <c r="EP187" s="413"/>
      <c r="EQ187" s="413"/>
      <c r="ER187" s="413"/>
      <c r="ES187" s="413"/>
      <c r="ET187" s="413"/>
      <c r="EU187" s="413"/>
    </row>
  </sheetData>
  <autoFilter ref="A8:EJ186">
    <filterColumn colId="3">
      <filters>
        <filter val="Transit"/>
      </filters>
    </filterColumn>
    <filterColumn colId="4">
      <filters>
        <filter val="Regional Impact"/>
        <filter val="Statewide Mobility"/>
      </filters>
    </filterColumn>
    <filterColumn colId="40">
      <customFilters>
        <customFilter val="**"/>
      </customFilters>
    </filterColumn>
    <sortState ref="A17:EK185">
      <sortCondition descending="1" ref="BO8:BO186"/>
    </sortState>
  </autoFilter>
  <mergeCells count="6">
    <mergeCell ref="BT6:BY6"/>
    <mergeCell ref="U7:AD7"/>
    <mergeCell ref="AE7:AQ7"/>
    <mergeCell ref="E2:AS2"/>
    <mergeCell ref="A6:E6"/>
    <mergeCell ref="G6:AN6"/>
  </mergeCells>
  <printOptions horizontalCentered="1"/>
  <pageMargins left="0.25" right="0.25" top="0.75" bottom="0.75" header="0.3" footer="0.3"/>
  <pageSetup paperSize="17" scale="5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EM188"/>
  <sheetViews>
    <sheetView topLeftCell="J6" zoomScale="50" zoomScaleNormal="50" workbookViewId="0">
      <selection activeCell="BU6" sqref="BU6:BZ6"/>
    </sheetView>
  </sheetViews>
  <sheetFormatPr defaultColWidth="9.140625" defaultRowHeight="12.75" x14ac:dyDescent="0.2"/>
  <cols>
    <col min="1" max="4" width="14.7109375" style="1" customWidth="1"/>
    <col min="5" max="5" width="14.28515625" style="1" customWidth="1"/>
    <col min="6" max="6" width="10.7109375" style="1" customWidth="1"/>
    <col min="7" max="7" width="19.7109375" style="1" customWidth="1"/>
    <col min="8" max="9" width="24.7109375" style="1" customWidth="1"/>
    <col min="10" max="10" width="30.7109375" style="1" customWidth="1"/>
    <col min="11" max="11" width="26.28515625" style="1" customWidth="1"/>
    <col min="12" max="12" width="18.7109375" style="2" customWidth="1"/>
    <col min="13" max="13" width="16.7109375" style="3" hidden="1" customWidth="1"/>
    <col min="14" max="14" width="6.28515625" style="82" customWidth="1"/>
    <col min="15" max="15" width="16.7109375" style="3" hidden="1" customWidth="1"/>
    <col min="16" max="16" width="17.85546875" style="3" hidden="1" customWidth="1"/>
    <col min="17" max="18" width="16.7109375" style="3" hidden="1" customWidth="1"/>
    <col min="19" max="19" width="16.7109375" style="3" customWidth="1"/>
    <col min="20" max="20" width="16.7109375" style="3" hidden="1" customWidth="1"/>
    <col min="21" max="21" width="5.85546875" style="82" customWidth="1"/>
    <col min="22" max="22" width="16.7109375" style="3" hidden="1" customWidth="1"/>
    <col min="23" max="23" width="18.85546875" style="3" hidden="1" customWidth="1"/>
    <col min="24" max="25" width="16.7109375" style="3" hidden="1" customWidth="1"/>
    <col min="26" max="26" width="19.5703125" style="3" hidden="1" customWidth="1"/>
    <col min="27" max="31" width="16.7109375" style="3" hidden="1" customWidth="1"/>
    <col min="32" max="32" width="16.7109375" style="3" customWidth="1"/>
    <col min="33" max="33" width="20.5703125" style="3" customWidth="1"/>
    <col min="34" max="34" width="20.85546875" style="3" customWidth="1"/>
    <col min="35" max="35" width="19.28515625" style="3" customWidth="1"/>
    <col min="36" max="36" width="16.7109375" style="3" hidden="1" customWidth="1"/>
    <col min="37" max="37" width="16.7109375" style="3" customWidth="1"/>
    <col min="38" max="38" width="16.7109375" style="3" hidden="1" customWidth="1"/>
    <col min="39" max="39" width="16.7109375" style="3" customWidth="1"/>
    <col min="40" max="40" width="16.7109375" style="3" hidden="1" customWidth="1"/>
    <col min="41" max="41" width="16.7109375" style="3" customWidth="1"/>
    <col min="42" max="42" width="16.7109375" style="3" hidden="1" customWidth="1"/>
    <col min="43" max="43" width="16.7109375" style="3" customWidth="1"/>
    <col min="44" max="44" width="16.7109375" style="3" hidden="1" customWidth="1"/>
    <col min="45" max="48" width="16.7109375" style="4" hidden="1" customWidth="1"/>
    <col min="49" max="49" width="20.7109375" style="4" hidden="1" customWidth="1"/>
    <col min="50" max="52" width="16.7109375" style="4" hidden="1" customWidth="1"/>
    <col min="53" max="53" width="9.140625" style="5" hidden="1" customWidth="1"/>
    <col min="54" max="54" width="9.140625" style="122" hidden="1" customWidth="1"/>
    <col min="55" max="55" width="6" style="84" hidden="1" customWidth="1"/>
    <col min="56" max="56" width="24.7109375" style="1" hidden="1" customWidth="1"/>
    <col min="57" max="57" width="12.7109375" style="6" hidden="1" customWidth="1"/>
    <col min="58" max="58" width="24.7109375" style="1" hidden="1" customWidth="1"/>
    <col min="59" max="59" width="12.7109375" style="6" hidden="1" customWidth="1"/>
    <col min="60" max="60" width="24.7109375" style="1" hidden="1" customWidth="1"/>
    <col min="61" max="67" width="12.7109375" style="6" hidden="1" customWidth="1"/>
    <col min="68" max="68" width="18.5703125" style="6" hidden="1" customWidth="1"/>
    <col min="69" max="69" width="18.5703125" style="6" customWidth="1"/>
    <col min="70" max="71" width="17.42578125" style="6" hidden="1" customWidth="1"/>
    <col min="72" max="72" width="17" style="6" hidden="1" customWidth="1"/>
    <col min="73" max="73" width="17.42578125" style="6" customWidth="1"/>
    <col min="74" max="74" width="17.42578125" style="6" hidden="1" customWidth="1"/>
    <col min="75" max="75" width="17.42578125" style="422" hidden="1" customWidth="1"/>
    <col min="76" max="76" width="59.42578125" style="6" customWidth="1"/>
    <col min="77" max="77" width="24.7109375" style="6" hidden="1" customWidth="1"/>
    <col min="78" max="78" width="57.28515625" style="6" hidden="1" customWidth="1"/>
    <col min="79" max="79" width="14.7109375" style="1" hidden="1" customWidth="1"/>
    <col min="80" max="80" width="10.7109375" style="6" hidden="1" customWidth="1"/>
    <col min="81" max="81" width="14.7109375" style="1" hidden="1" customWidth="1"/>
    <col min="82" max="82" width="10.7109375" style="6" hidden="1" customWidth="1"/>
    <col min="83" max="83" width="14.7109375" style="1" hidden="1" customWidth="1"/>
    <col min="84" max="84" width="10.7109375" style="6" hidden="1" customWidth="1"/>
    <col min="85" max="85" width="14.7109375" style="1" hidden="1" customWidth="1"/>
    <col min="86" max="86" width="10.7109375" style="6" hidden="1" customWidth="1"/>
    <col min="87" max="88" width="10.7109375" style="5" hidden="1" customWidth="1"/>
    <col min="89" max="89" width="12.7109375" style="1" hidden="1" customWidth="1"/>
    <col min="90" max="91" width="24.7109375" style="1" hidden="1" customWidth="1"/>
    <col min="92" max="92" width="10.7109375" style="4" hidden="1" customWidth="1"/>
    <col min="93" max="93" width="12.28515625" style="4" hidden="1" customWidth="1"/>
    <col min="94" max="95" width="18.7109375" style="5" hidden="1" customWidth="1"/>
    <col min="96" max="97" width="12.7109375" style="6" hidden="1" customWidth="1"/>
    <col min="98" max="99" width="10.7109375" style="5" hidden="1" customWidth="1"/>
    <col min="100" max="101" width="10.7109375" style="6" hidden="1" customWidth="1"/>
    <col min="102" max="103" width="10.7109375" style="4" hidden="1" customWidth="1"/>
    <col min="104" max="105" width="12.7109375" style="7" hidden="1" customWidth="1"/>
    <col min="106" max="106" width="12.7109375" style="4" hidden="1" customWidth="1"/>
    <col min="107" max="108" width="12.7109375" style="7" hidden="1" customWidth="1"/>
    <col min="109" max="111" width="16.7109375" style="8" hidden="1" customWidth="1"/>
    <col min="112" max="112" width="16.7109375" style="2" hidden="1" customWidth="1"/>
    <col min="113" max="115" width="12.7109375" style="4" hidden="1" customWidth="1"/>
    <col min="116" max="117" width="14.7109375" style="4" hidden="1" customWidth="1"/>
    <col min="118" max="118" width="14.7109375" style="8" hidden="1" customWidth="1"/>
    <col min="119" max="119" width="14.7109375" style="9" hidden="1" customWidth="1"/>
    <col min="120" max="120" width="14.7109375" style="5" hidden="1" customWidth="1"/>
    <col min="121" max="121" width="16.7109375" style="5" hidden="1" customWidth="1"/>
    <col min="122" max="123" width="14.7109375" style="6" hidden="1" customWidth="1"/>
    <col min="124" max="124" width="14.7109375" style="5" hidden="1" customWidth="1"/>
    <col min="125" max="126" width="14.7109375" style="6" hidden="1" customWidth="1"/>
    <col min="127" max="128" width="24.7109375" style="1" hidden="1" customWidth="1"/>
    <col min="129" max="130" width="12.7109375" style="5" hidden="1" customWidth="1"/>
    <col min="131" max="131" width="10.7109375" style="6" hidden="1" customWidth="1"/>
    <col min="132" max="132" width="12.7109375" style="5" hidden="1" customWidth="1"/>
    <col min="133" max="133" width="12.7109375" style="6" hidden="1" customWidth="1"/>
    <col min="134" max="138" width="16.7109375" style="2" hidden="1" customWidth="1"/>
    <col min="139" max="139" width="18.7109375" style="2" hidden="1" customWidth="1"/>
    <col min="140" max="140" width="16.7109375" style="2" hidden="1" customWidth="1"/>
    <col min="141" max="141" width="20.7109375" style="5" hidden="1" customWidth="1"/>
    <col min="142" max="143" width="9.140625" style="5" hidden="1" customWidth="1"/>
    <col min="144" max="16384" width="9.140625" style="5"/>
  </cols>
  <sheetData>
    <row r="1" spans="1:141" hidden="1" x14ac:dyDescent="0.2"/>
    <row r="2" spans="1:141" ht="30" hidden="1" x14ac:dyDescent="0.2">
      <c r="A2" s="81"/>
      <c r="B2" s="81"/>
      <c r="C2" s="81"/>
      <c r="D2" s="8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21" t="s">
        <v>462</v>
      </c>
      <c r="K4" s="21"/>
      <c r="L4" s="10" t="s">
        <v>0</v>
      </c>
      <c r="EI4" s="10" t="s">
        <v>0</v>
      </c>
    </row>
    <row r="5" spans="1:141" hidden="1" x14ac:dyDescent="0.2"/>
    <row r="6" spans="1:141" ht="90" customHeight="1" x14ac:dyDescent="0.2">
      <c r="A6" s="516"/>
      <c r="B6" s="516"/>
      <c r="C6" s="516"/>
      <c r="D6" s="516"/>
      <c r="E6" s="516"/>
      <c r="G6" s="531" t="s">
        <v>815</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6" customFormat="1" ht="15.75" x14ac:dyDescent="0.2">
      <c r="A7" s="88"/>
      <c r="B7" s="88"/>
      <c r="C7" s="88"/>
      <c r="D7" s="88"/>
      <c r="E7" s="88"/>
      <c r="F7" s="88"/>
      <c r="G7" s="88"/>
      <c r="H7" s="88"/>
      <c r="I7" s="88"/>
      <c r="J7" s="88"/>
      <c r="K7" s="88"/>
      <c r="L7" s="89"/>
      <c r="M7" s="93"/>
      <c r="N7" s="92"/>
      <c r="O7" s="93"/>
      <c r="P7" s="93"/>
      <c r="Q7" s="93"/>
      <c r="R7" s="93"/>
      <c r="S7" s="93"/>
      <c r="T7" s="93"/>
      <c r="U7" s="92"/>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88"/>
      <c r="AT7" s="88"/>
      <c r="AU7" s="88"/>
      <c r="AV7" s="88"/>
      <c r="AW7" s="88"/>
      <c r="AX7" s="88"/>
      <c r="AY7" s="88"/>
      <c r="AZ7" s="88"/>
      <c r="BA7" s="88"/>
      <c r="BB7" s="123"/>
      <c r="BC7" s="99"/>
      <c r="BD7" s="88"/>
      <c r="BE7" s="88"/>
      <c r="BF7" s="88"/>
      <c r="BG7" s="88"/>
      <c r="BH7" s="88"/>
      <c r="BI7" s="88"/>
      <c r="BJ7" s="88"/>
      <c r="BK7" s="88"/>
      <c r="BL7" s="88"/>
      <c r="BM7" s="88"/>
      <c r="BN7" s="88"/>
      <c r="BO7" s="88"/>
      <c r="BP7" s="88"/>
      <c r="BQ7" s="88"/>
      <c r="BR7" s="88"/>
      <c r="BS7" s="88"/>
      <c r="BT7" s="88"/>
      <c r="BU7" s="88"/>
      <c r="BV7" s="88"/>
      <c r="BW7" s="435"/>
      <c r="BX7" s="88"/>
      <c r="BY7" s="88"/>
      <c r="BZ7" s="88"/>
      <c r="DH7" s="11"/>
      <c r="ED7" s="11"/>
      <c r="EE7" s="11"/>
      <c r="EF7" s="11"/>
      <c r="EG7" s="11"/>
      <c r="EH7" s="11"/>
      <c r="EI7" s="11"/>
      <c r="EJ7" s="11"/>
    </row>
    <row r="8" spans="1:141" s="15" customFormat="1" ht="112.9" customHeight="1" x14ac:dyDescent="0.2">
      <c r="A8" s="90" t="s">
        <v>1</v>
      </c>
      <c r="B8" s="90" t="s">
        <v>791</v>
      </c>
      <c r="C8" s="90" t="s">
        <v>796</v>
      </c>
      <c r="D8" s="90" t="s">
        <v>756</v>
      </c>
      <c r="E8" s="90" t="s">
        <v>2</v>
      </c>
      <c r="F8" s="90" t="s">
        <v>3</v>
      </c>
      <c r="G8" s="90" t="s">
        <v>4</v>
      </c>
      <c r="H8" s="90" t="s">
        <v>5</v>
      </c>
      <c r="I8" s="90" t="s">
        <v>6</v>
      </c>
      <c r="J8" s="90" t="s">
        <v>7</v>
      </c>
      <c r="K8" s="90" t="s">
        <v>8</v>
      </c>
      <c r="L8" s="91" t="s">
        <v>9</v>
      </c>
      <c r="M8" s="126" t="s">
        <v>10</v>
      </c>
      <c r="N8" s="94"/>
      <c r="O8" s="95" t="s">
        <v>11</v>
      </c>
      <c r="P8" s="96" t="s">
        <v>798</v>
      </c>
      <c r="Q8" s="96" t="s">
        <v>743</v>
      </c>
      <c r="R8" s="96" t="s">
        <v>744</v>
      </c>
      <c r="S8" s="127" t="s">
        <v>12</v>
      </c>
      <c r="T8" s="127" t="s">
        <v>746</v>
      </c>
      <c r="U8" s="94"/>
      <c r="V8" s="97" t="s">
        <v>785</v>
      </c>
      <c r="W8" s="98" t="s">
        <v>786</v>
      </c>
      <c r="X8" s="98" t="s">
        <v>739</v>
      </c>
      <c r="Y8" s="98" t="s">
        <v>787</v>
      </c>
      <c r="Z8" s="98" t="s">
        <v>788</v>
      </c>
      <c r="AA8" s="98" t="s">
        <v>741</v>
      </c>
      <c r="AB8" s="98" t="s">
        <v>789</v>
      </c>
      <c r="AC8" s="98" t="s">
        <v>742</v>
      </c>
      <c r="AD8" s="98" t="s">
        <v>790</v>
      </c>
      <c r="AE8" s="98" t="s">
        <v>740</v>
      </c>
      <c r="AF8" s="127" t="s">
        <v>777</v>
      </c>
      <c r="AG8" s="127" t="s">
        <v>778</v>
      </c>
      <c r="AH8" s="127" t="s">
        <v>779</v>
      </c>
      <c r="AI8" s="127" t="s">
        <v>780</v>
      </c>
      <c r="AJ8" s="127" t="s">
        <v>748</v>
      </c>
      <c r="AK8" s="127" t="s">
        <v>781</v>
      </c>
      <c r="AL8" s="127" t="s">
        <v>750</v>
      </c>
      <c r="AM8" s="127" t="s">
        <v>782</v>
      </c>
      <c r="AN8" s="127" t="s">
        <v>753</v>
      </c>
      <c r="AO8" s="127" t="s">
        <v>783</v>
      </c>
      <c r="AP8" s="127" t="s">
        <v>754</v>
      </c>
      <c r="AQ8" s="127" t="s">
        <v>784</v>
      </c>
      <c r="AR8" s="127" t="s">
        <v>755</v>
      </c>
      <c r="AS8" s="129" t="s">
        <v>13</v>
      </c>
      <c r="AT8" s="129" t="s">
        <v>14</v>
      </c>
      <c r="AU8" s="129" t="s">
        <v>15</v>
      </c>
      <c r="AV8" s="129" t="s">
        <v>16</v>
      </c>
      <c r="AW8" s="129" t="s">
        <v>17</v>
      </c>
      <c r="AX8" s="129" t="s">
        <v>18</v>
      </c>
      <c r="AY8" s="129" t="s">
        <v>19</v>
      </c>
      <c r="AZ8" s="129" t="s">
        <v>20</v>
      </c>
      <c r="BA8" s="130"/>
      <c r="BB8" s="124"/>
      <c r="BC8" s="100"/>
      <c r="BD8" s="131" t="s">
        <v>792</v>
      </c>
      <c r="BE8" s="132" t="s">
        <v>21</v>
      </c>
      <c r="BF8" s="90" t="s">
        <v>22</v>
      </c>
      <c r="BG8" s="132" t="s">
        <v>23</v>
      </c>
      <c r="BH8" s="90" t="s">
        <v>24</v>
      </c>
      <c r="BI8" s="132" t="s">
        <v>25</v>
      </c>
      <c r="BJ8" s="132" t="s">
        <v>26</v>
      </c>
      <c r="BK8" s="132" t="s">
        <v>27</v>
      </c>
      <c r="BL8" s="132" t="s">
        <v>28</v>
      </c>
      <c r="BM8" s="132" t="s">
        <v>29</v>
      </c>
      <c r="BN8" s="132" t="s">
        <v>30</v>
      </c>
      <c r="BO8" s="132" t="s">
        <v>31</v>
      </c>
      <c r="BP8" s="95" t="s">
        <v>805</v>
      </c>
      <c r="BQ8" s="127" t="s">
        <v>798</v>
      </c>
      <c r="BR8" s="95" t="s">
        <v>795</v>
      </c>
      <c r="BS8" s="121" t="s">
        <v>795</v>
      </c>
      <c r="BT8" s="95" t="s">
        <v>793</v>
      </c>
      <c r="BU8" s="121" t="s">
        <v>797</v>
      </c>
      <c r="BV8" s="121" t="s">
        <v>806</v>
      </c>
      <c r="BW8" s="121" t="s">
        <v>843</v>
      </c>
      <c r="BX8" s="121" t="s">
        <v>794</v>
      </c>
      <c r="BY8" s="95" t="s">
        <v>806</v>
      </c>
      <c r="BZ8" s="95" t="s">
        <v>794</v>
      </c>
      <c r="CA8" s="12" t="s">
        <v>791</v>
      </c>
      <c r="CB8" s="16" t="s">
        <v>32</v>
      </c>
      <c r="CC8" s="12" t="s">
        <v>33</v>
      </c>
      <c r="CD8" s="16" t="s">
        <v>34</v>
      </c>
      <c r="CE8" s="12" t="s">
        <v>35</v>
      </c>
      <c r="CF8" s="16" t="s">
        <v>36</v>
      </c>
      <c r="CG8" s="12" t="s">
        <v>37</v>
      </c>
      <c r="CH8" s="16" t="s">
        <v>38</v>
      </c>
      <c r="CI8" s="16" t="s">
        <v>39</v>
      </c>
      <c r="CJ8" s="12" t="s">
        <v>40</v>
      </c>
      <c r="CK8" s="12" t="s">
        <v>41</v>
      </c>
      <c r="CL8" s="12" t="s">
        <v>42</v>
      </c>
      <c r="CM8" s="12" t="s">
        <v>43</v>
      </c>
      <c r="CN8" s="14" t="s">
        <v>44</v>
      </c>
      <c r="CO8" s="14" t="s">
        <v>45</v>
      </c>
      <c r="CP8" s="12" t="s">
        <v>46</v>
      </c>
      <c r="CQ8" s="12" t="s">
        <v>47</v>
      </c>
      <c r="CR8" s="16" t="s">
        <v>48</v>
      </c>
      <c r="CS8" s="16" t="s">
        <v>49</v>
      </c>
      <c r="CT8" s="12" t="s">
        <v>50</v>
      </c>
      <c r="CU8" s="12" t="s">
        <v>51</v>
      </c>
      <c r="CV8" s="16" t="s">
        <v>52</v>
      </c>
      <c r="CW8" s="16" t="s">
        <v>53</v>
      </c>
      <c r="CX8" s="14" t="s">
        <v>54</v>
      </c>
      <c r="CY8" s="14" t="s">
        <v>55</v>
      </c>
      <c r="CZ8" s="17" t="s">
        <v>56</v>
      </c>
      <c r="DA8" s="17" t="s">
        <v>57</v>
      </c>
      <c r="DB8" s="14" t="s">
        <v>58</v>
      </c>
      <c r="DC8" s="17" t="s">
        <v>59</v>
      </c>
      <c r="DD8" s="17" t="s">
        <v>60</v>
      </c>
      <c r="DE8" s="18" t="s">
        <v>61</v>
      </c>
      <c r="DF8" s="18" t="s">
        <v>62</v>
      </c>
      <c r="DG8" s="18" t="s">
        <v>63</v>
      </c>
      <c r="DH8" s="13" t="s">
        <v>64</v>
      </c>
      <c r="DI8" s="14" t="s">
        <v>65</v>
      </c>
      <c r="DJ8" s="14" t="s">
        <v>66</v>
      </c>
      <c r="DK8" s="14" t="s">
        <v>67</v>
      </c>
      <c r="DL8" s="14" t="s">
        <v>68</v>
      </c>
      <c r="DM8" s="14" t="s">
        <v>69</v>
      </c>
      <c r="DN8" s="19" t="s">
        <v>70</v>
      </c>
      <c r="DO8" s="20" t="s">
        <v>71</v>
      </c>
      <c r="DP8" s="12" t="s">
        <v>72</v>
      </c>
      <c r="DQ8" s="12" t="s">
        <v>73</v>
      </c>
      <c r="DR8" s="16" t="s">
        <v>74</v>
      </c>
      <c r="DS8" s="16" t="s">
        <v>75</v>
      </c>
      <c r="DT8" s="12" t="s">
        <v>76</v>
      </c>
      <c r="DU8" s="16" t="s">
        <v>77</v>
      </c>
      <c r="DV8" s="16" t="s">
        <v>78</v>
      </c>
      <c r="DW8" s="12" t="s">
        <v>79</v>
      </c>
      <c r="DX8" s="12" t="s">
        <v>80</v>
      </c>
      <c r="DY8" s="12" t="s">
        <v>81</v>
      </c>
      <c r="DZ8" s="12" t="s">
        <v>82</v>
      </c>
      <c r="EA8" s="16" t="s">
        <v>83</v>
      </c>
      <c r="EB8" s="12" t="s">
        <v>84</v>
      </c>
      <c r="EC8" s="16" t="s">
        <v>85</v>
      </c>
      <c r="ED8" s="13" t="s">
        <v>86</v>
      </c>
      <c r="EE8" s="13" t="s">
        <v>87</v>
      </c>
      <c r="EF8" s="13" t="s">
        <v>88</v>
      </c>
      <c r="EG8" s="13" t="s">
        <v>89</v>
      </c>
      <c r="EH8" s="13" t="s">
        <v>90</v>
      </c>
      <c r="EI8" s="13" t="s">
        <v>9</v>
      </c>
      <c r="EJ8" s="13" t="s">
        <v>91</v>
      </c>
      <c r="EK8" s="12" t="s">
        <v>92</v>
      </c>
    </row>
    <row r="9" spans="1:141" ht="46.9" hidden="1" customHeight="1" x14ac:dyDescent="0.2">
      <c r="A9" s="109" t="s">
        <v>478</v>
      </c>
      <c r="B9" s="110" t="s">
        <v>233</v>
      </c>
      <c r="C9" s="110" t="s">
        <v>214</v>
      </c>
      <c r="D9" s="111" t="s">
        <v>758</v>
      </c>
      <c r="E9" s="111" t="s">
        <v>179</v>
      </c>
      <c r="F9" s="109"/>
      <c r="G9" s="109"/>
      <c r="H9" s="109"/>
      <c r="I9" s="109"/>
      <c r="J9" s="109" t="s">
        <v>802</v>
      </c>
      <c r="K9" s="109"/>
      <c r="L9" s="112">
        <v>6655</v>
      </c>
      <c r="M9" s="168"/>
      <c r="N9" s="94"/>
      <c r="O9" s="169"/>
      <c r="P9" s="170"/>
      <c r="Q9" s="170"/>
      <c r="R9" s="170"/>
      <c r="S9" s="86">
        <v>4.03</v>
      </c>
      <c r="T9" s="86">
        <v>9.75</v>
      </c>
      <c r="U9" s="94"/>
      <c r="V9" s="172">
        <f t="shared" ref="V9:V16" si="0">IF(AU9&lt;30,0,IF(AU9&lt;50,5,IF(AU9&lt;65,10,IF(AU9&gt;66,15))))</f>
        <v>5</v>
      </c>
      <c r="W9" s="173">
        <v>0</v>
      </c>
      <c r="X9" s="174">
        <f>(EI9/CZ9)/CO9</f>
        <v>1.4999485992069509E-6</v>
      </c>
      <c r="Y9" s="175">
        <v>0</v>
      </c>
      <c r="Z9" s="175" t="s">
        <v>749</v>
      </c>
      <c r="AA9" s="170" t="s">
        <v>161</v>
      </c>
      <c r="AB9" s="175">
        <f>IF(AC9="Yes",10,0)</f>
        <v>0</v>
      </c>
      <c r="AC9" s="176" t="s">
        <v>162</v>
      </c>
      <c r="AD9" s="177">
        <f>IF(AE9="Yes",10,0)</f>
        <v>0</v>
      </c>
      <c r="AE9" s="176" t="s">
        <v>162</v>
      </c>
      <c r="AF9" s="114">
        <f t="shared" ref="AF9:AF16" si="1">IF(AU9&lt;30,0,IF(AU9&lt;50,5,IF(AU9&lt;65,10,IF(AU9&lt;79,15,IF(AU9&gt;80,20)))))</f>
        <v>5</v>
      </c>
      <c r="AG9" s="114">
        <f t="shared" ref="AG9:AG16" si="2">IF(X9&lt;999,20,IF(X9&lt;1499,15,IF(X9&lt;1999,10,IF(X9&lt;3999,5,IF(X9&gt;4000,0)))))</f>
        <v>20</v>
      </c>
      <c r="AH9" s="114">
        <f t="shared" ref="AH9:AH16" si="3">IF(AA9="Yes",15,0)</f>
        <v>15</v>
      </c>
      <c r="AI9" s="114">
        <f t="shared" ref="AI9:AI16" si="4">IF(AJ9="Yes",10,0)</f>
        <v>10</v>
      </c>
      <c r="AJ9" s="86" t="s">
        <v>161</v>
      </c>
      <c r="AK9" s="114">
        <f t="shared" ref="AK9:AK16" si="5">IF(AL9="Minimal",15,0)</f>
        <v>15</v>
      </c>
      <c r="AL9" s="86" t="s">
        <v>751</v>
      </c>
      <c r="AM9" s="114">
        <f t="shared" ref="AM9:AM16" si="6">IF(AN9="Yes",10,0)</f>
        <v>10</v>
      </c>
      <c r="AN9" s="86" t="s">
        <v>161</v>
      </c>
      <c r="AO9" s="114">
        <f t="shared" ref="AO9:AO16" si="7">IF(AP9="Yes",5,0)</f>
        <v>0</v>
      </c>
      <c r="AP9" s="86" t="s">
        <v>162</v>
      </c>
      <c r="AQ9" s="114">
        <f t="shared" ref="AQ9:AQ16" si="8">IF(AR9="Yes",5,0)</f>
        <v>5</v>
      </c>
      <c r="AR9" s="86" t="s">
        <v>161</v>
      </c>
      <c r="AS9" s="178"/>
      <c r="AT9" s="178"/>
      <c r="AU9" s="178">
        <v>31.2</v>
      </c>
      <c r="AV9" s="178"/>
      <c r="AW9" s="178"/>
      <c r="AX9" s="178"/>
      <c r="AY9" s="178"/>
      <c r="AZ9" s="178"/>
      <c r="BA9" s="179"/>
      <c r="BB9" s="125"/>
      <c r="BC9" s="179"/>
      <c r="BD9" s="109" t="s">
        <v>214</v>
      </c>
      <c r="BE9" s="180"/>
      <c r="BF9" s="109"/>
      <c r="BG9" s="180"/>
      <c r="BH9" s="109"/>
      <c r="BI9" s="180"/>
      <c r="BJ9" s="180"/>
      <c r="BK9" s="180"/>
      <c r="BL9" s="180"/>
      <c r="BM9" s="180"/>
      <c r="BN9" s="180"/>
      <c r="BO9" s="180"/>
      <c r="BP9" s="180"/>
      <c r="BQ9" s="86">
        <f t="shared" ref="BQ9:BQ16" si="9">SUM(AF9+AG9+AH9+AI9+AK9+AM9+AO9+AQ9)</f>
        <v>80</v>
      </c>
      <c r="BR9" s="180"/>
      <c r="BS9" s="180"/>
      <c r="BT9" s="180"/>
      <c r="BU9" s="180">
        <v>100</v>
      </c>
      <c r="BV9" s="241">
        <f>S9+BU9*0.25</f>
        <v>29.03</v>
      </c>
      <c r="BW9" s="406"/>
      <c r="BX9" s="180"/>
      <c r="BY9" s="180"/>
      <c r="BZ9" s="61"/>
      <c r="CA9" s="25" t="s">
        <v>233</v>
      </c>
      <c r="CB9" s="61"/>
      <c r="CC9" s="25"/>
      <c r="CD9" s="61"/>
      <c r="CE9" s="25"/>
      <c r="CF9" s="61"/>
      <c r="CG9" s="25"/>
      <c r="CH9" s="61"/>
      <c r="CI9" s="27"/>
      <c r="CJ9" s="27"/>
      <c r="CK9" s="25"/>
      <c r="CL9" s="25"/>
      <c r="CM9" s="25"/>
      <c r="CN9" s="60"/>
      <c r="CO9" s="60">
        <v>248868</v>
      </c>
      <c r="CP9" s="27"/>
      <c r="CQ9" s="27"/>
      <c r="CR9" s="61"/>
      <c r="CS9" s="61"/>
      <c r="CT9" s="27"/>
      <c r="CU9" s="27"/>
      <c r="CV9" s="61"/>
      <c r="CW9" s="61"/>
      <c r="CX9" s="60"/>
      <c r="CY9" s="60"/>
      <c r="CZ9" s="62">
        <v>17828</v>
      </c>
      <c r="DA9" s="62"/>
      <c r="DB9" s="60"/>
      <c r="DC9" s="62"/>
      <c r="DD9" s="62"/>
      <c r="DE9" s="63"/>
      <c r="DF9" s="63"/>
      <c r="DG9" s="63"/>
      <c r="DH9" s="26"/>
      <c r="DI9" s="60"/>
      <c r="DJ9" s="60"/>
      <c r="DK9" s="60"/>
      <c r="DL9" s="60"/>
      <c r="DM9" s="60"/>
      <c r="DN9" s="63"/>
      <c r="DO9" s="64"/>
      <c r="DP9" s="27"/>
      <c r="DQ9" s="27"/>
      <c r="DR9" s="61"/>
      <c r="DS9" s="61"/>
      <c r="DT9" s="27"/>
      <c r="DU9" s="61"/>
      <c r="DV9" s="61"/>
      <c r="DW9" s="25"/>
      <c r="DX9" s="25"/>
      <c r="DY9" s="27"/>
      <c r="DZ9" s="27"/>
      <c r="EA9" s="61"/>
      <c r="EB9" s="27"/>
      <c r="EC9" s="61"/>
      <c r="ED9" s="26"/>
      <c r="EE9" s="26"/>
      <c r="EF9" s="26"/>
      <c r="EG9" s="26">
        <v>66550</v>
      </c>
      <c r="EH9" s="26"/>
      <c r="EI9" s="26">
        <v>6655</v>
      </c>
      <c r="EJ9" s="26"/>
      <c r="EK9" s="27" t="s">
        <v>479</v>
      </c>
    </row>
    <row r="10" spans="1:141" ht="106.9" hidden="1" customHeight="1" x14ac:dyDescent="0.2">
      <c r="A10" s="109" t="s">
        <v>476</v>
      </c>
      <c r="B10" s="110" t="s">
        <v>225</v>
      </c>
      <c r="C10" s="110" t="s">
        <v>224</v>
      </c>
      <c r="D10" s="111" t="s">
        <v>758</v>
      </c>
      <c r="E10" s="111" t="s">
        <v>179</v>
      </c>
      <c r="F10" s="109"/>
      <c r="G10" s="109"/>
      <c r="H10" s="109"/>
      <c r="I10" s="109"/>
      <c r="J10" s="109" t="s">
        <v>801</v>
      </c>
      <c r="K10" s="109"/>
      <c r="L10" s="112">
        <v>6010</v>
      </c>
      <c r="M10" s="168" t="s">
        <v>749</v>
      </c>
      <c r="N10" s="94"/>
      <c r="O10" s="169" t="s">
        <v>749</v>
      </c>
      <c r="P10" s="170"/>
      <c r="Q10" s="170"/>
      <c r="R10" s="170"/>
      <c r="S10" s="86">
        <v>3.19</v>
      </c>
      <c r="T10" s="86"/>
      <c r="U10" s="94"/>
      <c r="V10" s="172">
        <f t="shared" si="0"/>
        <v>5</v>
      </c>
      <c r="W10" s="173">
        <v>0</v>
      </c>
      <c r="X10" s="174">
        <v>0</v>
      </c>
      <c r="Y10" s="175">
        <v>0</v>
      </c>
      <c r="Z10" s="175" t="s">
        <v>749</v>
      </c>
      <c r="AA10" s="170" t="s">
        <v>161</v>
      </c>
      <c r="AB10" s="175">
        <f>IF(AC10="Yes",10,0)</f>
        <v>0</v>
      </c>
      <c r="AC10" s="176" t="s">
        <v>162</v>
      </c>
      <c r="AD10" s="177">
        <f>IF(AE10="Yes",10,0)</f>
        <v>0</v>
      </c>
      <c r="AE10" s="176" t="s">
        <v>162</v>
      </c>
      <c r="AF10" s="114">
        <f t="shared" si="1"/>
        <v>5</v>
      </c>
      <c r="AG10" s="114">
        <f t="shared" si="2"/>
        <v>20</v>
      </c>
      <c r="AH10" s="114">
        <f t="shared" si="3"/>
        <v>15</v>
      </c>
      <c r="AI10" s="114">
        <f t="shared" si="4"/>
        <v>10</v>
      </c>
      <c r="AJ10" s="86" t="s">
        <v>161</v>
      </c>
      <c r="AK10" s="114">
        <f t="shared" si="5"/>
        <v>15</v>
      </c>
      <c r="AL10" s="86" t="s">
        <v>751</v>
      </c>
      <c r="AM10" s="114">
        <f t="shared" si="6"/>
        <v>10</v>
      </c>
      <c r="AN10" s="86" t="s">
        <v>161</v>
      </c>
      <c r="AO10" s="114">
        <f t="shared" si="7"/>
        <v>0</v>
      </c>
      <c r="AP10" s="86" t="s">
        <v>162</v>
      </c>
      <c r="AQ10" s="114">
        <f t="shared" si="8"/>
        <v>5</v>
      </c>
      <c r="AR10" s="86" t="s">
        <v>161</v>
      </c>
      <c r="AS10" s="178"/>
      <c r="AT10" s="178"/>
      <c r="AU10" s="178">
        <v>31.2</v>
      </c>
      <c r="AV10" s="178"/>
      <c r="AW10" s="178"/>
      <c r="AX10" s="178"/>
      <c r="AY10" s="178"/>
      <c r="AZ10" s="178"/>
      <c r="BA10" s="179"/>
      <c r="BB10" s="125"/>
      <c r="BC10" s="179"/>
      <c r="BD10" s="109" t="s">
        <v>224</v>
      </c>
      <c r="BE10" s="180"/>
      <c r="BF10" s="109"/>
      <c r="BG10" s="180"/>
      <c r="BH10" s="109"/>
      <c r="BI10" s="180"/>
      <c r="BJ10" s="180"/>
      <c r="BK10" s="180"/>
      <c r="BL10" s="180"/>
      <c r="BM10" s="180"/>
      <c r="BN10" s="180"/>
      <c r="BO10" s="180"/>
      <c r="BP10" s="180"/>
      <c r="BQ10" s="86">
        <f t="shared" si="9"/>
        <v>80</v>
      </c>
      <c r="BR10" s="180"/>
      <c r="BS10" s="180"/>
      <c r="BT10" s="180"/>
      <c r="BU10" s="180"/>
      <c r="BV10" s="180"/>
      <c r="BW10" s="379"/>
      <c r="BX10" s="180"/>
      <c r="BY10" s="180"/>
      <c r="BZ10" s="61"/>
      <c r="CA10" s="25" t="s">
        <v>225</v>
      </c>
      <c r="CB10" s="61"/>
      <c r="CC10" s="25"/>
      <c r="CD10" s="61"/>
      <c r="CE10" s="25"/>
      <c r="CF10" s="61"/>
      <c r="CG10" s="25"/>
      <c r="CH10" s="61"/>
      <c r="CI10" s="27"/>
      <c r="CJ10" s="27"/>
      <c r="CK10" s="25"/>
      <c r="CL10" s="25"/>
      <c r="CM10" s="25"/>
      <c r="CN10" s="60"/>
      <c r="CO10" s="60">
        <v>33392</v>
      </c>
      <c r="CP10" s="27"/>
      <c r="CQ10" s="27"/>
      <c r="CR10" s="61"/>
      <c r="CS10" s="61"/>
      <c r="CT10" s="27"/>
      <c r="CU10" s="27"/>
      <c r="CV10" s="61"/>
      <c r="CW10" s="61"/>
      <c r="CX10" s="60"/>
      <c r="CY10" s="60"/>
      <c r="CZ10" s="62">
        <v>2280</v>
      </c>
      <c r="DA10" s="62"/>
      <c r="DB10" s="60"/>
      <c r="DC10" s="62"/>
      <c r="DD10" s="62"/>
      <c r="DE10" s="63"/>
      <c r="DF10" s="63"/>
      <c r="DG10" s="63"/>
      <c r="DH10" s="26"/>
      <c r="DI10" s="60"/>
      <c r="DJ10" s="60"/>
      <c r="DK10" s="60"/>
      <c r="DL10" s="60"/>
      <c r="DM10" s="60"/>
      <c r="DN10" s="63"/>
      <c r="DO10" s="64"/>
      <c r="DP10" s="27"/>
      <c r="DQ10" s="27"/>
      <c r="DR10" s="61"/>
      <c r="DS10" s="61"/>
      <c r="DT10" s="27"/>
      <c r="DU10" s="61"/>
      <c r="DV10" s="61"/>
      <c r="DW10" s="25"/>
      <c r="DX10" s="25"/>
      <c r="DY10" s="27"/>
      <c r="DZ10" s="27"/>
      <c r="EA10" s="61"/>
      <c r="EB10" s="27"/>
      <c r="EC10" s="61"/>
      <c r="ED10" s="26"/>
      <c r="EE10" s="26"/>
      <c r="EF10" s="26"/>
      <c r="EG10" s="26">
        <v>60100</v>
      </c>
      <c r="EH10" s="26"/>
      <c r="EI10" s="26">
        <v>6010</v>
      </c>
      <c r="EJ10" s="26"/>
      <c r="EK10" s="27" t="s">
        <v>477</v>
      </c>
    </row>
    <row r="11" spans="1:141" ht="116.45" hidden="1" customHeight="1" x14ac:dyDescent="0.2">
      <c r="A11" s="109" t="s">
        <v>465</v>
      </c>
      <c r="B11" s="110" t="s">
        <v>251</v>
      </c>
      <c r="C11" s="110" t="s">
        <v>214</v>
      </c>
      <c r="D11" s="111" t="s">
        <v>758</v>
      </c>
      <c r="E11" s="111" t="s">
        <v>185</v>
      </c>
      <c r="F11" s="109"/>
      <c r="G11" s="109"/>
      <c r="H11" s="109"/>
      <c r="I11" s="109"/>
      <c r="J11" s="109" t="s">
        <v>799</v>
      </c>
      <c r="K11" s="109"/>
      <c r="L11" s="112">
        <v>8205</v>
      </c>
      <c r="M11" s="168"/>
      <c r="N11" s="94"/>
      <c r="O11" s="235">
        <v>5.35</v>
      </c>
      <c r="P11" s="86">
        <f>(V11+W11+Y11+Z11+AB11+AD11)</f>
        <v>60</v>
      </c>
      <c r="Q11" s="86">
        <v>3.15</v>
      </c>
      <c r="R11" s="86">
        <f t="shared" ref="R11:R16" si="10">O11+P11+Q11</f>
        <v>68.5</v>
      </c>
      <c r="S11" s="86">
        <v>5.01</v>
      </c>
      <c r="T11" s="86">
        <v>9.75</v>
      </c>
      <c r="U11" s="94"/>
      <c r="V11" s="113">
        <f t="shared" si="0"/>
        <v>5</v>
      </c>
      <c r="W11" s="114">
        <f t="shared" ref="W11:W16" si="11">IF(X11&lt;499,15,IF(X11&lt;999,10,IF(X11&lt;1499,5,IF(X11&gt;1500,0))))</f>
        <v>15</v>
      </c>
      <c r="X11" s="221">
        <f t="shared" ref="X11:X16" si="12">(EI11/CZ11)/CO11</f>
        <v>2.0337951039078898E-5</v>
      </c>
      <c r="Y11" s="115">
        <v>0</v>
      </c>
      <c r="Z11" s="114">
        <f t="shared" ref="Z11:Z16" si="13">IF(AA11="Yes",20,0)</f>
        <v>20</v>
      </c>
      <c r="AA11" s="86" t="s">
        <v>161</v>
      </c>
      <c r="AB11" s="114">
        <f t="shared" ref="AB11:AB16" si="14">IF(AC11="Yes",20,0)</f>
        <v>0</v>
      </c>
      <c r="AC11" s="178" t="s">
        <v>162</v>
      </c>
      <c r="AD11" s="114">
        <f t="shared" ref="AD11:AD16" si="15">IF(AE11="Yes",20,0)</f>
        <v>20</v>
      </c>
      <c r="AE11" s="178" t="s">
        <v>161</v>
      </c>
      <c r="AF11" s="114">
        <f t="shared" si="1"/>
        <v>5</v>
      </c>
      <c r="AG11" s="114">
        <f t="shared" si="2"/>
        <v>20</v>
      </c>
      <c r="AH11" s="114">
        <f t="shared" si="3"/>
        <v>15</v>
      </c>
      <c r="AI11" s="114">
        <f t="shared" si="4"/>
        <v>10</v>
      </c>
      <c r="AJ11" s="86" t="s">
        <v>161</v>
      </c>
      <c r="AK11" s="114">
        <f t="shared" si="5"/>
        <v>15</v>
      </c>
      <c r="AL11" s="86" t="s">
        <v>751</v>
      </c>
      <c r="AM11" s="114">
        <f t="shared" si="6"/>
        <v>10</v>
      </c>
      <c r="AN11" s="86" t="s">
        <v>161</v>
      </c>
      <c r="AO11" s="114">
        <f t="shared" si="7"/>
        <v>0</v>
      </c>
      <c r="AP11" s="86" t="s">
        <v>162</v>
      </c>
      <c r="AQ11" s="114">
        <f t="shared" si="8"/>
        <v>5</v>
      </c>
      <c r="AR11" s="86" t="s">
        <v>161</v>
      </c>
      <c r="AS11" s="178"/>
      <c r="AT11" s="178"/>
      <c r="AU11" s="178">
        <v>31.2</v>
      </c>
      <c r="AV11" s="178"/>
      <c r="AW11" s="178"/>
      <c r="AX11" s="178"/>
      <c r="AY11" s="178"/>
      <c r="AZ11" s="178"/>
      <c r="BA11" s="179"/>
      <c r="BB11" s="125"/>
      <c r="BC11" s="106"/>
      <c r="BD11" s="109" t="s">
        <v>214</v>
      </c>
      <c r="BE11" s="180"/>
      <c r="BF11" s="109"/>
      <c r="BG11" s="180"/>
      <c r="BH11" s="109"/>
      <c r="BI11" s="180"/>
      <c r="BJ11" s="180"/>
      <c r="BK11" s="180"/>
      <c r="BL11" s="180"/>
      <c r="BM11" s="180"/>
      <c r="BN11" s="180"/>
      <c r="BO11" s="180"/>
      <c r="BP11" s="86">
        <f t="shared" ref="BP11:BP16" si="16">SUM(V11+W11+Y11+Z11+AB11+AD11)</f>
        <v>60</v>
      </c>
      <c r="BQ11" s="86">
        <f t="shared" si="9"/>
        <v>80</v>
      </c>
      <c r="BR11" s="86"/>
      <c r="BS11" s="86"/>
      <c r="BT11" s="114"/>
      <c r="BU11" s="86"/>
      <c r="BV11" s="86"/>
      <c r="BW11" s="332"/>
      <c r="BX11" s="86"/>
      <c r="BY11" s="86">
        <f t="shared" ref="BY11:BY16" si="17">O11+BT11*0.25</f>
        <v>5.35</v>
      </c>
      <c r="BZ11" s="86"/>
      <c r="CA11" s="25" t="s">
        <v>251</v>
      </c>
      <c r="CB11" s="61"/>
      <c r="CC11" s="25"/>
      <c r="CD11" s="61"/>
      <c r="CE11" s="25"/>
      <c r="CF11" s="61"/>
      <c r="CG11" s="25"/>
      <c r="CH11" s="61"/>
      <c r="CI11" s="27"/>
      <c r="CJ11" s="27"/>
      <c r="CK11" s="25"/>
      <c r="CL11" s="25"/>
      <c r="CM11" s="25"/>
      <c r="CN11" s="60"/>
      <c r="CO11" s="60">
        <v>870586</v>
      </c>
      <c r="CP11" s="27"/>
      <c r="CQ11" s="27"/>
      <c r="CR11" s="61"/>
      <c r="CS11" s="61"/>
      <c r="CT11" s="27"/>
      <c r="CU11" s="27"/>
      <c r="CV11" s="61"/>
      <c r="CW11" s="61"/>
      <c r="CX11" s="60"/>
      <c r="CY11" s="60"/>
      <c r="CZ11" s="62">
        <v>98611</v>
      </c>
      <c r="DA11" s="62"/>
      <c r="DB11" s="60"/>
      <c r="DC11" s="62"/>
      <c r="DD11" s="62"/>
      <c r="DE11" s="63"/>
      <c r="DF11" s="63"/>
      <c r="DG11" s="63"/>
      <c r="DH11" s="26"/>
      <c r="DI11" s="60"/>
      <c r="DJ11" s="60"/>
      <c r="DK11" s="60"/>
      <c r="DL11" s="60"/>
      <c r="DM11" s="60"/>
      <c r="DN11" s="63"/>
      <c r="DO11" s="64"/>
      <c r="DP11" s="27"/>
      <c r="DQ11" s="27"/>
      <c r="DR11" s="61"/>
      <c r="DS11" s="61"/>
      <c r="DT11" s="27"/>
      <c r="DU11" s="61"/>
      <c r="DV11" s="61"/>
      <c r="DW11" s="25"/>
      <c r="DX11" s="25"/>
      <c r="DY11" s="27"/>
      <c r="DZ11" s="27"/>
      <c r="EA11" s="61"/>
      <c r="EB11" s="27"/>
      <c r="EC11" s="61"/>
      <c r="ED11" s="26"/>
      <c r="EE11" s="26"/>
      <c r="EF11" s="26"/>
      <c r="EG11" s="26">
        <v>82050</v>
      </c>
      <c r="EH11" s="26"/>
      <c r="EI11" s="33">
        <v>1746000</v>
      </c>
      <c r="EJ11" s="26"/>
      <c r="EK11" s="27" t="s">
        <v>463</v>
      </c>
    </row>
    <row r="12" spans="1:141" ht="112.9" hidden="1" customHeight="1" x14ac:dyDescent="0.2">
      <c r="A12" s="109" t="s">
        <v>464</v>
      </c>
      <c r="B12" s="110" t="s">
        <v>251</v>
      </c>
      <c r="C12" s="110" t="s">
        <v>214</v>
      </c>
      <c r="D12" s="111" t="s">
        <v>758</v>
      </c>
      <c r="E12" s="111" t="s">
        <v>185</v>
      </c>
      <c r="F12" s="109"/>
      <c r="G12" s="109"/>
      <c r="H12" s="109"/>
      <c r="I12" s="109"/>
      <c r="J12" s="109" t="s">
        <v>799</v>
      </c>
      <c r="K12" s="109"/>
      <c r="L12" s="112">
        <v>8205</v>
      </c>
      <c r="M12" s="168"/>
      <c r="N12" s="94"/>
      <c r="O12" s="235">
        <v>4.8</v>
      </c>
      <c r="P12" s="86">
        <f>SUM(V12+W12+Y12+Z12+AB12+AD12)</f>
        <v>60</v>
      </c>
      <c r="Q12" s="86">
        <v>3.15</v>
      </c>
      <c r="R12" s="86">
        <f t="shared" si="10"/>
        <v>67.95</v>
      </c>
      <c r="S12" s="86">
        <v>4.46</v>
      </c>
      <c r="T12" s="86">
        <v>9.75</v>
      </c>
      <c r="U12" s="94"/>
      <c r="V12" s="113">
        <f t="shared" si="0"/>
        <v>5</v>
      </c>
      <c r="W12" s="114">
        <f t="shared" si="11"/>
        <v>15</v>
      </c>
      <c r="X12" s="221">
        <f t="shared" si="12"/>
        <v>9.5574391910448089E-8</v>
      </c>
      <c r="Y12" s="115">
        <v>0</v>
      </c>
      <c r="Z12" s="114">
        <f t="shared" si="13"/>
        <v>20</v>
      </c>
      <c r="AA12" s="86" t="s">
        <v>161</v>
      </c>
      <c r="AB12" s="114">
        <f t="shared" si="14"/>
        <v>0</v>
      </c>
      <c r="AC12" s="178" t="s">
        <v>162</v>
      </c>
      <c r="AD12" s="114">
        <f t="shared" si="15"/>
        <v>20</v>
      </c>
      <c r="AE12" s="178" t="s">
        <v>161</v>
      </c>
      <c r="AF12" s="114">
        <f t="shared" si="1"/>
        <v>5</v>
      </c>
      <c r="AG12" s="114">
        <f t="shared" si="2"/>
        <v>20</v>
      </c>
      <c r="AH12" s="114">
        <f t="shared" si="3"/>
        <v>15</v>
      </c>
      <c r="AI12" s="114">
        <f t="shared" si="4"/>
        <v>10</v>
      </c>
      <c r="AJ12" s="86" t="s">
        <v>161</v>
      </c>
      <c r="AK12" s="114">
        <f t="shared" si="5"/>
        <v>15</v>
      </c>
      <c r="AL12" s="86" t="s">
        <v>751</v>
      </c>
      <c r="AM12" s="114">
        <f t="shared" si="6"/>
        <v>10</v>
      </c>
      <c r="AN12" s="86" t="s">
        <v>161</v>
      </c>
      <c r="AO12" s="114">
        <f t="shared" si="7"/>
        <v>0</v>
      </c>
      <c r="AP12" s="86" t="s">
        <v>162</v>
      </c>
      <c r="AQ12" s="114">
        <f t="shared" si="8"/>
        <v>5</v>
      </c>
      <c r="AR12" s="86" t="s">
        <v>161</v>
      </c>
      <c r="AS12" s="178"/>
      <c r="AT12" s="178"/>
      <c r="AU12" s="178">
        <v>31.2</v>
      </c>
      <c r="AV12" s="178"/>
      <c r="AW12" s="178"/>
      <c r="AX12" s="178"/>
      <c r="AY12" s="178"/>
      <c r="AZ12" s="178"/>
      <c r="BA12" s="179"/>
      <c r="BB12" s="125"/>
      <c r="BC12" s="106"/>
      <c r="BD12" s="109" t="s">
        <v>214</v>
      </c>
      <c r="BE12" s="180"/>
      <c r="BF12" s="109"/>
      <c r="BG12" s="180"/>
      <c r="BH12" s="109"/>
      <c r="BI12" s="180"/>
      <c r="BJ12" s="180"/>
      <c r="BK12" s="180"/>
      <c r="BL12" s="180"/>
      <c r="BM12" s="180"/>
      <c r="BN12" s="180"/>
      <c r="BO12" s="180"/>
      <c r="BP12" s="86">
        <f t="shared" si="16"/>
        <v>60</v>
      </c>
      <c r="BQ12" s="86">
        <f t="shared" si="9"/>
        <v>80</v>
      </c>
      <c r="BR12" s="86"/>
      <c r="BS12" s="86"/>
      <c r="BT12" s="114"/>
      <c r="BU12" s="86"/>
      <c r="BV12" s="86"/>
      <c r="BW12" s="332"/>
      <c r="BX12" s="86"/>
      <c r="BY12" s="86">
        <f t="shared" si="17"/>
        <v>4.8</v>
      </c>
      <c r="BZ12" s="86"/>
      <c r="CA12" s="25" t="s">
        <v>251</v>
      </c>
      <c r="CB12" s="61"/>
      <c r="CC12" s="25"/>
      <c r="CD12" s="61"/>
      <c r="CE12" s="25"/>
      <c r="CF12" s="61"/>
      <c r="CG12" s="25"/>
      <c r="CH12" s="61"/>
      <c r="CI12" s="27"/>
      <c r="CJ12" s="27"/>
      <c r="CK12" s="25"/>
      <c r="CL12" s="25"/>
      <c r="CM12" s="25"/>
      <c r="CN12" s="60"/>
      <c r="CO12" s="60">
        <v>870586</v>
      </c>
      <c r="CP12" s="27"/>
      <c r="CQ12" s="27"/>
      <c r="CR12" s="61"/>
      <c r="CS12" s="61"/>
      <c r="CT12" s="27"/>
      <c r="CU12" s="27"/>
      <c r="CV12" s="61"/>
      <c r="CW12" s="61"/>
      <c r="CX12" s="60"/>
      <c r="CY12" s="60"/>
      <c r="CZ12" s="62">
        <v>98611</v>
      </c>
      <c r="DA12" s="62"/>
      <c r="DB12" s="60"/>
      <c r="DC12" s="62"/>
      <c r="DD12" s="62"/>
      <c r="DE12" s="63"/>
      <c r="DF12" s="63"/>
      <c r="DG12" s="63"/>
      <c r="DH12" s="26"/>
      <c r="DI12" s="60"/>
      <c r="DJ12" s="60"/>
      <c r="DK12" s="60"/>
      <c r="DL12" s="60"/>
      <c r="DM12" s="60"/>
      <c r="DN12" s="63"/>
      <c r="DO12" s="64"/>
      <c r="DP12" s="27"/>
      <c r="DQ12" s="27"/>
      <c r="DR12" s="61"/>
      <c r="DS12" s="61"/>
      <c r="DT12" s="27"/>
      <c r="DU12" s="61"/>
      <c r="DV12" s="61"/>
      <c r="DW12" s="25"/>
      <c r="DX12" s="25"/>
      <c r="DY12" s="27"/>
      <c r="DZ12" s="27"/>
      <c r="EA12" s="61"/>
      <c r="EB12" s="27"/>
      <c r="EC12" s="61"/>
      <c r="ED12" s="26"/>
      <c r="EE12" s="26"/>
      <c r="EF12" s="26"/>
      <c r="EG12" s="26">
        <v>82050</v>
      </c>
      <c r="EH12" s="26"/>
      <c r="EI12" s="26">
        <v>8205</v>
      </c>
      <c r="EJ12" s="26"/>
      <c r="EK12" s="27" t="s">
        <v>463</v>
      </c>
    </row>
    <row r="13" spans="1:141" ht="115.15" hidden="1" customHeight="1" x14ac:dyDescent="0.2">
      <c r="A13" s="109" t="s">
        <v>466</v>
      </c>
      <c r="B13" s="110" t="s">
        <v>251</v>
      </c>
      <c r="C13" s="110" t="s">
        <v>214</v>
      </c>
      <c r="D13" s="111" t="s">
        <v>758</v>
      </c>
      <c r="E13" s="111" t="s">
        <v>185</v>
      </c>
      <c r="F13" s="109"/>
      <c r="G13" s="109"/>
      <c r="H13" s="109"/>
      <c r="I13" s="109"/>
      <c r="J13" s="109" t="s">
        <v>799</v>
      </c>
      <c r="K13" s="109"/>
      <c r="L13" s="112">
        <v>8205</v>
      </c>
      <c r="M13" s="168"/>
      <c r="N13" s="94"/>
      <c r="O13" s="235">
        <v>4.8</v>
      </c>
      <c r="P13" s="86">
        <f>SUM(V13+W13+Y13+Z13+AB13+AD13)</f>
        <v>60</v>
      </c>
      <c r="Q13" s="86">
        <v>3.15</v>
      </c>
      <c r="R13" s="86">
        <f t="shared" si="10"/>
        <v>67.95</v>
      </c>
      <c r="S13" s="86">
        <v>4.46</v>
      </c>
      <c r="T13" s="86">
        <v>9.75</v>
      </c>
      <c r="U13" s="94"/>
      <c r="V13" s="113">
        <f t="shared" si="0"/>
        <v>5</v>
      </c>
      <c r="W13" s="114">
        <f t="shared" si="11"/>
        <v>15</v>
      </c>
      <c r="X13" s="221">
        <f t="shared" si="12"/>
        <v>9.5574391910448089E-8</v>
      </c>
      <c r="Y13" s="115">
        <v>0</v>
      </c>
      <c r="Z13" s="114">
        <f t="shared" si="13"/>
        <v>20</v>
      </c>
      <c r="AA13" s="86" t="s">
        <v>161</v>
      </c>
      <c r="AB13" s="114">
        <f t="shared" si="14"/>
        <v>0</v>
      </c>
      <c r="AC13" s="178" t="s">
        <v>162</v>
      </c>
      <c r="AD13" s="114">
        <f t="shared" si="15"/>
        <v>20</v>
      </c>
      <c r="AE13" s="178" t="s">
        <v>161</v>
      </c>
      <c r="AF13" s="114">
        <f t="shared" si="1"/>
        <v>5</v>
      </c>
      <c r="AG13" s="114">
        <f t="shared" si="2"/>
        <v>20</v>
      </c>
      <c r="AH13" s="114">
        <f t="shared" si="3"/>
        <v>15</v>
      </c>
      <c r="AI13" s="114">
        <f t="shared" si="4"/>
        <v>10</v>
      </c>
      <c r="AJ13" s="86" t="s">
        <v>161</v>
      </c>
      <c r="AK13" s="114">
        <f t="shared" si="5"/>
        <v>15</v>
      </c>
      <c r="AL13" s="86" t="s">
        <v>751</v>
      </c>
      <c r="AM13" s="114">
        <f t="shared" si="6"/>
        <v>10</v>
      </c>
      <c r="AN13" s="86" t="s">
        <v>161</v>
      </c>
      <c r="AO13" s="114">
        <f t="shared" si="7"/>
        <v>0</v>
      </c>
      <c r="AP13" s="86" t="s">
        <v>162</v>
      </c>
      <c r="AQ13" s="114">
        <f t="shared" si="8"/>
        <v>5</v>
      </c>
      <c r="AR13" s="86" t="s">
        <v>161</v>
      </c>
      <c r="AS13" s="112"/>
      <c r="AT13" s="112"/>
      <c r="AU13" s="222">
        <v>31.2</v>
      </c>
      <c r="AV13" s="112"/>
      <c r="AW13" s="112"/>
      <c r="AX13" s="112"/>
      <c r="AY13" s="112"/>
      <c r="AZ13" s="223" t="s">
        <v>463</v>
      </c>
      <c r="BA13" s="179"/>
      <c r="BB13" s="125"/>
      <c r="BC13" s="106"/>
      <c r="BD13" s="109" t="s">
        <v>214</v>
      </c>
      <c r="BE13" s="180"/>
      <c r="BF13" s="109"/>
      <c r="BG13" s="180"/>
      <c r="BH13" s="109"/>
      <c r="BI13" s="180"/>
      <c r="BJ13" s="180"/>
      <c r="BK13" s="180"/>
      <c r="BL13" s="180"/>
      <c r="BM13" s="180"/>
      <c r="BN13" s="180"/>
      <c r="BO13" s="180"/>
      <c r="BP13" s="86">
        <f t="shared" si="16"/>
        <v>60</v>
      </c>
      <c r="BQ13" s="86">
        <f t="shared" si="9"/>
        <v>80</v>
      </c>
      <c r="BR13" s="86"/>
      <c r="BS13" s="86"/>
      <c r="BT13" s="114"/>
      <c r="BU13" s="86"/>
      <c r="BV13" s="86"/>
      <c r="BW13" s="332"/>
      <c r="BX13" s="86"/>
      <c r="BY13" s="86">
        <f t="shared" si="17"/>
        <v>4.8</v>
      </c>
      <c r="BZ13" s="86"/>
      <c r="CA13" s="25" t="s">
        <v>251</v>
      </c>
      <c r="CB13" s="61"/>
      <c r="CC13" s="25"/>
      <c r="CD13" s="61"/>
      <c r="CE13" s="25"/>
      <c r="CF13" s="61"/>
      <c r="CG13" s="25"/>
      <c r="CH13" s="61"/>
      <c r="CI13" s="27"/>
      <c r="CJ13" s="27"/>
      <c r="CK13" s="25"/>
      <c r="CL13" s="25"/>
      <c r="CM13" s="25"/>
      <c r="CN13" s="60"/>
      <c r="CO13" s="60">
        <v>870586</v>
      </c>
      <c r="CP13" s="27"/>
      <c r="CQ13" s="27"/>
      <c r="CR13" s="61"/>
      <c r="CS13" s="61"/>
      <c r="CT13" s="27"/>
      <c r="CU13" s="27"/>
      <c r="CV13" s="61"/>
      <c r="CW13" s="61"/>
      <c r="CX13" s="60"/>
      <c r="CY13" s="60"/>
      <c r="CZ13" s="62">
        <v>98611</v>
      </c>
      <c r="DA13" s="62"/>
      <c r="DB13" s="60"/>
      <c r="DC13" s="62"/>
      <c r="DD13" s="62"/>
      <c r="DE13" s="63"/>
      <c r="DF13" s="63"/>
      <c r="DG13" s="63"/>
      <c r="DH13" s="26"/>
      <c r="DI13" s="60"/>
      <c r="DJ13" s="60"/>
      <c r="DK13" s="60"/>
      <c r="DL13" s="60"/>
      <c r="DM13" s="60"/>
      <c r="DN13" s="63"/>
      <c r="DO13" s="64"/>
      <c r="DP13" s="27"/>
      <c r="DQ13" s="27"/>
      <c r="DR13" s="61"/>
      <c r="DS13" s="61"/>
      <c r="DT13" s="27"/>
      <c r="DU13" s="61"/>
      <c r="DV13" s="61"/>
      <c r="DW13" s="25"/>
      <c r="DX13" s="25"/>
      <c r="DY13" s="27"/>
      <c r="DZ13" s="27"/>
      <c r="EA13" s="61"/>
      <c r="EB13" s="27"/>
      <c r="EC13" s="61"/>
      <c r="ED13" s="26"/>
      <c r="EE13" s="26"/>
      <c r="EF13" s="26"/>
      <c r="EG13" s="26">
        <v>82050</v>
      </c>
      <c r="EH13" s="26"/>
      <c r="EI13" s="26">
        <v>8205</v>
      </c>
      <c r="EJ13" s="26"/>
      <c r="EK13" s="27" t="s">
        <v>463</v>
      </c>
    </row>
    <row r="14" spans="1:141" ht="109.9" hidden="1" customHeight="1" x14ac:dyDescent="0.2">
      <c r="A14" s="109" t="s">
        <v>467</v>
      </c>
      <c r="B14" s="110" t="s">
        <v>251</v>
      </c>
      <c r="C14" s="110" t="s">
        <v>214</v>
      </c>
      <c r="D14" s="111" t="s">
        <v>758</v>
      </c>
      <c r="E14" s="111" t="s">
        <v>185</v>
      </c>
      <c r="F14" s="109"/>
      <c r="G14" s="109"/>
      <c r="H14" s="109"/>
      <c r="I14" s="109"/>
      <c r="J14" s="109" t="s">
        <v>799</v>
      </c>
      <c r="K14" s="109"/>
      <c r="L14" s="112">
        <v>8205</v>
      </c>
      <c r="M14" s="168"/>
      <c r="N14" s="94"/>
      <c r="O14" s="235">
        <v>4.8</v>
      </c>
      <c r="P14" s="86">
        <f>SUM(V14+W14+Y14+Z14+AB14+AD14)</f>
        <v>60</v>
      </c>
      <c r="Q14" s="86">
        <v>3.15</v>
      </c>
      <c r="R14" s="86">
        <f t="shared" si="10"/>
        <v>67.95</v>
      </c>
      <c r="S14" s="86">
        <v>4.46</v>
      </c>
      <c r="T14" s="86">
        <v>9.75</v>
      </c>
      <c r="U14" s="94"/>
      <c r="V14" s="113">
        <f t="shared" si="0"/>
        <v>5</v>
      </c>
      <c r="W14" s="114">
        <f t="shared" si="11"/>
        <v>15</v>
      </c>
      <c r="X14" s="221">
        <f t="shared" si="12"/>
        <v>9.5574391910448089E-8</v>
      </c>
      <c r="Y14" s="115">
        <v>0</v>
      </c>
      <c r="Z14" s="114">
        <f t="shared" si="13"/>
        <v>20</v>
      </c>
      <c r="AA14" s="86" t="s">
        <v>161</v>
      </c>
      <c r="AB14" s="114">
        <f t="shared" si="14"/>
        <v>0</v>
      </c>
      <c r="AC14" s="178" t="s">
        <v>162</v>
      </c>
      <c r="AD14" s="114">
        <f t="shared" si="15"/>
        <v>20</v>
      </c>
      <c r="AE14" s="178" t="s">
        <v>161</v>
      </c>
      <c r="AF14" s="114">
        <f t="shared" si="1"/>
        <v>5</v>
      </c>
      <c r="AG14" s="114">
        <f t="shared" si="2"/>
        <v>20</v>
      </c>
      <c r="AH14" s="114">
        <f t="shared" si="3"/>
        <v>15</v>
      </c>
      <c r="AI14" s="114">
        <f t="shared" si="4"/>
        <v>10</v>
      </c>
      <c r="AJ14" s="86" t="s">
        <v>161</v>
      </c>
      <c r="AK14" s="114">
        <f t="shared" si="5"/>
        <v>15</v>
      </c>
      <c r="AL14" s="86" t="s">
        <v>751</v>
      </c>
      <c r="AM14" s="114">
        <f t="shared" si="6"/>
        <v>10</v>
      </c>
      <c r="AN14" s="86" t="s">
        <v>161</v>
      </c>
      <c r="AO14" s="114">
        <f t="shared" si="7"/>
        <v>0</v>
      </c>
      <c r="AP14" s="86" t="s">
        <v>162</v>
      </c>
      <c r="AQ14" s="114">
        <f t="shared" si="8"/>
        <v>5</v>
      </c>
      <c r="AR14" s="86" t="s">
        <v>161</v>
      </c>
      <c r="AS14" s="112"/>
      <c r="AT14" s="112"/>
      <c r="AU14" s="222">
        <v>31.2</v>
      </c>
      <c r="AV14" s="112"/>
      <c r="AW14" s="112"/>
      <c r="AX14" s="112"/>
      <c r="AY14" s="112"/>
      <c r="AZ14" s="223" t="s">
        <v>463</v>
      </c>
      <c r="BA14" s="179"/>
      <c r="BB14" s="125"/>
      <c r="BC14" s="106"/>
      <c r="BD14" s="109" t="s">
        <v>214</v>
      </c>
      <c r="BE14" s="180"/>
      <c r="BF14" s="109"/>
      <c r="BG14" s="180"/>
      <c r="BH14" s="109"/>
      <c r="BI14" s="180"/>
      <c r="BJ14" s="180"/>
      <c r="BK14" s="180"/>
      <c r="BL14" s="180"/>
      <c r="BM14" s="180"/>
      <c r="BN14" s="180"/>
      <c r="BO14" s="180"/>
      <c r="BP14" s="86">
        <f t="shared" si="16"/>
        <v>60</v>
      </c>
      <c r="BQ14" s="86">
        <f t="shared" si="9"/>
        <v>80</v>
      </c>
      <c r="BR14" s="86"/>
      <c r="BS14" s="86"/>
      <c r="BT14" s="114"/>
      <c r="BU14" s="86"/>
      <c r="BV14" s="86"/>
      <c r="BW14" s="332"/>
      <c r="BX14" s="86"/>
      <c r="BY14" s="86">
        <f t="shared" si="17"/>
        <v>4.8</v>
      </c>
      <c r="BZ14" s="86"/>
      <c r="CA14" s="25" t="s">
        <v>251</v>
      </c>
      <c r="CB14" s="61"/>
      <c r="CC14" s="25"/>
      <c r="CD14" s="61"/>
      <c r="CE14" s="25"/>
      <c r="CF14" s="61"/>
      <c r="CG14" s="25"/>
      <c r="CH14" s="61"/>
      <c r="CI14" s="27"/>
      <c r="CJ14" s="27"/>
      <c r="CK14" s="25"/>
      <c r="CL14" s="25"/>
      <c r="CM14" s="25"/>
      <c r="CN14" s="60"/>
      <c r="CO14" s="60">
        <v>870586</v>
      </c>
      <c r="CP14" s="27"/>
      <c r="CQ14" s="27"/>
      <c r="CR14" s="61"/>
      <c r="CS14" s="61"/>
      <c r="CT14" s="27"/>
      <c r="CU14" s="27"/>
      <c r="CV14" s="61"/>
      <c r="CW14" s="61"/>
      <c r="CX14" s="60"/>
      <c r="CY14" s="60"/>
      <c r="CZ14" s="62">
        <v>98611</v>
      </c>
      <c r="DA14" s="62"/>
      <c r="DB14" s="60"/>
      <c r="DC14" s="62"/>
      <c r="DD14" s="62"/>
      <c r="DE14" s="63"/>
      <c r="DF14" s="63"/>
      <c r="DG14" s="63"/>
      <c r="DH14" s="26"/>
      <c r="DI14" s="60"/>
      <c r="DJ14" s="60"/>
      <c r="DK14" s="60"/>
      <c r="DL14" s="60"/>
      <c r="DM14" s="60"/>
      <c r="DN14" s="63"/>
      <c r="DO14" s="64"/>
      <c r="DP14" s="27"/>
      <c r="DQ14" s="27"/>
      <c r="DR14" s="61"/>
      <c r="DS14" s="61"/>
      <c r="DT14" s="27"/>
      <c r="DU14" s="61"/>
      <c r="DV14" s="61"/>
      <c r="DW14" s="25"/>
      <c r="DX14" s="25"/>
      <c r="DY14" s="27"/>
      <c r="DZ14" s="27"/>
      <c r="EA14" s="61"/>
      <c r="EB14" s="27"/>
      <c r="EC14" s="61"/>
      <c r="ED14" s="26"/>
      <c r="EE14" s="26"/>
      <c r="EF14" s="26"/>
      <c r="EG14" s="26">
        <v>82050</v>
      </c>
      <c r="EH14" s="26"/>
      <c r="EI14" s="26">
        <v>8205</v>
      </c>
      <c r="EJ14" s="26"/>
      <c r="EK14" s="27" t="s">
        <v>463</v>
      </c>
    </row>
    <row r="15" spans="1:141" ht="237.6" hidden="1" customHeight="1" x14ac:dyDescent="0.2">
      <c r="A15" s="109" t="s">
        <v>468</v>
      </c>
      <c r="B15" s="109" t="s">
        <v>251</v>
      </c>
      <c r="C15" s="110" t="s">
        <v>214</v>
      </c>
      <c r="D15" s="111" t="s">
        <v>758</v>
      </c>
      <c r="E15" s="111" t="s">
        <v>185</v>
      </c>
      <c r="F15" s="109"/>
      <c r="G15" s="109"/>
      <c r="H15" s="109"/>
      <c r="I15" s="109"/>
      <c r="J15" s="109" t="s">
        <v>799</v>
      </c>
      <c r="K15" s="109"/>
      <c r="L15" s="112">
        <v>8205</v>
      </c>
      <c r="M15" s="168"/>
      <c r="N15" s="94"/>
      <c r="O15" s="235">
        <v>4.8</v>
      </c>
      <c r="P15" s="86">
        <f>SUM(V15+W15+Y15+Z15+AB15+AD15)</f>
        <v>60</v>
      </c>
      <c r="Q15" s="86">
        <v>3.15</v>
      </c>
      <c r="R15" s="86">
        <f t="shared" si="10"/>
        <v>67.95</v>
      </c>
      <c r="S15" s="86">
        <v>4.46</v>
      </c>
      <c r="T15" s="86">
        <v>9.75</v>
      </c>
      <c r="U15" s="94"/>
      <c r="V15" s="113">
        <f t="shared" si="0"/>
        <v>5</v>
      </c>
      <c r="W15" s="114">
        <f t="shared" si="11"/>
        <v>15</v>
      </c>
      <c r="X15" s="221">
        <f t="shared" si="12"/>
        <v>9.5574391910448089E-8</v>
      </c>
      <c r="Y15" s="115">
        <v>0</v>
      </c>
      <c r="Z15" s="114">
        <f t="shared" si="13"/>
        <v>20</v>
      </c>
      <c r="AA15" s="86" t="s">
        <v>161</v>
      </c>
      <c r="AB15" s="114">
        <f t="shared" si="14"/>
        <v>0</v>
      </c>
      <c r="AC15" s="178" t="s">
        <v>162</v>
      </c>
      <c r="AD15" s="114">
        <f t="shared" si="15"/>
        <v>20</v>
      </c>
      <c r="AE15" s="178" t="s">
        <v>161</v>
      </c>
      <c r="AF15" s="114">
        <f t="shared" si="1"/>
        <v>5</v>
      </c>
      <c r="AG15" s="114">
        <f t="shared" si="2"/>
        <v>20</v>
      </c>
      <c r="AH15" s="114">
        <f t="shared" si="3"/>
        <v>15</v>
      </c>
      <c r="AI15" s="114">
        <f t="shared" si="4"/>
        <v>10</v>
      </c>
      <c r="AJ15" s="86" t="s">
        <v>161</v>
      </c>
      <c r="AK15" s="114">
        <f t="shared" si="5"/>
        <v>15</v>
      </c>
      <c r="AL15" s="86" t="s">
        <v>751</v>
      </c>
      <c r="AM15" s="114">
        <f t="shared" si="6"/>
        <v>10</v>
      </c>
      <c r="AN15" s="86" t="s">
        <v>161</v>
      </c>
      <c r="AO15" s="114">
        <f t="shared" si="7"/>
        <v>0</v>
      </c>
      <c r="AP15" s="86" t="s">
        <v>162</v>
      </c>
      <c r="AQ15" s="114">
        <f t="shared" si="8"/>
        <v>5</v>
      </c>
      <c r="AR15" s="86" t="s">
        <v>161</v>
      </c>
      <c r="AS15" s="112"/>
      <c r="AT15" s="112"/>
      <c r="AU15" s="222">
        <v>31.2</v>
      </c>
      <c r="AV15" s="112"/>
      <c r="AW15" s="112"/>
      <c r="AX15" s="112"/>
      <c r="AY15" s="112"/>
      <c r="AZ15" s="223" t="s">
        <v>463</v>
      </c>
      <c r="BA15" s="179"/>
      <c r="BB15" s="125"/>
      <c r="BC15" s="106"/>
      <c r="BD15" s="110" t="s">
        <v>214</v>
      </c>
      <c r="BE15" s="180"/>
      <c r="BF15" s="109"/>
      <c r="BG15" s="180"/>
      <c r="BH15" s="109"/>
      <c r="BI15" s="180"/>
      <c r="BJ15" s="180"/>
      <c r="BK15" s="180"/>
      <c r="BL15" s="180"/>
      <c r="BM15" s="180"/>
      <c r="BN15" s="180"/>
      <c r="BO15" s="180"/>
      <c r="BP15" s="86">
        <f t="shared" si="16"/>
        <v>60</v>
      </c>
      <c r="BQ15" s="86">
        <f t="shared" si="9"/>
        <v>80</v>
      </c>
      <c r="BR15" s="86"/>
      <c r="BS15" s="86"/>
      <c r="BT15" s="114"/>
      <c r="BU15" s="86"/>
      <c r="BV15" s="86"/>
      <c r="BW15" s="332"/>
      <c r="BX15" s="86"/>
      <c r="BY15" s="86">
        <f t="shared" si="17"/>
        <v>4.8</v>
      </c>
      <c r="BZ15" s="86"/>
      <c r="CA15" s="25" t="s">
        <v>251</v>
      </c>
      <c r="CB15" s="61"/>
      <c r="CC15" s="25"/>
      <c r="CD15" s="61"/>
      <c r="CE15" s="25"/>
      <c r="CF15" s="61"/>
      <c r="CG15" s="25"/>
      <c r="CH15" s="61"/>
      <c r="CI15" s="27"/>
      <c r="CJ15" s="27"/>
      <c r="CK15" s="25"/>
      <c r="CL15" s="25"/>
      <c r="CM15" s="25"/>
      <c r="CN15" s="60"/>
      <c r="CO15" s="60">
        <v>870586</v>
      </c>
      <c r="CP15" s="27"/>
      <c r="CQ15" s="27"/>
      <c r="CR15" s="61"/>
      <c r="CS15" s="61"/>
      <c r="CT15" s="27"/>
      <c r="CU15" s="27"/>
      <c r="CV15" s="61"/>
      <c r="CW15" s="61"/>
      <c r="CX15" s="60"/>
      <c r="CY15" s="60"/>
      <c r="CZ15" s="62">
        <v>98611</v>
      </c>
      <c r="DA15" s="62"/>
      <c r="DB15" s="60"/>
      <c r="DC15" s="62"/>
      <c r="DD15" s="62"/>
      <c r="DE15" s="63"/>
      <c r="DF15" s="63"/>
      <c r="DG15" s="63"/>
      <c r="DH15" s="26"/>
      <c r="DI15" s="60"/>
      <c r="DJ15" s="60"/>
      <c r="DK15" s="60"/>
      <c r="DL15" s="60"/>
      <c r="DM15" s="60"/>
      <c r="DN15" s="63"/>
      <c r="DO15" s="64"/>
      <c r="DP15" s="27"/>
      <c r="DQ15" s="27"/>
      <c r="DR15" s="61"/>
      <c r="DS15" s="61"/>
      <c r="DT15" s="27"/>
      <c r="DU15" s="61"/>
      <c r="DV15" s="61"/>
      <c r="DW15" s="25"/>
      <c r="DX15" s="25"/>
      <c r="DY15" s="27"/>
      <c r="DZ15" s="27"/>
      <c r="EA15" s="61"/>
      <c r="EB15" s="27"/>
      <c r="EC15" s="61"/>
      <c r="ED15" s="26"/>
      <c r="EE15" s="26"/>
      <c r="EF15" s="26"/>
      <c r="EG15" s="26">
        <v>82050</v>
      </c>
      <c r="EH15" s="26"/>
      <c r="EI15" s="26">
        <v>8205</v>
      </c>
      <c r="EJ15" s="26"/>
      <c r="EK15" s="27" t="s">
        <v>463</v>
      </c>
    </row>
    <row r="16" spans="1:141" ht="255" hidden="1" customHeight="1" x14ac:dyDescent="0.2">
      <c r="A16" s="109" t="s">
        <v>469</v>
      </c>
      <c r="B16" s="110" t="s">
        <v>196</v>
      </c>
      <c r="C16" s="110" t="s">
        <v>194</v>
      </c>
      <c r="D16" s="111" t="s">
        <v>758</v>
      </c>
      <c r="E16" s="111" t="s">
        <v>185</v>
      </c>
      <c r="F16" s="109"/>
      <c r="G16" s="109"/>
      <c r="H16" s="109"/>
      <c r="I16" s="109"/>
      <c r="J16" s="109" t="s">
        <v>800</v>
      </c>
      <c r="K16" s="109"/>
      <c r="L16" s="112">
        <v>6783</v>
      </c>
      <c r="M16" s="168"/>
      <c r="N16" s="94"/>
      <c r="O16" s="235">
        <v>2.97</v>
      </c>
      <c r="P16" s="86">
        <f>SUM(V16+W16+Y16+Z16+AB16+AD16)</f>
        <v>60</v>
      </c>
      <c r="Q16" s="86">
        <v>3.15</v>
      </c>
      <c r="R16" s="86">
        <f t="shared" si="10"/>
        <v>66.12</v>
      </c>
      <c r="S16" s="86">
        <v>2.85</v>
      </c>
      <c r="T16" s="86"/>
      <c r="U16" s="94"/>
      <c r="V16" s="113">
        <f t="shared" si="0"/>
        <v>5</v>
      </c>
      <c r="W16" s="114">
        <f t="shared" si="11"/>
        <v>15</v>
      </c>
      <c r="X16" s="221">
        <f t="shared" si="12"/>
        <v>1.1956010382247026E-7</v>
      </c>
      <c r="Y16" s="115">
        <v>0</v>
      </c>
      <c r="Z16" s="114">
        <f t="shared" si="13"/>
        <v>20</v>
      </c>
      <c r="AA16" s="86" t="s">
        <v>161</v>
      </c>
      <c r="AB16" s="114">
        <f t="shared" si="14"/>
        <v>0</v>
      </c>
      <c r="AC16" s="178" t="s">
        <v>162</v>
      </c>
      <c r="AD16" s="114">
        <f t="shared" si="15"/>
        <v>20</v>
      </c>
      <c r="AE16" s="178" t="s">
        <v>161</v>
      </c>
      <c r="AF16" s="114">
        <f t="shared" si="1"/>
        <v>5</v>
      </c>
      <c r="AG16" s="114">
        <f t="shared" si="2"/>
        <v>20</v>
      </c>
      <c r="AH16" s="114">
        <f t="shared" si="3"/>
        <v>15</v>
      </c>
      <c r="AI16" s="114">
        <f t="shared" si="4"/>
        <v>10</v>
      </c>
      <c r="AJ16" s="86" t="s">
        <v>161</v>
      </c>
      <c r="AK16" s="114">
        <f t="shared" si="5"/>
        <v>15</v>
      </c>
      <c r="AL16" s="86" t="s">
        <v>751</v>
      </c>
      <c r="AM16" s="114">
        <f t="shared" si="6"/>
        <v>10</v>
      </c>
      <c r="AN16" s="86" t="s">
        <v>161</v>
      </c>
      <c r="AO16" s="114">
        <f t="shared" si="7"/>
        <v>0</v>
      </c>
      <c r="AP16" s="86" t="s">
        <v>162</v>
      </c>
      <c r="AQ16" s="114">
        <f t="shared" si="8"/>
        <v>5</v>
      </c>
      <c r="AR16" s="86" t="s">
        <v>161</v>
      </c>
      <c r="AS16" s="178"/>
      <c r="AT16" s="178"/>
      <c r="AU16" s="178">
        <v>31.2</v>
      </c>
      <c r="AV16" s="178"/>
      <c r="AW16" s="178"/>
      <c r="AX16" s="178"/>
      <c r="AY16" s="178"/>
      <c r="AZ16" s="178"/>
      <c r="BA16" s="179"/>
      <c r="BB16" s="125"/>
      <c r="BC16" s="106"/>
      <c r="BD16" s="109" t="s">
        <v>194</v>
      </c>
      <c r="BE16" s="180"/>
      <c r="BF16" s="109"/>
      <c r="BG16" s="180"/>
      <c r="BH16" s="109"/>
      <c r="BI16" s="180"/>
      <c r="BJ16" s="180"/>
      <c r="BK16" s="180"/>
      <c r="BL16" s="180"/>
      <c r="BM16" s="180"/>
      <c r="BN16" s="180"/>
      <c r="BO16" s="180"/>
      <c r="BP16" s="86">
        <f t="shared" si="16"/>
        <v>60</v>
      </c>
      <c r="BQ16" s="86">
        <f t="shared" si="9"/>
        <v>80</v>
      </c>
      <c r="BR16" s="86"/>
      <c r="BS16" s="86"/>
      <c r="BT16" s="114"/>
      <c r="BU16" s="86"/>
      <c r="BV16" s="86"/>
      <c r="BW16" s="332"/>
      <c r="BX16" s="86"/>
      <c r="BY16" s="86">
        <f t="shared" si="17"/>
        <v>2.97</v>
      </c>
      <c r="BZ16" s="86"/>
      <c r="CA16" s="25" t="s">
        <v>196</v>
      </c>
      <c r="CB16" s="61"/>
      <c r="CC16" s="25"/>
      <c r="CD16" s="61"/>
      <c r="CE16" s="25"/>
      <c r="CF16" s="61"/>
      <c r="CG16" s="25"/>
      <c r="CH16" s="61"/>
      <c r="CI16" s="27"/>
      <c r="CJ16" s="27"/>
      <c r="CK16" s="25"/>
      <c r="CL16" s="25"/>
      <c r="CM16" s="25"/>
      <c r="CN16" s="60"/>
      <c r="CO16" s="60">
        <v>1238603</v>
      </c>
      <c r="CP16" s="27"/>
      <c r="CQ16" s="27"/>
      <c r="CR16" s="61"/>
      <c r="CS16" s="61"/>
      <c r="CT16" s="27"/>
      <c r="CU16" s="27"/>
      <c r="CV16" s="61"/>
      <c r="CW16" s="61"/>
      <c r="CX16" s="60"/>
      <c r="CY16" s="60"/>
      <c r="CZ16" s="62">
        <v>45804</v>
      </c>
      <c r="DA16" s="62"/>
      <c r="DB16" s="60"/>
      <c r="DC16" s="62"/>
      <c r="DD16" s="62"/>
      <c r="DE16" s="63"/>
      <c r="DF16" s="63"/>
      <c r="DG16" s="63"/>
      <c r="DH16" s="26"/>
      <c r="DI16" s="60"/>
      <c r="DJ16" s="60"/>
      <c r="DK16" s="60"/>
      <c r="DL16" s="60"/>
      <c r="DM16" s="60"/>
      <c r="DN16" s="63"/>
      <c r="DO16" s="64"/>
      <c r="DP16" s="27"/>
      <c r="DQ16" s="27"/>
      <c r="DR16" s="61"/>
      <c r="DS16" s="61"/>
      <c r="DT16" s="27"/>
      <c r="DU16" s="61"/>
      <c r="DV16" s="61"/>
      <c r="DW16" s="25"/>
      <c r="DX16" s="25"/>
      <c r="DY16" s="27"/>
      <c r="DZ16" s="27"/>
      <c r="EA16" s="61"/>
      <c r="EB16" s="27"/>
      <c r="EC16" s="61"/>
      <c r="ED16" s="26"/>
      <c r="EE16" s="26"/>
      <c r="EF16" s="26"/>
      <c r="EG16" s="26">
        <v>67830</v>
      </c>
      <c r="EH16" s="26"/>
      <c r="EI16" s="26">
        <v>6783</v>
      </c>
      <c r="EJ16" s="26"/>
      <c r="EK16" s="27" t="s">
        <v>470</v>
      </c>
    </row>
    <row r="17" spans="1:141" ht="93.6" customHeight="1" x14ac:dyDescent="0.2">
      <c r="A17" s="236" t="s">
        <v>126</v>
      </c>
      <c r="B17" s="237" t="s">
        <v>233</v>
      </c>
      <c r="C17" s="237" t="s">
        <v>214</v>
      </c>
      <c r="D17" s="238" t="s">
        <v>757</v>
      </c>
      <c r="E17" s="238" t="s">
        <v>179</v>
      </c>
      <c r="F17" s="236" t="s">
        <v>369</v>
      </c>
      <c r="G17" s="236" t="s">
        <v>370</v>
      </c>
      <c r="H17" s="236" t="s">
        <v>204</v>
      </c>
      <c r="I17" s="236" t="s">
        <v>371</v>
      </c>
      <c r="J17" s="236" t="s">
        <v>372</v>
      </c>
      <c r="K17" s="236" t="s">
        <v>187</v>
      </c>
      <c r="L17" s="239">
        <v>4850000</v>
      </c>
      <c r="M17" s="186"/>
      <c r="N17" s="240"/>
      <c r="O17" s="187"/>
      <c r="P17" s="383"/>
      <c r="Q17" s="383"/>
      <c r="R17" s="383"/>
      <c r="S17" s="241">
        <v>23.32</v>
      </c>
      <c r="T17" s="406">
        <v>19</v>
      </c>
      <c r="U17" s="240"/>
      <c r="V17" s="104" t="s">
        <v>155</v>
      </c>
      <c r="W17" s="105"/>
      <c r="X17" s="190">
        <f t="shared" ref="X17:X48" si="18">(EI17/CZ17)/CO17</f>
        <v>57.991491345712276</v>
      </c>
      <c r="Y17" s="331"/>
      <c r="Z17" s="331"/>
      <c r="AA17" s="85" t="s">
        <v>161</v>
      </c>
      <c r="AB17" s="331"/>
      <c r="AC17" s="331"/>
      <c r="AD17" s="331"/>
      <c r="AE17" s="331"/>
      <c r="AF17" s="242">
        <f t="shared" ref="AF17:AF48" si="19">IF(AU17&lt;30,0,IF(AU17&lt;50,5,IF(AU17&lt;65,10,IF(AU17&lt;79,15,IF(AU17&gt;80,20)))))</f>
        <v>15</v>
      </c>
      <c r="AG17" s="242">
        <f>IF(BM15&lt;999,20,IF(BM15&lt;1499,15,IF(BM15&lt;1999,10,IF(BM15&lt;3999,5,IF(BM15&gt;4000,0)))))</f>
        <v>20</v>
      </c>
      <c r="AH17" s="242">
        <f t="shared" ref="AH17:AH48" si="20">IF(AA17="Yes",15,0)</f>
        <v>15</v>
      </c>
      <c r="AI17" s="242">
        <v>10</v>
      </c>
      <c r="AJ17" s="241" t="s">
        <v>162</v>
      </c>
      <c r="AK17" s="242">
        <f>IF(AL17="Minimal",15,0)</f>
        <v>15</v>
      </c>
      <c r="AL17" s="241" t="s">
        <v>751</v>
      </c>
      <c r="AM17" s="242">
        <f t="shared" ref="AM17:AM48" si="21">IF(AN17="Yes",10,0)</f>
        <v>10</v>
      </c>
      <c r="AN17" s="241" t="s">
        <v>161</v>
      </c>
      <c r="AO17" s="242">
        <f>IF(AP17="Yes",10,0)</f>
        <v>0</v>
      </c>
      <c r="AP17" s="241" t="s">
        <v>162</v>
      </c>
      <c r="AQ17" s="242">
        <f>IF(AR17="Yes",10,0)</f>
        <v>0</v>
      </c>
      <c r="AR17" s="241" t="s">
        <v>162</v>
      </c>
      <c r="AS17" s="191">
        <v>41.974683544303801</v>
      </c>
      <c r="AT17" s="191">
        <v>0</v>
      </c>
      <c r="AU17" s="191">
        <v>66.21829770798</v>
      </c>
      <c r="AV17" s="191">
        <v>0</v>
      </c>
      <c r="AW17" s="191" t="s">
        <v>155</v>
      </c>
      <c r="AX17" s="191" t="s">
        <v>155</v>
      </c>
      <c r="AY17" s="191">
        <v>25</v>
      </c>
      <c r="AZ17" s="191">
        <v>100</v>
      </c>
      <c r="BA17" s="192"/>
      <c r="BB17" s="125"/>
      <c r="BC17" s="455"/>
      <c r="BD17" s="101" t="s">
        <v>214</v>
      </c>
      <c r="BE17" s="193">
        <v>100</v>
      </c>
      <c r="BF17" s="101" t="s">
        <v>156</v>
      </c>
      <c r="BG17" s="193" t="s">
        <v>156</v>
      </c>
      <c r="BH17" s="101" t="s">
        <v>156</v>
      </c>
      <c r="BI17" s="193" t="s">
        <v>156</v>
      </c>
      <c r="BJ17" s="193" t="s">
        <v>195</v>
      </c>
      <c r="BK17" s="193">
        <v>100</v>
      </c>
      <c r="BL17" s="193" t="s">
        <v>156</v>
      </c>
      <c r="BM17" s="193" t="s">
        <v>156</v>
      </c>
      <c r="BN17" s="193" t="s">
        <v>156</v>
      </c>
      <c r="BO17" s="193" t="s">
        <v>156</v>
      </c>
      <c r="BP17" s="386"/>
      <c r="BQ17" s="241">
        <f>SUM(AF17+AG17+AH17+AI17+AK17+AM17+AO17+AQ17)</f>
        <v>85</v>
      </c>
      <c r="BR17" s="386"/>
      <c r="BS17" s="408"/>
      <c r="BT17" s="386"/>
      <c r="BU17" s="242">
        <v>100</v>
      </c>
      <c r="BV17" s="241">
        <f>S17+BU17*0.25</f>
        <v>48.32</v>
      </c>
      <c r="BW17" s="406">
        <f>T17+BV17</f>
        <v>67.319999999999993</v>
      </c>
      <c r="BX17" s="513"/>
      <c r="BY17" s="386"/>
      <c r="BZ17" s="308"/>
      <c r="CA17" s="22" t="s">
        <v>233</v>
      </c>
      <c r="CB17" s="56">
        <v>100</v>
      </c>
      <c r="CC17" s="22" t="s">
        <v>156</v>
      </c>
      <c r="CD17" s="56" t="s">
        <v>156</v>
      </c>
      <c r="CE17" s="22" t="s">
        <v>156</v>
      </c>
      <c r="CF17" s="56" t="s">
        <v>156</v>
      </c>
      <c r="CG17" s="22" t="s">
        <v>156</v>
      </c>
      <c r="CH17" s="56" t="s">
        <v>156</v>
      </c>
      <c r="CI17" s="24">
        <v>1</v>
      </c>
      <c r="CJ17" s="24" t="s">
        <v>184</v>
      </c>
      <c r="CK17" s="22" t="s">
        <v>198</v>
      </c>
      <c r="CL17" s="22" t="s">
        <v>216</v>
      </c>
      <c r="CM17" s="22" t="s">
        <v>234</v>
      </c>
      <c r="CN17" s="55">
        <v>4.3454650700000004</v>
      </c>
      <c r="CO17" s="55">
        <v>4.3454650700000004</v>
      </c>
      <c r="CP17" s="24" t="s">
        <v>157</v>
      </c>
      <c r="CQ17" s="24" t="s">
        <v>157</v>
      </c>
      <c r="CR17" s="56">
        <v>1</v>
      </c>
      <c r="CS17" s="56">
        <v>1</v>
      </c>
      <c r="CT17" s="24" t="s">
        <v>159</v>
      </c>
      <c r="CU17" s="24" t="s">
        <v>159</v>
      </c>
      <c r="CV17" s="56">
        <v>33</v>
      </c>
      <c r="CW17" s="56">
        <v>33</v>
      </c>
      <c r="CX17" s="55">
        <v>0</v>
      </c>
      <c r="CY17" s="55">
        <v>100</v>
      </c>
      <c r="CZ17" s="57">
        <v>10000</v>
      </c>
      <c r="DA17" s="57">
        <v>15800</v>
      </c>
      <c r="DB17" s="55">
        <v>0.63291139240506333</v>
      </c>
      <c r="DC17" s="57">
        <v>10000</v>
      </c>
      <c r="DD17" s="57">
        <v>0</v>
      </c>
      <c r="DE17" s="58">
        <v>0</v>
      </c>
      <c r="DF17" s="58">
        <v>0</v>
      </c>
      <c r="DG17" s="58">
        <v>0</v>
      </c>
      <c r="DH17" s="23">
        <v>0</v>
      </c>
      <c r="DI17" s="55">
        <v>95.975087430000002</v>
      </c>
      <c r="DJ17" s="55">
        <v>64.447475030000007</v>
      </c>
      <c r="DK17" s="55">
        <v>38.252198139999997</v>
      </c>
      <c r="DL17" s="55" t="s">
        <v>156</v>
      </c>
      <c r="DM17" s="55" t="s">
        <v>156</v>
      </c>
      <c r="DN17" s="58" t="s">
        <v>156</v>
      </c>
      <c r="DO17" s="59" t="s">
        <v>156</v>
      </c>
      <c r="DP17" s="24" t="s">
        <v>162</v>
      </c>
      <c r="DQ17" s="24" t="s">
        <v>162</v>
      </c>
      <c r="DR17" s="56">
        <v>11</v>
      </c>
      <c r="DS17" s="56">
        <v>12</v>
      </c>
      <c r="DT17" s="24" t="s">
        <v>162</v>
      </c>
      <c r="DU17" s="56">
        <v>0</v>
      </c>
      <c r="DV17" s="56">
        <v>4</v>
      </c>
      <c r="DW17" s="22" t="s">
        <v>175</v>
      </c>
      <c r="DX17" s="22" t="s">
        <v>156</v>
      </c>
      <c r="DY17" s="24" t="s">
        <v>165</v>
      </c>
      <c r="DZ17" s="24" t="s">
        <v>165</v>
      </c>
      <c r="EA17" s="56">
        <v>2</v>
      </c>
      <c r="EB17" s="24" t="s">
        <v>162</v>
      </c>
      <c r="EC17" s="56">
        <v>25</v>
      </c>
      <c r="ED17" s="23">
        <v>4350000</v>
      </c>
      <c r="EE17" s="23">
        <v>500000</v>
      </c>
      <c r="EF17" s="23">
        <v>0</v>
      </c>
      <c r="EG17" s="23">
        <v>4850000</v>
      </c>
      <c r="EH17" s="23" t="s">
        <v>156</v>
      </c>
      <c r="EI17" s="292">
        <v>2520000</v>
      </c>
      <c r="EJ17" s="23">
        <v>4850000</v>
      </c>
      <c r="EK17" s="24" t="s">
        <v>156</v>
      </c>
    </row>
    <row r="18" spans="1:141" ht="42" customHeight="1" x14ac:dyDescent="0.2">
      <c r="A18" s="236" t="s">
        <v>139</v>
      </c>
      <c r="B18" s="237" t="s">
        <v>295</v>
      </c>
      <c r="C18" s="237" t="s">
        <v>214</v>
      </c>
      <c r="D18" s="238" t="s">
        <v>757</v>
      </c>
      <c r="E18" s="238" t="s">
        <v>179</v>
      </c>
      <c r="F18" s="236" t="s">
        <v>156</v>
      </c>
      <c r="G18" s="236" t="s">
        <v>418</v>
      </c>
      <c r="H18" s="236" t="s">
        <v>419</v>
      </c>
      <c r="I18" s="236" t="s">
        <v>420</v>
      </c>
      <c r="J18" s="236" t="s">
        <v>421</v>
      </c>
      <c r="K18" s="236" t="s">
        <v>187</v>
      </c>
      <c r="L18" s="239">
        <v>1114000</v>
      </c>
      <c r="M18" s="186"/>
      <c r="N18" s="240"/>
      <c r="O18" s="187"/>
      <c r="P18" s="188"/>
      <c r="Q18" s="188"/>
      <c r="R18" s="188"/>
      <c r="S18" s="241">
        <v>14.9</v>
      </c>
      <c r="T18" s="502">
        <v>19</v>
      </c>
      <c r="U18" s="240"/>
      <c r="V18" s="104" t="s">
        <v>155</v>
      </c>
      <c r="W18" s="105"/>
      <c r="X18" s="190">
        <f t="shared" si="18"/>
        <v>469.54674256434129</v>
      </c>
      <c r="Y18" s="85"/>
      <c r="Z18" s="85"/>
      <c r="AA18" s="85" t="s">
        <v>161</v>
      </c>
      <c r="AB18" s="85"/>
      <c r="AC18" s="85"/>
      <c r="AD18" s="85"/>
      <c r="AE18" s="85"/>
      <c r="AF18" s="242">
        <f t="shared" si="19"/>
        <v>15</v>
      </c>
      <c r="AG18" s="242">
        <f>IF(X18&lt;999,20,IF(X18&lt;1499,15,IF(X18&lt;1999,10,IF(X18&lt;3999,5,IF(X18&gt;4000,0)))))</f>
        <v>20</v>
      </c>
      <c r="AH18" s="242">
        <f t="shared" si="20"/>
        <v>15</v>
      </c>
      <c r="AI18" s="242">
        <v>10</v>
      </c>
      <c r="AJ18" s="241" t="s">
        <v>162</v>
      </c>
      <c r="AK18" s="242">
        <f>IF(AL18="Minimal",15,0)</f>
        <v>15</v>
      </c>
      <c r="AL18" s="241" t="s">
        <v>751</v>
      </c>
      <c r="AM18" s="242">
        <f t="shared" si="21"/>
        <v>10</v>
      </c>
      <c r="AN18" s="241" t="s">
        <v>161</v>
      </c>
      <c r="AO18" s="242">
        <f>IF(AP18="Yes",10,0)</f>
        <v>0</v>
      </c>
      <c r="AP18" s="241" t="s">
        <v>162</v>
      </c>
      <c r="AQ18" s="242">
        <f>IF(AR18="Yes",10,0)</f>
        <v>0</v>
      </c>
      <c r="AR18" s="241" t="s">
        <v>162</v>
      </c>
      <c r="AS18" s="191">
        <v>4.6980645161290324</v>
      </c>
      <c r="AT18" s="191">
        <v>0</v>
      </c>
      <c r="AU18" s="191">
        <v>69.325207669245003</v>
      </c>
      <c r="AV18" s="191">
        <v>0</v>
      </c>
      <c r="AW18" s="191" t="s">
        <v>155</v>
      </c>
      <c r="AX18" s="191" t="s">
        <v>155</v>
      </c>
      <c r="AY18" s="191">
        <v>75</v>
      </c>
      <c r="AZ18" s="191">
        <v>0</v>
      </c>
      <c r="BA18" s="192"/>
      <c r="BB18" s="125"/>
      <c r="BC18" s="192"/>
      <c r="BD18" s="101" t="s">
        <v>214</v>
      </c>
      <c r="BE18" s="193">
        <v>100</v>
      </c>
      <c r="BF18" s="101" t="s">
        <v>156</v>
      </c>
      <c r="BG18" s="193" t="s">
        <v>156</v>
      </c>
      <c r="BH18" s="101" t="s">
        <v>156</v>
      </c>
      <c r="BI18" s="193" t="s">
        <v>156</v>
      </c>
      <c r="BJ18" s="193" t="s">
        <v>195</v>
      </c>
      <c r="BK18" s="193">
        <v>100</v>
      </c>
      <c r="BL18" s="193" t="s">
        <v>156</v>
      </c>
      <c r="BM18" s="193" t="s">
        <v>156</v>
      </c>
      <c r="BN18" s="193" t="s">
        <v>156</v>
      </c>
      <c r="BO18" s="193" t="s">
        <v>156</v>
      </c>
      <c r="BP18" s="193"/>
      <c r="BQ18" s="241">
        <f>SUM(AF18+AG18+AH18+AI18+AK18+AM18+AO18+AQ18)</f>
        <v>85</v>
      </c>
      <c r="BR18" s="193"/>
      <c r="BS18" s="243"/>
      <c r="BT18" s="193"/>
      <c r="BU18" s="242">
        <v>100</v>
      </c>
      <c r="BV18" s="241">
        <f>S18+BU18*0.25</f>
        <v>39.9</v>
      </c>
      <c r="BW18" s="406">
        <f t="shared" ref="BW18:BW20" si="22">T18+BV18</f>
        <v>58.9</v>
      </c>
      <c r="BX18" s="513"/>
      <c r="BY18" s="193"/>
      <c r="BZ18" s="56"/>
      <c r="CA18" s="22" t="s">
        <v>295</v>
      </c>
      <c r="CB18" s="56">
        <v>100</v>
      </c>
      <c r="CC18" s="22" t="s">
        <v>156</v>
      </c>
      <c r="CD18" s="56" t="s">
        <v>156</v>
      </c>
      <c r="CE18" s="22" t="s">
        <v>156</v>
      </c>
      <c r="CF18" s="56" t="s">
        <v>156</v>
      </c>
      <c r="CG18" s="22" t="s">
        <v>156</v>
      </c>
      <c r="CH18" s="56" t="s">
        <v>156</v>
      </c>
      <c r="CI18" s="24">
        <v>1</v>
      </c>
      <c r="CJ18" s="24" t="s">
        <v>184</v>
      </c>
      <c r="CK18" s="22" t="s">
        <v>198</v>
      </c>
      <c r="CL18" s="22" t="s">
        <v>216</v>
      </c>
      <c r="CM18" s="22" t="s">
        <v>296</v>
      </c>
      <c r="CN18" s="55">
        <v>1.3068696</v>
      </c>
      <c r="CO18" s="55">
        <v>1.3068696</v>
      </c>
      <c r="CP18" s="24" t="s">
        <v>174</v>
      </c>
      <c r="CQ18" s="24" t="s">
        <v>174</v>
      </c>
      <c r="CR18" s="56">
        <v>1</v>
      </c>
      <c r="CS18" s="56">
        <v>1</v>
      </c>
      <c r="CT18" s="24" t="s">
        <v>159</v>
      </c>
      <c r="CU18" s="24" t="s">
        <v>159</v>
      </c>
      <c r="CV18" s="56">
        <v>55</v>
      </c>
      <c r="CW18" s="56">
        <v>55</v>
      </c>
      <c r="CX18" s="55">
        <v>0</v>
      </c>
      <c r="CY18" s="55">
        <v>100</v>
      </c>
      <c r="CZ18" s="57">
        <v>1100</v>
      </c>
      <c r="DA18" s="57">
        <v>15500</v>
      </c>
      <c r="DB18" s="55">
        <v>7.0967741935483872E-2</v>
      </c>
      <c r="DC18" s="57">
        <v>1100</v>
      </c>
      <c r="DD18" s="57">
        <v>0</v>
      </c>
      <c r="DE18" s="58">
        <v>0</v>
      </c>
      <c r="DF18" s="58">
        <v>0</v>
      </c>
      <c r="DG18" s="58">
        <v>0</v>
      </c>
      <c r="DH18" s="23">
        <v>0</v>
      </c>
      <c r="DI18" s="55">
        <v>75.594077170000006</v>
      </c>
      <c r="DJ18" s="55">
        <v>94.347974910000005</v>
      </c>
      <c r="DK18" s="55">
        <v>38.054370570000003</v>
      </c>
      <c r="DL18" s="55" t="s">
        <v>156</v>
      </c>
      <c r="DM18" s="55" t="s">
        <v>156</v>
      </c>
      <c r="DN18" s="58" t="s">
        <v>156</v>
      </c>
      <c r="DO18" s="59" t="s">
        <v>156</v>
      </c>
      <c r="DP18" s="24" t="s">
        <v>162</v>
      </c>
      <c r="DQ18" s="24" t="s">
        <v>162</v>
      </c>
      <c r="DR18" s="56">
        <v>9</v>
      </c>
      <c r="DS18" s="56">
        <v>12</v>
      </c>
      <c r="DT18" s="24" t="s">
        <v>162</v>
      </c>
      <c r="DU18" s="56">
        <v>0</v>
      </c>
      <c r="DV18" s="56">
        <v>0</v>
      </c>
      <c r="DW18" s="22" t="s">
        <v>175</v>
      </c>
      <c r="DX18" s="22" t="s">
        <v>305</v>
      </c>
      <c r="DY18" s="24" t="s">
        <v>165</v>
      </c>
      <c r="DZ18" s="24" t="s">
        <v>165</v>
      </c>
      <c r="EA18" s="56">
        <v>2</v>
      </c>
      <c r="EB18" s="24" t="s">
        <v>162</v>
      </c>
      <c r="EC18" s="56">
        <v>30</v>
      </c>
      <c r="ED18" s="23">
        <v>1114000</v>
      </c>
      <c r="EE18" s="23">
        <v>0</v>
      </c>
      <c r="EF18" s="23">
        <v>0</v>
      </c>
      <c r="EG18" s="23">
        <v>1114000</v>
      </c>
      <c r="EH18" s="23" t="s">
        <v>156</v>
      </c>
      <c r="EI18" s="33">
        <v>675000</v>
      </c>
      <c r="EJ18" s="23">
        <v>1114000</v>
      </c>
      <c r="EK18" s="24" t="s">
        <v>156</v>
      </c>
    </row>
    <row r="19" spans="1:141" ht="79.150000000000006" customHeight="1" x14ac:dyDescent="0.2">
      <c r="A19" s="236" t="s">
        <v>112</v>
      </c>
      <c r="B19" s="237" t="s">
        <v>225</v>
      </c>
      <c r="C19" s="237" t="s">
        <v>224</v>
      </c>
      <c r="D19" s="238" t="s">
        <v>757</v>
      </c>
      <c r="E19" s="238" t="s">
        <v>179</v>
      </c>
      <c r="F19" s="236" t="s">
        <v>300</v>
      </c>
      <c r="G19" s="236" t="s">
        <v>301</v>
      </c>
      <c r="H19" s="236" t="s">
        <v>270</v>
      </c>
      <c r="I19" s="236" t="s">
        <v>302</v>
      </c>
      <c r="J19" s="236" t="s">
        <v>303</v>
      </c>
      <c r="K19" s="236" t="s">
        <v>187</v>
      </c>
      <c r="L19" s="239">
        <v>11200000</v>
      </c>
      <c r="M19" s="186"/>
      <c r="N19" s="240"/>
      <c r="O19" s="187"/>
      <c r="P19" s="383"/>
      <c r="Q19" s="383"/>
      <c r="R19" s="383"/>
      <c r="S19" s="241">
        <v>10.09</v>
      </c>
      <c r="T19" s="406">
        <v>15.25</v>
      </c>
      <c r="U19" s="240"/>
      <c r="V19" s="104" t="s">
        <v>155</v>
      </c>
      <c r="W19" s="105"/>
      <c r="X19" s="190">
        <f t="shared" si="18"/>
        <v>298.96243736795947</v>
      </c>
      <c r="Y19" s="331"/>
      <c r="Z19" s="331"/>
      <c r="AA19" s="85" t="s">
        <v>161</v>
      </c>
      <c r="AB19" s="331"/>
      <c r="AC19" s="331"/>
      <c r="AD19" s="331"/>
      <c r="AE19" s="331"/>
      <c r="AF19" s="242">
        <f t="shared" si="19"/>
        <v>10</v>
      </c>
      <c r="AG19" s="242">
        <f>IF(X19&lt;999,20,IF(X19&lt;1499,15,IF(X19&lt;1999,10,IF(X19&lt;3999,5,IF(X19&gt;4000,0)))))</f>
        <v>20</v>
      </c>
      <c r="AH19" s="242">
        <f t="shared" si="20"/>
        <v>15</v>
      </c>
      <c r="AI19" s="242">
        <f t="shared" ref="AI19:AI33" si="23">IF(AJ19="Yes",10,0)</f>
        <v>10</v>
      </c>
      <c r="AJ19" s="241" t="s">
        <v>161</v>
      </c>
      <c r="AK19" s="242">
        <v>15</v>
      </c>
      <c r="AL19" s="241" t="s">
        <v>751</v>
      </c>
      <c r="AM19" s="242">
        <f t="shared" si="21"/>
        <v>10</v>
      </c>
      <c r="AN19" s="241" t="s">
        <v>161</v>
      </c>
      <c r="AO19" s="242">
        <f>IF(AP19="Yes",10,0)</f>
        <v>0</v>
      </c>
      <c r="AP19" s="241" t="s">
        <v>162</v>
      </c>
      <c r="AQ19" s="242">
        <f>IF(AR19="Yes",10,0)</f>
        <v>0</v>
      </c>
      <c r="AR19" s="241" t="s">
        <v>162</v>
      </c>
      <c r="AS19" s="191">
        <v>16.672666819006448</v>
      </c>
      <c r="AT19" s="191">
        <v>0</v>
      </c>
      <c r="AU19" s="191">
        <v>59.268861974388003</v>
      </c>
      <c r="AV19" s="191">
        <v>0.78073851317326326</v>
      </c>
      <c r="AW19" s="191" t="s">
        <v>155</v>
      </c>
      <c r="AX19" s="191" t="s">
        <v>155</v>
      </c>
      <c r="AY19" s="191">
        <v>25</v>
      </c>
      <c r="AZ19" s="191">
        <v>0</v>
      </c>
      <c r="BA19" s="456"/>
      <c r="BB19" s="125"/>
      <c r="BC19" s="456"/>
      <c r="BD19" s="337" t="s">
        <v>224</v>
      </c>
      <c r="BE19" s="193">
        <v>100</v>
      </c>
      <c r="BF19" s="101" t="s">
        <v>156</v>
      </c>
      <c r="BG19" s="193" t="s">
        <v>156</v>
      </c>
      <c r="BH19" s="101" t="s">
        <v>156</v>
      </c>
      <c r="BI19" s="193" t="s">
        <v>156</v>
      </c>
      <c r="BJ19" s="193" t="s">
        <v>195</v>
      </c>
      <c r="BK19" s="193">
        <v>100</v>
      </c>
      <c r="BL19" s="193" t="s">
        <v>156</v>
      </c>
      <c r="BM19" s="193" t="s">
        <v>156</v>
      </c>
      <c r="BN19" s="193" t="s">
        <v>156</v>
      </c>
      <c r="BO19" s="193" t="s">
        <v>156</v>
      </c>
      <c r="BP19" s="386"/>
      <c r="BQ19" s="241">
        <f>SUM(AF19+AG19+AH19+AI19+AK19+AM19+AO19+AQ19)</f>
        <v>80</v>
      </c>
      <c r="BR19" s="386"/>
      <c r="BS19" s="408"/>
      <c r="BT19" s="386"/>
      <c r="BU19" s="242">
        <v>100</v>
      </c>
      <c r="BV19" s="241">
        <f>S19+BU19*0.25</f>
        <v>35.090000000000003</v>
      </c>
      <c r="BW19" s="406">
        <f t="shared" si="22"/>
        <v>50.34</v>
      </c>
      <c r="BX19" s="513"/>
      <c r="BY19" s="386"/>
      <c r="BZ19" s="308"/>
      <c r="CA19" s="22" t="s">
        <v>225</v>
      </c>
      <c r="CB19" s="56">
        <v>100</v>
      </c>
      <c r="CC19" s="22" t="s">
        <v>156</v>
      </c>
      <c r="CD19" s="56" t="s">
        <v>156</v>
      </c>
      <c r="CE19" s="22" t="s">
        <v>156</v>
      </c>
      <c r="CF19" s="56" t="s">
        <v>156</v>
      </c>
      <c r="CG19" s="22" t="s">
        <v>156</v>
      </c>
      <c r="CH19" s="56" t="s">
        <v>156</v>
      </c>
      <c r="CI19" s="24">
        <v>1</v>
      </c>
      <c r="CJ19" s="24" t="s">
        <v>184</v>
      </c>
      <c r="CK19" s="22" t="s">
        <v>198</v>
      </c>
      <c r="CL19" s="22" t="s">
        <v>228</v>
      </c>
      <c r="CM19" s="22" t="s">
        <v>304</v>
      </c>
      <c r="CN19" s="55">
        <v>9.5967154299999997</v>
      </c>
      <c r="CO19" s="55">
        <v>9.5967154299999997</v>
      </c>
      <c r="CP19" s="24" t="s">
        <v>174</v>
      </c>
      <c r="CQ19" s="24" t="s">
        <v>174</v>
      </c>
      <c r="CR19" s="56">
        <v>1</v>
      </c>
      <c r="CS19" s="56">
        <v>1</v>
      </c>
      <c r="CT19" s="24" t="s">
        <v>159</v>
      </c>
      <c r="CU19" s="24" t="s">
        <v>159</v>
      </c>
      <c r="CV19" s="56">
        <v>55</v>
      </c>
      <c r="CW19" s="56">
        <v>55</v>
      </c>
      <c r="CX19" s="55">
        <v>3.9999707795377004</v>
      </c>
      <c r="CY19" s="55">
        <v>96.000029220462295</v>
      </c>
      <c r="CZ19" s="57">
        <v>3903.7210829999999</v>
      </c>
      <c r="DA19" s="57">
        <v>15500</v>
      </c>
      <c r="DB19" s="55">
        <v>0.25185297309677418</v>
      </c>
      <c r="DC19" s="57">
        <v>3747.5733803653475</v>
      </c>
      <c r="DD19" s="57">
        <v>156.14770263465266</v>
      </c>
      <c r="DE19" s="58">
        <v>0</v>
      </c>
      <c r="DF19" s="58">
        <v>0</v>
      </c>
      <c r="DG19" s="58">
        <v>0</v>
      </c>
      <c r="DH19" s="23">
        <v>0</v>
      </c>
      <c r="DI19" s="55">
        <v>87.040487170000006</v>
      </c>
      <c r="DJ19" s="55">
        <v>47.05679026</v>
      </c>
      <c r="DK19" s="55">
        <v>43.727090930000003</v>
      </c>
      <c r="DL19" s="55" t="s">
        <v>156</v>
      </c>
      <c r="DM19" s="55" t="s">
        <v>156</v>
      </c>
      <c r="DN19" s="58" t="s">
        <v>156</v>
      </c>
      <c r="DO19" s="59" t="s">
        <v>156</v>
      </c>
      <c r="DP19" s="24" t="s">
        <v>162</v>
      </c>
      <c r="DQ19" s="24" t="s">
        <v>162</v>
      </c>
      <c r="DR19" s="56">
        <v>11</v>
      </c>
      <c r="DS19" s="56">
        <v>12</v>
      </c>
      <c r="DT19" s="24" t="s">
        <v>162</v>
      </c>
      <c r="DU19" s="56">
        <v>0</v>
      </c>
      <c r="DV19" s="56">
        <v>0</v>
      </c>
      <c r="DW19" s="22" t="s">
        <v>175</v>
      </c>
      <c r="DX19" s="22" t="s">
        <v>156</v>
      </c>
      <c r="DY19" s="24" t="s">
        <v>165</v>
      </c>
      <c r="DZ19" s="24" t="s">
        <v>165</v>
      </c>
      <c r="EA19" s="56">
        <v>1</v>
      </c>
      <c r="EB19" s="24" t="s">
        <v>162</v>
      </c>
      <c r="EC19" s="56">
        <v>21</v>
      </c>
      <c r="ED19" s="23">
        <v>7200000</v>
      </c>
      <c r="EE19" s="23">
        <v>4000000</v>
      </c>
      <c r="EF19" s="23">
        <v>0</v>
      </c>
      <c r="EG19" s="23">
        <v>11200000</v>
      </c>
      <c r="EH19" s="23" t="s">
        <v>156</v>
      </c>
      <c r="EI19" s="283">
        <v>11200000</v>
      </c>
      <c r="EJ19" s="23">
        <v>11200000</v>
      </c>
      <c r="EK19" s="24" t="s">
        <v>156</v>
      </c>
    </row>
    <row r="20" spans="1:141" ht="97.9" customHeight="1" x14ac:dyDescent="0.2">
      <c r="A20" s="236" t="s">
        <v>145</v>
      </c>
      <c r="B20" s="237" t="s">
        <v>196</v>
      </c>
      <c r="C20" s="237" t="s">
        <v>194</v>
      </c>
      <c r="D20" s="238" t="s">
        <v>757</v>
      </c>
      <c r="E20" s="238" t="s">
        <v>153</v>
      </c>
      <c r="F20" s="236" t="s">
        <v>156</v>
      </c>
      <c r="G20" s="236" t="s">
        <v>437</v>
      </c>
      <c r="H20" s="236" t="s">
        <v>438</v>
      </c>
      <c r="I20" s="236" t="s">
        <v>439</v>
      </c>
      <c r="J20" s="236" t="s">
        <v>440</v>
      </c>
      <c r="K20" s="236" t="s">
        <v>180</v>
      </c>
      <c r="L20" s="239">
        <v>296415000</v>
      </c>
      <c r="M20" s="126">
        <v>13.963177203030861</v>
      </c>
      <c r="N20" s="240"/>
      <c r="O20" s="103">
        <v>18.190000000000001</v>
      </c>
      <c r="P20" s="331">
        <f>(V20+W20+Y20+Z20+AB20+AD20)</f>
        <v>55</v>
      </c>
      <c r="Q20" s="331"/>
      <c r="R20" s="331">
        <f>O20+P20+Q20</f>
        <v>73.19</v>
      </c>
      <c r="S20" s="241">
        <v>14.61</v>
      </c>
      <c r="T20" s="406"/>
      <c r="U20" s="240"/>
      <c r="V20" s="104">
        <f>IF(AU20&lt;30,0,IF(AU20&lt;50,5,IF(AU20&lt;65,10,IF(AU20&gt;66,15))))</f>
        <v>10</v>
      </c>
      <c r="W20" s="105">
        <f>IF(X20&lt;499,15,IF(X20&lt;999,10,IF(X20&lt;1499,5,IF(X20&gt;1500,0))))</f>
        <v>0</v>
      </c>
      <c r="X20" s="190">
        <f t="shared" si="18"/>
        <v>1821.1995352104639</v>
      </c>
      <c r="Y20" s="338">
        <f>IF(DD20&lt;500,0,IF(DD20&lt;1000,5,IF(DD20&gt;1000,10)))</f>
        <v>10</v>
      </c>
      <c r="Z20" s="338">
        <f>IF(AA20="Yes",15,0)</f>
        <v>15</v>
      </c>
      <c r="AA20" s="85" t="s">
        <v>161</v>
      </c>
      <c r="AB20" s="338">
        <f>IF(AC20="Yes",10,0)</f>
        <v>10</v>
      </c>
      <c r="AC20" s="385" t="s">
        <v>161</v>
      </c>
      <c r="AD20" s="338">
        <f>IF(AE20="Yes",10,0)</f>
        <v>10</v>
      </c>
      <c r="AE20" s="385" t="s">
        <v>161</v>
      </c>
      <c r="AF20" s="242">
        <f t="shared" si="19"/>
        <v>10</v>
      </c>
      <c r="AG20" s="242">
        <f>IF(BM18&lt;999,20,IF(BM18&lt;1499,15,IF(BM18&lt;1999,10,IF(BM18&lt;3999,5,IF(BM18&gt;4000,0)))))</f>
        <v>0</v>
      </c>
      <c r="AH20" s="242">
        <f t="shared" si="20"/>
        <v>15</v>
      </c>
      <c r="AI20" s="242">
        <f t="shared" si="23"/>
        <v>10</v>
      </c>
      <c r="AJ20" s="241" t="s">
        <v>161</v>
      </c>
      <c r="AK20" s="242">
        <v>15</v>
      </c>
      <c r="AL20" s="241" t="s">
        <v>751</v>
      </c>
      <c r="AM20" s="242">
        <f t="shared" si="21"/>
        <v>10</v>
      </c>
      <c r="AN20" s="241" t="s">
        <v>161</v>
      </c>
      <c r="AO20" s="242">
        <f>IF(AP20="Yes",10,0)</f>
        <v>0</v>
      </c>
      <c r="AP20" s="241" t="s">
        <v>162</v>
      </c>
      <c r="AQ20" s="242">
        <f>IF(AR20="Yes",10,0)</f>
        <v>0</v>
      </c>
      <c r="AR20" s="241" t="s">
        <v>162</v>
      </c>
      <c r="AS20" s="191">
        <v>13.832167036632629</v>
      </c>
      <c r="AT20" s="191">
        <v>0.39403603056525477</v>
      </c>
      <c r="AU20" s="191">
        <v>56.903493981509996</v>
      </c>
      <c r="AV20" s="191">
        <v>10.770627201140798</v>
      </c>
      <c r="AW20" s="191">
        <v>18.508414444923371</v>
      </c>
      <c r="AX20" s="191">
        <v>35.755430809828404</v>
      </c>
      <c r="AY20" s="191">
        <v>0</v>
      </c>
      <c r="AZ20" s="191">
        <v>75</v>
      </c>
      <c r="BA20" s="455"/>
      <c r="BB20" s="125"/>
      <c r="BC20" s="442"/>
      <c r="BD20" s="101" t="s">
        <v>194</v>
      </c>
      <c r="BE20" s="193">
        <v>89.61</v>
      </c>
      <c r="BF20" s="101" t="s">
        <v>224</v>
      </c>
      <c r="BG20" s="193">
        <v>10.39</v>
      </c>
      <c r="BH20" s="101" t="s">
        <v>156</v>
      </c>
      <c r="BI20" s="193" t="s">
        <v>156</v>
      </c>
      <c r="BJ20" s="193" t="s">
        <v>195</v>
      </c>
      <c r="BK20" s="193">
        <v>100</v>
      </c>
      <c r="BL20" s="193" t="s">
        <v>156</v>
      </c>
      <c r="BM20" s="193" t="s">
        <v>156</v>
      </c>
      <c r="BN20" s="193" t="s">
        <v>156</v>
      </c>
      <c r="BO20" s="193" t="s">
        <v>156</v>
      </c>
      <c r="BP20" s="331">
        <f>SUM(V20+W20+Y20+Z20+AB20+AD20)</f>
        <v>55</v>
      </c>
      <c r="BQ20" s="241">
        <f>SUM(AF20+AG20+AH20+AI20+AK20+AM20+AO20+AQ20)</f>
        <v>60</v>
      </c>
      <c r="BR20" s="331"/>
      <c r="BS20" s="406"/>
      <c r="BT20" s="338"/>
      <c r="BU20" s="242"/>
      <c r="BV20" s="241">
        <f>S20+BU20*0.25</f>
        <v>14.61</v>
      </c>
      <c r="BW20" s="406">
        <f t="shared" si="22"/>
        <v>14.61</v>
      </c>
      <c r="BX20" s="508" t="s">
        <v>842</v>
      </c>
      <c r="BY20" s="331">
        <f>O20+BT20*0.25</f>
        <v>18.190000000000001</v>
      </c>
      <c r="BZ20" s="331"/>
      <c r="CA20" s="22" t="s">
        <v>196</v>
      </c>
      <c r="CB20" s="56">
        <v>89.61</v>
      </c>
      <c r="CC20" s="22" t="s">
        <v>225</v>
      </c>
      <c r="CD20" s="56">
        <v>10.39</v>
      </c>
      <c r="CE20" s="22" t="s">
        <v>156</v>
      </c>
      <c r="CF20" s="56" t="s">
        <v>156</v>
      </c>
      <c r="CG20" s="22" t="s">
        <v>156</v>
      </c>
      <c r="CH20" s="56" t="s">
        <v>156</v>
      </c>
      <c r="CI20" s="24">
        <v>1</v>
      </c>
      <c r="CJ20" s="24" t="s">
        <v>184</v>
      </c>
      <c r="CK20" s="22" t="s">
        <v>198</v>
      </c>
      <c r="CL20" s="22" t="s">
        <v>281</v>
      </c>
      <c r="CM20" s="22" t="s">
        <v>441</v>
      </c>
      <c r="CN20" s="55">
        <v>14.46506022</v>
      </c>
      <c r="CO20" s="55">
        <v>14.46506022</v>
      </c>
      <c r="CP20" s="24" t="s">
        <v>158</v>
      </c>
      <c r="CQ20" s="24" t="s">
        <v>168</v>
      </c>
      <c r="CR20" s="56">
        <v>2</v>
      </c>
      <c r="CS20" s="56">
        <v>2</v>
      </c>
      <c r="CT20" s="24" t="s">
        <v>160</v>
      </c>
      <c r="CU20" s="24" t="s">
        <v>160</v>
      </c>
      <c r="CV20" s="56">
        <v>54.750299643765302</v>
      </c>
      <c r="CW20" s="56">
        <v>70</v>
      </c>
      <c r="CX20" s="55">
        <v>12.233633194568</v>
      </c>
      <c r="CY20" s="55">
        <v>87.766366805432</v>
      </c>
      <c r="CZ20" s="57">
        <v>11251.8102699428</v>
      </c>
      <c r="DA20" s="57">
        <v>72347.719571150898</v>
      </c>
      <c r="DB20" s="55">
        <v>0.15552404881092519</v>
      </c>
      <c r="DC20" s="57">
        <v>9875.3050737692665</v>
      </c>
      <c r="DD20" s="57">
        <v>1376.5051961735337</v>
      </c>
      <c r="DE20" s="58">
        <v>4433453.3141525285</v>
      </c>
      <c r="DF20" s="58">
        <v>617972.96167929168</v>
      </c>
      <c r="DG20" s="58">
        <v>5051426.2758318204</v>
      </c>
      <c r="DH20" s="23">
        <v>116798190</v>
      </c>
      <c r="DI20" s="55">
        <v>56.167965979999998</v>
      </c>
      <c r="DJ20" s="55">
        <v>51.059687429999997</v>
      </c>
      <c r="DK20" s="55">
        <v>63.499901289999997</v>
      </c>
      <c r="DL20" s="55" t="s">
        <v>156</v>
      </c>
      <c r="DM20" s="55" t="s">
        <v>156</v>
      </c>
      <c r="DN20" s="58">
        <v>79.840633949681404</v>
      </c>
      <c r="DO20" s="59">
        <v>2.9032765494878602E-4</v>
      </c>
      <c r="DP20" s="24" t="s">
        <v>161</v>
      </c>
      <c r="DQ20" s="24" t="s">
        <v>162</v>
      </c>
      <c r="DR20" s="56">
        <v>12</v>
      </c>
      <c r="DS20" s="56">
        <v>12</v>
      </c>
      <c r="DT20" s="24" t="s">
        <v>162</v>
      </c>
      <c r="DU20" s="56">
        <v>1</v>
      </c>
      <c r="DV20" s="56">
        <v>4</v>
      </c>
      <c r="DW20" s="22" t="s">
        <v>237</v>
      </c>
      <c r="DX20" s="22" t="s">
        <v>164</v>
      </c>
      <c r="DY20" s="24" t="s">
        <v>165</v>
      </c>
      <c r="DZ20" s="24" t="s">
        <v>170</v>
      </c>
      <c r="EA20" s="56">
        <v>1</v>
      </c>
      <c r="EB20" s="24" t="s">
        <v>161</v>
      </c>
      <c r="EC20" s="56">
        <v>21</v>
      </c>
      <c r="ED20" s="23">
        <v>226794000</v>
      </c>
      <c r="EE20" s="23">
        <v>62162000</v>
      </c>
      <c r="EF20" s="23">
        <v>7459000</v>
      </c>
      <c r="EG20" s="23">
        <v>296415000</v>
      </c>
      <c r="EH20" s="23" t="s">
        <v>156</v>
      </c>
      <c r="EI20" s="283">
        <v>296415000</v>
      </c>
      <c r="EJ20" s="23">
        <v>296415000</v>
      </c>
      <c r="EK20" s="24" t="s">
        <v>156</v>
      </c>
    </row>
    <row r="21" spans="1:141" ht="30" hidden="1" x14ac:dyDescent="0.2">
      <c r="A21" s="119" t="s">
        <v>762</v>
      </c>
      <c r="B21" s="133" t="s">
        <v>233</v>
      </c>
      <c r="C21" s="133" t="s">
        <v>214</v>
      </c>
      <c r="D21" s="134" t="s">
        <v>760</v>
      </c>
      <c r="E21" s="134" t="s">
        <v>179</v>
      </c>
      <c r="F21" s="119"/>
      <c r="G21" s="135" t="s">
        <v>763</v>
      </c>
      <c r="H21" s="119"/>
      <c r="I21" s="119"/>
      <c r="J21" s="119" t="s">
        <v>766</v>
      </c>
      <c r="K21" s="119"/>
      <c r="L21" s="136">
        <v>12000000</v>
      </c>
      <c r="M21" s="137"/>
      <c r="N21" s="94"/>
      <c r="O21" s="138"/>
      <c r="P21" s="139"/>
      <c r="Q21" s="139"/>
      <c r="R21" s="139"/>
      <c r="S21" s="140">
        <v>36.700000000000003</v>
      </c>
      <c r="T21" s="141">
        <v>6.75</v>
      </c>
      <c r="U21" s="94"/>
      <c r="V21" s="143"/>
      <c r="W21" s="144"/>
      <c r="X21" s="145">
        <f t="shared" si="18"/>
        <v>89.223959053811043</v>
      </c>
      <c r="Y21" s="146"/>
      <c r="Z21" s="146"/>
      <c r="AA21" s="146" t="s">
        <v>161</v>
      </c>
      <c r="AB21" s="146"/>
      <c r="AC21" s="146"/>
      <c r="AD21" s="146"/>
      <c r="AE21" s="146"/>
      <c r="AF21" s="147">
        <f t="shared" si="19"/>
        <v>5</v>
      </c>
      <c r="AG21" s="147">
        <f>IF(X21&lt;999,20,IF(X21&lt;1499,15,IF(X21&lt;1999,10,IF(X21&lt;3999,5,IF(X21&gt;4000,0)))))</f>
        <v>20</v>
      </c>
      <c r="AH21" s="147">
        <f t="shared" si="20"/>
        <v>15</v>
      </c>
      <c r="AI21" s="147">
        <f t="shared" si="23"/>
        <v>10</v>
      </c>
      <c r="AJ21" s="140" t="s">
        <v>161</v>
      </c>
      <c r="AK21" s="147">
        <f t="shared" ref="AK21:AK32" si="24">IF(AL21="Minimal",15,0)</f>
        <v>15</v>
      </c>
      <c r="AL21" s="140" t="s">
        <v>751</v>
      </c>
      <c r="AM21" s="147">
        <f t="shared" si="21"/>
        <v>10</v>
      </c>
      <c r="AN21" s="140" t="s">
        <v>161</v>
      </c>
      <c r="AO21" s="147">
        <f t="shared" ref="AO21:AO26" si="25">IF(AP21="Yes",5,0)</f>
        <v>0</v>
      </c>
      <c r="AP21" s="140" t="s">
        <v>162</v>
      </c>
      <c r="AQ21" s="147">
        <f>IF(AR21="Yes",5,0)</f>
        <v>0</v>
      </c>
      <c r="AR21" s="140" t="s">
        <v>162</v>
      </c>
      <c r="AS21" s="148"/>
      <c r="AT21" s="148"/>
      <c r="AU21" s="148">
        <v>47</v>
      </c>
      <c r="AV21" s="148"/>
      <c r="AW21" s="148"/>
      <c r="AX21" s="148"/>
      <c r="AY21" s="148"/>
      <c r="AZ21" s="148"/>
      <c r="BA21" s="149"/>
      <c r="BB21" s="125"/>
      <c r="BC21" s="149"/>
      <c r="BD21" s="119" t="s">
        <v>214</v>
      </c>
      <c r="BE21" s="150"/>
      <c r="BF21" s="119"/>
      <c r="BG21" s="150"/>
      <c r="BH21" s="119"/>
      <c r="BI21" s="150"/>
      <c r="BJ21" s="150"/>
      <c r="BK21" s="150"/>
      <c r="BL21" s="150"/>
      <c r="BM21" s="150"/>
      <c r="BN21" s="150"/>
      <c r="BO21" s="150"/>
      <c r="BP21" s="150"/>
      <c r="BQ21" s="140">
        <f>SUM(AF21+AG21+AH21+AI21++AK21+AM21+AO21+AQ21)</f>
        <v>75</v>
      </c>
      <c r="BR21" s="150"/>
      <c r="BS21" s="150"/>
      <c r="BT21" s="150"/>
      <c r="BU21" s="147">
        <v>100</v>
      </c>
      <c r="BV21" s="241">
        <f>S21+BU21*0.25</f>
        <v>61.7</v>
      </c>
      <c r="BW21" s="406"/>
      <c r="BX21" s="150"/>
      <c r="BY21" s="150"/>
      <c r="BZ21" s="66"/>
      <c r="CA21" s="28" t="s">
        <v>233</v>
      </c>
      <c r="CB21" s="66"/>
      <c r="CC21" s="28"/>
      <c r="CD21" s="66"/>
      <c r="CE21" s="28"/>
      <c r="CF21" s="66"/>
      <c r="CG21" s="28"/>
      <c r="CH21" s="66"/>
      <c r="CI21" s="30"/>
      <c r="CJ21" s="30"/>
      <c r="CK21" s="28"/>
      <c r="CL21" s="28"/>
      <c r="CM21" s="28"/>
      <c r="CN21" s="65"/>
      <c r="CO21" s="65">
        <f>5*2</f>
        <v>10</v>
      </c>
      <c r="CP21" s="30"/>
      <c r="CQ21" s="30"/>
      <c r="CR21" s="66"/>
      <c r="CS21" s="66"/>
      <c r="CT21" s="30"/>
      <c r="CU21" s="30"/>
      <c r="CV21" s="66"/>
      <c r="CW21" s="66"/>
      <c r="CX21" s="65"/>
      <c r="CY21" s="65"/>
      <c r="CZ21" s="79">
        <v>21687</v>
      </c>
      <c r="DA21" s="67"/>
      <c r="DB21" s="65"/>
      <c r="DC21" s="67"/>
      <c r="DD21" s="67"/>
      <c r="DE21" s="68"/>
      <c r="DF21" s="68"/>
      <c r="DG21" s="68"/>
      <c r="DH21" s="29"/>
      <c r="DI21" s="65"/>
      <c r="DJ21" s="65"/>
      <c r="DK21" s="65"/>
      <c r="DL21" s="65"/>
      <c r="DM21" s="65"/>
      <c r="DN21" s="68"/>
      <c r="DO21" s="69"/>
      <c r="DP21" s="30"/>
      <c r="DQ21" s="30"/>
      <c r="DR21" s="66"/>
      <c r="DS21" s="66"/>
      <c r="DT21" s="30"/>
      <c r="DU21" s="66"/>
      <c r="DV21" s="66"/>
      <c r="DW21" s="28"/>
      <c r="DX21" s="28"/>
      <c r="DY21" s="30"/>
      <c r="DZ21" s="30"/>
      <c r="EA21" s="66"/>
      <c r="EB21" s="30"/>
      <c r="EC21" s="66"/>
      <c r="ED21" s="29"/>
      <c r="EE21" s="29"/>
      <c r="EF21" s="29"/>
      <c r="EG21" s="29">
        <v>12000000</v>
      </c>
      <c r="EH21" s="29"/>
      <c r="EI21" s="33">
        <v>19350000</v>
      </c>
      <c r="EJ21" s="29"/>
      <c r="EK21" s="30"/>
    </row>
    <row r="22" spans="1:141" ht="33.6" hidden="1" customHeight="1" x14ac:dyDescent="0.2">
      <c r="A22" s="109" t="s">
        <v>471</v>
      </c>
      <c r="B22" s="110" t="s">
        <v>472</v>
      </c>
      <c r="C22" s="110" t="s">
        <v>214</v>
      </c>
      <c r="D22" s="111" t="s">
        <v>758</v>
      </c>
      <c r="E22" s="111" t="s">
        <v>179</v>
      </c>
      <c r="F22" s="109"/>
      <c r="G22" s="109"/>
      <c r="H22" s="109"/>
      <c r="I22" s="109"/>
      <c r="J22" s="109" t="s">
        <v>803</v>
      </c>
      <c r="K22" s="109"/>
      <c r="L22" s="112">
        <v>7600</v>
      </c>
      <c r="M22" s="168"/>
      <c r="N22" s="94"/>
      <c r="O22" s="169"/>
      <c r="P22" s="170"/>
      <c r="Q22" s="170"/>
      <c r="R22" s="170"/>
      <c r="S22" s="86">
        <v>31.19</v>
      </c>
      <c r="T22" s="86">
        <v>12</v>
      </c>
      <c r="U22" s="94"/>
      <c r="V22" s="172">
        <v>0</v>
      </c>
      <c r="W22" s="173">
        <v>0</v>
      </c>
      <c r="X22" s="174">
        <f t="shared" si="18"/>
        <v>2.8524159963489075E-7</v>
      </c>
      <c r="Y22" s="175">
        <v>0</v>
      </c>
      <c r="Z22" s="175" t="s">
        <v>749</v>
      </c>
      <c r="AA22" s="170" t="s">
        <v>161</v>
      </c>
      <c r="AB22" s="175">
        <f>IF(AC22="Yes",10,0)</f>
        <v>0</v>
      </c>
      <c r="AC22" s="176" t="s">
        <v>162</v>
      </c>
      <c r="AD22" s="177">
        <f>IF(AE22="Yes",10,0)</f>
        <v>0</v>
      </c>
      <c r="AE22" s="176" t="s">
        <v>162</v>
      </c>
      <c r="AF22" s="114">
        <f t="shared" si="19"/>
        <v>0</v>
      </c>
      <c r="AG22" s="114">
        <f>IF(X22&lt;999,20,IF(X22&lt;1499,15,IF(X22&lt;1999,10,IF(X22&lt;3999,5,IF(X22&gt;4000,0)))))</f>
        <v>20</v>
      </c>
      <c r="AH22" s="114">
        <f t="shared" si="20"/>
        <v>15</v>
      </c>
      <c r="AI22" s="114">
        <f t="shared" si="23"/>
        <v>10</v>
      </c>
      <c r="AJ22" s="86" t="s">
        <v>161</v>
      </c>
      <c r="AK22" s="114">
        <f t="shared" si="24"/>
        <v>15</v>
      </c>
      <c r="AL22" s="86" t="s">
        <v>751</v>
      </c>
      <c r="AM22" s="114">
        <f t="shared" si="21"/>
        <v>10</v>
      </c>
      <c r="AN22" s="86" t="s">
        <v>161</v>
      </c>
      <c r="AO22" s="114">
        <f t="shared" si="25"/>
        <v>0</v>
      </c>
      <c r="AP22" s="86" t="s">
        <v>162</v>
      </c>
      <c r="AQ22" s="114">
        <f>IF(AR22="Yes",5,0)</f>
        <v>5</v>
      </c>
      <c r="AR22" s="86" t="s">
        <v>161</v>
      </c>
      <c r="AS22" s="178"/>
      <c r="AT22" s="178"/>
      <c r="AU22" s="178">
        <v>0</v>
      </c>
      <c r="AV22" s="178"/>
      <c r="AW22" s="178"/>
      <c r="AX22" s="178"/>
      <c r="AY22" s="178"/>
      <c r="AZ22" s="178"/>
      <c r="BA22" s="179"/>
      <c r="BB22" s="125"/>
      <c r="BC22" s="179"/>
      <c r="BD22" s="109" t="s">
        <v>214</v>
      </c>
      <c r="BE22" s="180"/>
      <c r="BF22" s="109"/>
      <c r="BG22" s="180"/>
      <c r="BH22" s="109"/>
      <c r="BI22" s="180"/>
      <c r="BJ22" s="180"/>
      <c r="BK22" s="180"/>
      <c r="BL22" s="180"/>
      <c r="BM22" s="180"/>
      <c r="BN22" s="180"/>
      <c r="BO22" s="180"/>
      <c r="BP22" s="180"/>
      <c r="BQ22" s="86">
        <f>SUM(AF22+AG22+AH22+AI22+AK22+AM22+AO22+AQ22)</f>
        <v>75</v>
      </c>
      <c r="BR22" s="180"/>
      <c r="BS22" s="180"/>
      <c r="BT22" s="180"/>
      <c r="BU22" s="180"/>
      <c r="BV22" s="180"/>
      <c r="BW22" s="379"/>
      <c r="BX22" s="180"/>
      <c r="BY22" s="180"/>
      <c r="BZ22" s="61"/>
      <c r="CA22" s="25" t="s">
        <v>472</v>
      </c>
      <c r="CB22" s="61"/>
      <c r="CC22" s="25"/>
      <c r="CD22" s="61"/>
      <c r="CE22" s="25"/>
      <c r="CF22" s="61"/>
      <c r="CG22" s="25"/>
      <c r="CH22" s="61"/>
      <c r="CI22" s="27"/>
      <c r="CJ22" s="27"/>
      <c r="CK22" s="25"/>
      <c r="CL22" s="25"/>
      <c r="CM22" s="25"/>
      <c r="CN22" s="60"/>
      <c r="CO22" s="60">
        <v>175290</v>
      </c>
      <c r="CP22" s="27"/>
      <c r="CQ22" s="27"/>
      <c r="CR22" s="61"/>
      <c r="CS22" s="61"/>
      <c r="CT22" s="27"/>
      <c r="CU22" s="27"/>
      <c r="CV22" s="61"/>
      <c r="CW22" s="61"/>
      <c r="CX22" s="60"/>
      <c r="CY22" s="60"/>
      <c r="CZ22" s="62">
        <v>152000</v>
      </c>
      <c r="DA22" s="62"/>
      <c r="DB22" s="60"/>
      <c r="DC22" s="62"/>
      <c r="DD22" s="62"/>
      <c r="DE22" s="63"/>
      <c r="DF22" s="63"/>
      <c r="DG22" s="63"/>
      <c r="DH22" s="26"/>
      <c r="DI22" s="60"/>
      <c r="DJ22" s="60"/>
      <c r="DK22" s="60"/>
      <c r="DL22" s="60"/>
      <c r="DM22" s="60"/>
      <c r="DN22" s="63"/>
      <c r="DO22" s="64"/>
      <c r="DP22" s="27"/>
      <c r="DQ22" s="27"/>
      <c r="DR22" s="61"/>
      <c r="DS22" s="61"/>
      <c r="DT22" s="27"/>
      <c r="DU22" s="61"/>
      <c r="DV22" s="61"/>
      <c r="DW22" s="25"/>
      <c r="DX22" s="25"/>
      <c r="DY22" s="27"/>
      <c r="DZ22" s="27"/>
      <c r="EA22" s="61"/>
      <c r="EB22" s="27"/>
      <c r="EC22" s="61"/>
      <c r="ED22" s="26"/>
      <c r="EE22" s="26"/>
      <c r="EF22" s="26"/>
      <c r="EG22" s="26">
        <v>76000</v>
      </c>
      <c r="EH22" s="26"/>
      <c r="EI22" s="26">
        <v>7600</v>
      </c>
      <c r="EJ22" s="26"/>
      <c r="EK22" s="27" t="s">
        <v>473</v>
      </c>
    </row>
    <row r="23" spans="1:141" ht="46.9" hidden="1" customHeight="1" x14ac:dyDescent="0.2">
      <c r="A23" s="119" t="s">
        <v>480</v>
      </c>
      <c r="B23" s="133" t="s">
        <v>233</v>
      </c>
      <c r="C23" s="133" t="s">
        <v>214</v>
      </c>
      <c r="D23" s="134" t="s">
        <v>760</v>
      </c>
      <c r="E23" s="134" t="s">
        <v>179</v>
      </c>
      <c r="F23" s="119"/>
      <c r="G23" s="119" t="s">
        <v>481</v>
      </c>
      <c r="H23" s="119"/>
      <c r="I23" s="119"/>
      <c r="J23" s="119" t="s">
        <v>769</v>
      </c>
      <c r="K23" s="119"/>
      <c r="L23" s="136">
        <v>12000000</v>
      </c>
      <c r="M23" s="137"/>
      <c r="N23" s="94"/>
      <c r="O23" s="138"/>
      <c r="P23" s="181"/>
      <c r="Q23" s="181"/>
      <c r="R23" s="181"/>
      <c r="S23" s="140">
        <v>29.6</v>
      </c>
      <c r="T23" s="140">
        <v>7.5</v>
      </c>
      <c r="U23" s="94"/>
      <c r="V23" s="143"/>
      <c r="W23" s="144"/>
      <c r="X23" s="145">
        <f t="shared" si="18"/>
        <v>4.6686955318854615</v>
      </c>
      <c r="Y23" s="146"/>
      <c r="Z23" s="146"/>
      <c r="AA23" s="146" t="s">
        <v>161</v>
      </c>
      <c r="AB23" s="146"/>
      <c r="AC23" s="146"/>
      <c r="AD23" s="146"/>
      <c r="AE23" s="146"/>
      <c r="AF23" s="147">
        <f t="shared" si="19"/>
        <v>5</v>
      </c>
      <c r="AG23" s="147">
        <f>IF(X23&lt;999,20,IF(X23&lt;1499,15,IF(X23&lt;1999,10,IF(X23&lt;3999,5,IF(X23&gt;4000,0)))))</f>
        <v>20</v>
      </c>
      <c r="AH23" s="147">
        <f t="shared" si="20"/>
        <v>15</v>
      </c>
      <c r="AI23" s="147">
        <f t="shared" si="23"/>
        <v>10</v>
      </c>
      <c r="AJ23" s="140" t="s">
        <v>161</v>
      </c>
      <c r="AK23" s="147">
        <f t="shared" si="24"/>
        <v>15</v>
      </c>
      <c r="AL23" s="140" t="s">
        <v>751</v>
      </c>
      <c r="AM23" s="147">
        <f t="shared" si="21"/>
        <v>10</v>
      </c>
      <c r="AN23" s="140" t="s">
        <v>161</v>
      </c>
      <c r="AO23" s="147">
        <f t="shared" si="25"/>
        <v>0</v>
      </c>
      <c r="AP23" s="140" t="s">
        <v>162</v>
      </c>
      <c r="AQ23" s="147">
        <f>IF(AR23="Yes",5,0)</f>
        <v>0</v>
      </c>
      <c r="AR23" s="140" t="s">
        <v>162</v>
      </c>
      <c r="AS23" s="148"/>
      <c r="AT23" s="148"/>
      <c r="AU23" s="148">
        <v>47</v>
      </c>
      <c r="AV23" s="148"/>
      <c r="AW23" s="148"/>
      <c r="AX23" s="148"/>
      <c r="AY23" s="148"/>
      <c r="AZ23" s="148"/>
      <c r="BA23" s="149"/>
      <c r="BB23" s="125"/>
      <c r="BC23" s="149"/>
      <c r="BD23" s="119" t="s">
        <v>214</v>
      </c>
      <c r="BE23" s="150"/>
      <c r="BF23" s="119"/>
      <c r="BG23" s="150"/>
      <c r="BH23" s="119"/>
      <c r="BI23" s="150"/>
      <c r="BJ23" s="150"/>
      <c r="BK23" s="150"/>
      <c r="BL23" s="150"/>
      <c r="BM23" s="150"/>
      <c r="BN23" s="150"/>
      <c r="BO23" s="150"/>
      <c r="BP23" s="150"/>
      <c r="BQ23" s="140">
        <f>SUM(AF23+AG23+AH23+AI23++AK23+AM23+AO23+AQ23)</f>
        <v>75</v>
      </c>
      <c r="BR23" s="150"/>
      <c r="BS23" s="150"/>
      <c r="BT23" s="150"/>
      <c r="BU23" s="150"/>
      <c r="BV23" s="150"/>
      <c r="BW23" s="360"/>
      <c r="BX23" s="150"/>
      <c r="BY23" s="150"/>
      <c r="BZ23" s="66"/>
      <c r="CA23" s="28"/>
      <c r="CB23" s="66"/>
      <c r="CC23" s="28"/>
      <c r="CD23" s="66"/>
      <c r="CE23" s="28"/>
      <c r="CF23" s="66"/>
      <c r="CG23" s="28"/>
      <c r="CH23" s="66"/>
      <c r="CI23" s="30"/>
      <c r="CJ23" s="30"/>
      <c r="CK23" s="28"/>
      <c r="CL23" s="28"/>
      <c r="CM23" s="28"/>
      <c r="CN23" s="65"/>
      <c r="CO23" s="65">
        <f>5*2</f>
        <v>10</v>
      </c>
      <c r="CP23" s="30"/>
      <c r="CQ23" s="30"/>
      <c r="CR23" s="66"/>
      <c r="CS23" s="66"/>
      <c r="CT23" s="30"/>
      <c r="CU23" s="30"/>
      <c r="CV23" s="66"/>
      <c r="CW23" s="66"/>
      <c r="CX23" s="65"/>
      <c r="CY23" s="65"/>
      <c r="CZ23" s="79">
        <v>21687</v>
      </c>
      <c r="DA23" s="67"/>
      <c r="DB23" s="65"/>
      <c r="DC23" s="67"/>
      <c r="DD23" s="67"/>
      <c r="DE23" s="68"/>
      <c r="DF23" s="68"/>
      <c r="DG23" s="68"/>
      <c r="DH23" s="29"/>
      <c r="DI23" s="65"/>
      <c r="DJ23" s="65"/>
      <c r="DK23" s="65"/>
      <c r="DL23" s="65"/>
      <c r="DM23" s="65"/>
      <c r="DN23" s="68"/>
      <c r="DO23" s="69"/>
      <c r="DP23" s="30"/>
      <c r="DQ23" s="30"/>
      <c r="DR23" s="66"/>
      <c r="DS23" s="66"/>
      <c r="DT23" s="30"/>
      <c r="DU23" s="66"/>
      <c r="DV23" s="66"/>
      <c r="DW23" s="28"/>
      <c r="DX23" s="28"/>
      <c r="DY23" s="30"/>
      <c r="DZ23" s="30"/>
      <c r="EA23" s="66"/>
      <c r="EB23" s="30"/>
      <c r="EC23" s="66"/>
      <c r="ED23" s="29"/>
      <c r="EE23" s="29"/>
      <c r="EF23" s="29"/>
      <c r="EG23" s="29">
        <v>12000000</v>
      </c>
      <c r="EH23" s="29"/>
      <c r="EI23" s="33">
        <v>1012500</v>
      </c>
      <c r="EJ23" s="29"/>
      <c r="EK23" s="30"/>
    </row>
    <row r="24" spans="1:141" ht="39.6" hidden="1" customHeight="1" x14ac:dyDescent="0.2">
      <c r="A24" s="119" t="s">
        <v>482</v>
      </c>
      <c r="B24" s="133" t="s">
        <v>233</v>
      </c>
      <c r="C24" s="133" t="s">
        <v>214</v>
      </c>
      <c r="D24" s="134" t="s">
        <v>760</v>
      </c>
      <c r="E24" s="134" t="s">
        <v>179</v>
      </c>
      <c r="F24" s="119"/>
      <c r="G24" s="119" t="s">
        <v>481</v>
      </c>
      <c r="H24" s="119"/>
      <c r="I24" s="119"/>
      <c r="J24" s="119" t="s">
        <v>770</v>
      </c>
      <c r="K24" s="119"/>
      <c r="L24" s="136">
        <v>12000000</v>
      </c>
      <c r="M24" s="137"/>
      <c r="N24" s="94"/>
      <c r="O24" s="138"/>
      <c r="P24" s="181"/>
      <c r="Q24" s="181"/>
      <c r="R24" s="181"/>
      <c r="S24" s="140">
        <v>28.3</v>
      </c>
      <c r="T24" s="140">
        <v>7.5</v>
      </c>
      <c r="U24" s="94"/>
      <c r="V24" s="143"/>
      <c r="W24" s="144"/>
      <c r="X24" s="145">
        <f t="shared" si="18"/>
        <v>1.8674782127541847</v>
      </c>
      <c r="Y24" s="146"/>
      <c r="Z24" s="146"/>
      <c r="AA24" s="146" t="s">
        <v>161</v>
      </c>
      <c r="AB24" s="146"/>
      <c r="AC24" s="146"/>
      <c r="AD24" s="146"/>
      <c r="AE24" s="146"/>
      <c r="AF24" s="147">
        <f t="shared" si="19"/>
        <v>5</v>
      </c>
      <c r="AG24" s="147">
        <f>IF(X24&lt;999,20,IF(X24&lt;1499,15,IF(X24&lt;1999,10,IF(X24&lt;3999,5,IF(X24&gt;4000,0)))))</f>
        <v>20</v>
      </c>
      <c r="AH24" s="147">
        <f t="shared" si="20"/>
        <v>15</v>
      </c>
      <c r="AI24" s="147">
        <f t="shared" si="23"/>
        <v>10</v>
      </c>
      <c r="AJ24" s="140" t="s">
        <v>161</v>
      </c>
      <c r="AK24" s="147">
        <f t="shared" si="24"/>
        <v>15</v>
      </c>
      <c r="AL24" s="140" t="s">
        <v>751</v>
      </c>
      <c r="AM24" s="147">
        <f t="shared" si="21"/>
        <v>10</v>
      </c>
      <c r="AN24" s="140" t="s">
        <v>161</v>
      </c>
      <c r="AO24" s="147">
        <f t="shared" si="25"/>
        <v>0</v>
      </c>
      <c r="AP24" s="140" t="s">
        <v>162</v>
      </c>
      <c r="AQ24" s="147">
        <f>IF(AR24="Yes",5,0)</f>
        <v>0</v>
      </c>
      <c r="AR24" s="140" t="s">
        <v>162</v>
      </c>
      <c r="AS24" s="148"/>
      <c r="AT24" s="148"/>
      <c r="AU24" s="148">
        <v>47</v>
      </c>
      <c r="AV24" s="148"/>
      <c r="AW24" s="148"/>
      <c r="AX24" s="148"/>
      <c r="AY24" s="148"/>
      <c r="AZ24" s="148"/>
      <c r="BA24" s="182"/>
      <c r="BB24" s="183"/>
      <c r="BC24" s="182"/>
      <c r="BD24" s="184" t="s">
        <v>214</v>
      </c>
      <c r="BE24" s="185"/>
      <c r="BF24" s="184"/>
      <c r="BG24" s="185"/>
      <c r="BH24" s="184"/>
      <c r="BI24" s="185"/>
      <c r="BJ24" s="185"/>
      <c r="BK24" s="185"/>
      <c r="BL24" s="185"/>
      <c r="BM24" s="185"/>
      <c r="BN24" s="185"/>
      <c r="BO24" s="185"/>
      <c r="BP24" s="185"/>
      <c r="BQ24" s="140">
        <f>SUM(AF24+AG24+AH24+AI24++AK24+AM24+AO24+AQ24)</f>
        <v>75</v>
      </c>
      <c r="BR24" s="185"/>
      <c r="BS24" s="185"/>
      <c r="BT24" s="185"/>
      <c r="BU24" s="185"/>
      <c r="BV24" s="185"/>
      <c r="BW24" s="382"/>
      <c r="BX24" s="185"/>
      <c r="BY24" s="185"/>
      <c r="BZ24" s="74"/>
      <c r="CA24" s="70"/>
      <c r="CB24" s="74"/>
      <c r="CC24" s="70"/>
      <c r="CD24" s="74"/>
      <c r="CE24" s="70"/>
      <c r="CF24" s="74"/>
      <c r="CG24" s="70"/>
      <c r="CH24" s="74"/>
      <c r="CI24" s="72"/>
      <c r="CJ24" s="72"/>
      <c r="CK24" s="70"/>
      <c r="CL24" s="70"/>
      <c r="CM24" s="70"/>
      <c r="CN24" s="73"/>
      <c r="CO24" s="65">
        <f>5*2</f>
        <v>10</v>
      </c>
      <c r="CP24" s="72"/>
      <c r="CQ24" s="72"/>
      <c r="CR24" s="74"/>
      <c r="CS24" s="74"/>
      <c r="CT24" s="72"/>
      <c r="CU24" s="72"/>
      <c r="CV24" s="74"/>
      <c r="CW24" s="74"/>
      <c r="CX24" s="73"/>
      <c r="CY24" s="73"/>
      <c r="CZ24" s="79">
        <v>21687</v>
      </c>
      <c r="DA24" s="75"/>
      <c r="DB24" s="73"/>
      <c r="DC24" s="75"/>
      <c r="DD24" s="75"/>
      <c r="DE24" s="76"/>
      <c r="DF24" s="76"/>
      <c r="DG24" s="76"/>
      <c r="DH24" s="71"/>
      <c r="DI24" s="73"/>
      <c r="DJ24" s="73"/>
      <c r="DK24" s="73"/>
      <c r="DL24" s="73"/>
      <c r="DM24" s="73"/>
      <c r="DN24" s="76"/>
      <c r="DO24" s="77"/>
      <c r="DP24" s="72"/>
      <c r="DQ24" s="72"/>
      <c r="DR24" s="74"/>
      <c r="DS24" s="74"/>
      <c r="DT24" s="72"/>
      <c r="DU24" s="74"/>
      <c r="DV24" s="74"/>
      <c r="DW24" s="70"/>
      <c r="DX24" s="70"/>
      <c r="DY24" s="72"/>
      <c r="DZ24" s="72"/>
      <c r="EA24" s="74"/>
      <c r="EB24" s="72"/>
      <c r="EC24" s="74"/>
      <c r="ED24" s="71"/>
      <c r="EE24" s="71"/>
      <c r="EF24" s="71"/>
      <c r="EG24" s="71">
        <v>12000000</v>
      </c>
      <c r="EH24" s="71"/>
      <c r="EI24" s="33">
        <v>405000</v>
      </c>
      <c r="EJ24" s="71"/>
      <c r="EK24" s="72"/>
    </row>
    <row r="25" spans="1:141" ht="78" hidden="1" customHeight="1" x14ac:dyDescent="0.2">
      <c r="A25" s="118" t="s">
        <v>518</v>
      </c>
      <c r="B25" s="151" t="s">
        <v>197</v>
      </c>
      <c r="C25" s="151" t="s">
        <v>194</v>
      </c>
      <c r="D25" s="152" t="s">
        <v>759</v>
      </c>
      <c r="E25" s="152" t="s">
        <v>179</v>
      </c>
      <c r="F25" s="118"/>
      <c r="G25" s="118" t="s">
        <v>505</v>
      </c>
      <c r="H25" s="118"/>
      <c r="I25" s="118"/>
      <c r="J25" s="118" t="s">
        <v>507</v>
      </c>
      <c r="K25" s="118"/>
      <c r="L25" s="153">
        <v>1602288</v>
      </c>
      <c r="M25" s="154"/>
      <c r="N25" s="94"/>
      <c r="O25" s="155"/>
      <c r="P25" s="162"/>
      <c r="Q25" s="162"/>
      <c r="R25" s="162"/>
      <c r="S25" s="157">
        <v>25.95</v>
      </c>
      <c r="T25" s="195"/>
      <c r="U25" s="94"/>
      <c r="V25" s="159" t="s">
        <v>155</v>
      </c>
      <c r="W25" s="160"/>
      <c r="X25" s="161">
        <f t="shared" si="18"/>
        <v>52522.839394883056</v>
      </c>
      <c r="Y25" s="162"/>
      <c r="Z25" s="162"/>
      <c r="AA25" s="162" t="s">
        <v>161</v>
      </c>
      <c r="AB25" s="160">
        <f>IF(AC25="Yes",10,0)</f>
        <v>0</v>
      </c>
      <c r="AC25" s="162"/>
      <c r="AD25" s="163">
        <f>IF(AE25="Yes",10,0)</f>
        <v>0</v>
      </c>
      <c r="AE25" s="162"/>
      <c r="AF25" s="164">
        <f t="shared" si="19"/>
        <v>0</v>
      </c>
      <c r="AG25" s="164">
        <f>IF(BM23&lt;999,20,IF(BM23&lt;1499,15,IF(BM23&lt;1999,10,IF(BM23&lt;3999,5,IF(BM23&gt;4000,0)))))</f>
        <v>20</v>
      </c>
      <c r="AH25" s="164">
        <f t="shared" si="20"/>
        <v>15</v>
      </c>
      <c r="AI25" s="164">
        <f t="shared" si="23"/>
        <v>10</v>
      </c>
      <c r="AJ25" s="157" t="s">
        <v>161</v>
      </c>
      <c r="AK25" s="164">
        <f t="shared" si="24"/>
        <v>15</v>
      </c>
      <c r="AL25" s="157" t="s">
        <v>751</v>
      </c>
      <c r="AM25" s="164">
        <f t="shared" si="21"/>
        <v>10</v>
      </c>
      <c r="AN25" s="157" t="s">
        <v>161</v>
      </c>
      <c r="AO25" s="164">
        <f t="shared" si="25"/>
        <v>5</v>
      </c>
      <c r="AP25" s="157" t="s">
        <v>161</v>
      </c>
      <c r="AQ25" s="164">
        <f>IF(AR25="Yes",10,0)</f>
        <v>0</v>
      </c>
      <c r="AR25" s="157" t="s">
        <v>162</v>
      </c>
      <c r="AS25" s="165"/>
      <c r="AT25" s="165"/>
      <c r="AU25" s="165"/>
      <c r="AV25" s="165"/>
      <c r="AW25" s="165"/>
      <c r="AX25" s="165"/>
      <c r="AY25" s="165"/>
      <c r="AZ25" s="165"/>
      <c r="BA25" s="166"/>
      <c r="BB25" s="125"/>
      <c r="BC25" s="166"/>
      <c r="BD25" s="118" t="s">
        <v>194</v>
      </c>
      <c r="BE25" s="167"/>
      <c r="BF25" s="118"/>
      <c r="BG25" s="167"/>
      <c r="BH25" s="118"/>
      <c r="BI25" s="167"/>
      <c r="BJ25" s="167"/>
      <c r="BK25" s="167"/>
      <c r="BL25" s="167"/>
      <c r="BM25" s="167"/>
      <c r="BN25" s="167"/>
      <c r="BO25" s="167"/>
      <c r="BP25" s="167"/>
      <c r="BQ25" s="157">
        <f>SUM(AF25+AG25+AH25+AI25+AK25+AM25+AO25+AQ25)</f>
        <v>75</v>
      </c>
      <c r="BR25" s="167"/>
      <c r="BS25" s="167"/>
      <c r="BT25" s="167"/>
      <c r="BU25" s="167"/>
      <c r="BV25" s="167"/>
      <c r="BW25" s="371"/>
      <c r="BX25" s="167"/>
      <c r="BY25" s="167"/>
      <c r="BZ25" s="34"/>
      <c r="CA25" s="32" t="s">
        <v>197</v>
      </c>
      <c r="CB25" s="34"/>
      <c r="CC25" s="32"/>
      <c r="CD25" s="34"/>
      <c r="CE25" s="32"/>
      <c r="CF25" s="34"/>
      <c r="CG25" s="32"/>
      <c r="CH25" s="34"/>
      <c r="CI25" s="35"/>
      <c r="CJ25" s="35"/>
      <c r="CK25" s="32"/>
      <c r="CL25" s="32"/>
      <c r="CM25" s="32"/>
      <c r="CN25" s="53"/>
      <c r="CO25" s="53">
        <v>0.85</v>
      </c>
      <c r="CP25" s="35"/>
      <c r="CQ25" s="35"/>
      <c r="CR25" s="34"/>
      <c r="CS25" s="34"/>
      <c r="CT25" s="35"/>
      <c r="CU25" s="35"/>
      <c r="CV25" s="34"/>
      <c r="CW25" s="34"/>
      <c r="CX25" s="53"/>
      <c r="CY25" s="53"/>
      <c r="CZ25" s="36">
        <v>35.89</v>
      </c>
      <c r="DA25" s="36"/>
      <c r="DB25" s="53"/>
      <c r="DC25" s="36"/>
      <c r="DD25" s="36"/>
      <c r="DE25" s="54"/>
      <c r="DF25" s="54"/>
      <c r="DG25" s="54"/>
      <c r="DH25" s="33"/>
      <c r="DI25" s="53"/>
      <c r="DJ25" s="53"/>
      <c r="DK25" s="53"/>
      <c r="DL25" s="53"/>
      <c r="DM25" s="53"/>
      <c r="DN25" s="54"/>
      <c r="DO25" s="37"/>
      <c r="DP25" s="35"/>
      <c r="DQ25" s="35"/>
      <c r="DR25" s="34"/>
      <c r="DS25" s="34"/>
      <c r="DT25" s="35"/>
      <c r="DU25" s="34"/>
      <c r="DV25" s="34"/>
      <c r="DW25" s="32"/>
      <c r="DX25" s="32"/>
      <c r="DY25" s="35"/>
      <c r="DZ25" s="35"/>
      <c r="EA25" s="34"/>
      <c r="EB25" s="35"/>
      <c r="EC25" s="34"/>
      <c r="ED25" s="33"/>
      <c r="EE25" s="33"/>
      <c r="EF25" s="33"/>
      <c r="EG25" s="33">
        <v>1780320</v>
      </c>
      <c r="EH25" s="33"/>
      <c r="EI25" s="33">
        <v>1602288</v>
      </c>
      <c r="EJ25" s="33"/>
      <c r="EK25" s="35"/>
    </row>
    <row r="26" spans="1:141" ht="78" hidden="1" customHeight="1" x14ac:dyDescent="0.2">
      <c r="A26" s="119" t="s">
        <v>491</v>
      </c>
      <c r="B26" s="133" t="s">
        <v>472</v>
      </c>
      <c r="C26" s="133" t="s">
        <v>214</v>
      </c>
      <c r="D26" s="134" t="s">
        <v>760</v>
      </c>
      <c r="E26" s="134" t="s">
        <v>179</v>
      </c>
      <c r="F26" s="119"/>
      <c r="G26" s="119" t="s">
        <v>492</v>
      </c>
      <c r="H26" s="119"/>
      <c r="I26" s="119"/>
      <c r="J26" s="119" t="s">
        <v>773</v>
      </c>
      <c r="K26" s="119"/>
      <c r="L26" s="136">
        <v>16000000</v>
      </c>
      <c r="M26" s="137"/>
      <c r="N26" s="94"/>
      <c r="O26" s="138"/>
      <c r="P26" s="139"/>
      <c r="Q26" s="139"/>
      <c r="R26" s="139"/>
      <c r="S26" s="140">
        <v>14.4</v>
      </c>
      <c r="T26" s="140">
        <v>7.5</v>
      </c>
      <c r="U26" s="94"/>
      <c r="V26" s="143"/>
      <c r="W26" s="144"/>
      <c r="X26" s="145">
        <f t="shared" si="18"/>
        <v>185.57179308745071</v>
      </c>
      <c r="Y26" s="146"/>
      <c r="Z26" s="146"/>
      <c r="AA26" s="146" t="s">
        <v>161</v>
      </c>
      <c r="AB26" s="146"/>
      <c r="AC26" s="146"/>
      <c r="AD26" s="146"/>
      <c r="AE26" s="146"/>
      <c r="AF26" s="147">
        <f t="shared" si="19"/>
        <v>5</v>
      </c>
      <c r="AG26" s="147">
        <f t="shared" ref="AG26:AG31" si="26">IF(X26&lt;999,20,IF(X26&lt;1499,15,IF(X26&lt;1999,10,IF(X26&lt;3999,5,IF(X26&gt;4000,0)))))</f>
        <v>20</v>
      </c>
      <c r="AH26" s="147">
        <f t="shared" si="20"/>
        <v>15</v>
      </c>
      <c r="AI26" s="212">
        <f t="shared" si="23"/>
        <v>10</v>
      </c>
      <c r="AJ26" s="213" t="s">
        <v>161</v>
      </c>
      <c r="AK26" s="147">
        <f t="shared" si="24"/>
        <v>15</v>
      </c>
      <c r="AL26" s="140" t="s">
        <v>751</v>
      </c>
      <c r="AM26" s="147">
        <f t="shared" si="21"/>
        <v>10</v>
      </c>
      <c r="AN26" s="140" t="s">
        <v>161</v>
      </c>
      <c r="AO26" s="147">
        <f t="shared" si="25"/>
        <v>0</v>
      </c>
      <c r="AP26" s="140" t="s">
        <v>162</v>
      </c>
      <c r="AQ26" s="147">
        <f>IF(AR26="Yes",5,0)</f>
        <v>0</v>
      </c>
      <c r="AR26" s="140" t="s">
        <v>162</v>
      </c>
      <c r="AS26" s="148"/>
      <c r="AT26" s="148"/>
      <c r="AU26" s="148">
        <v>34</v>
      </c>
      <c r="AV26" s="148"/>
      <c r="AW26" s="148"/>
      <c r="AX26" s="148"/>
      <c r="AY26" s="148"/>
      <c r="AZ26" s="148"/>
      <c r="BA26" s="149"/>
      <c r="BB26" s="125"/>
      <c r="BC26" s="149"/>
      <c r="BD26" s="119" t="s">
        <v>214</v>
      </c>
      <c r="BE26" s="150"/>
      <c r="BF26" s="119"/>
      <c r="BG26" s="150"/>
      <c r="BH26" s="119"/>
      <c r="BI26" s="150"/>
      <c r="BJ26" s="150"/>
      <c r="BK26" s="150"/>
      <c r="BL26" s="150"/>
      <c r="BM26" s="150"/>
      <c r="BN26" s="150"/>
      <c r="BO26" s="150"/>
      <c r="BP26" s="150"/>
      <c r="BQ26" s="140">
        <f>SUM(AF26+AG26+AH26+AI26++AK26+AM26+AO26+AQ26)</f>
        <v>75</v>
      </c>
      <c r="BR26" s="150"/>
      <c r="BS26" s="150"/>
      <c r="BT26" s="150"/>
      <c r="BU26" s="150"/>
      <c r="BV26" s="150"/>
      <c r="BW26" s="360"/>
      <c r="BX26" s="150"/>
      <c r="BY26" s="150"/>
      <c r="BZ26" s="66"/>
      <c r="CA26" s="28" t="s">
        <v>472</v>
      </c>
      <c r="CB26" s="66"/>
      <c r="CC26" s="28"/>
      <c r="CD26" s="66"/>
      <c r="CE26" s="28"/>
      <c r="CF26" s="66"/>
      <c r="CG26" s="28"/>
      <c r="CH26" s="66"/>
      <c r="CI26" s="30"/>
      <c r="CJ26" s="30"/>
      <c r="CK26" s="28"/>
      <c r="CL26" s="28"/>
      <c r="CM26" s="28"/>
      <c r="CN26" s="65"/>
      <c r="CO26" s="65">
        <f>30*2</f>
        <v>60</v>
      </c>
      <c r="CP26" s="30"/>
      <c r="CQ26" s="30"/>
      <c r="CR26" s="66"/>
      <c r="CS26" s="66"/>
      <c r="CT26" s="30"/>
      <c r="CU26" s="30"/>
      <c r="CV26" s="66"/>
      <c r="CW26" s="66"/>
      <c r="CX26" s="65"/>
      <c r="CY26" s="65"/>
      <c r="CZ26" s="79">
        <v>1437</v>
      </c>
      <c r="DA26" s="67"/>
      <c r="DB26" s="65"/>
      <c r="DC26" s="67"/>
      <c r="DD26" s="67"/>
      <c r="DE26" s="68"/>
      <c r="DF26" s="68"/>
      <c r="DG26" s="68"/>
      <c r="DH26" s="29"/>
      <c r="DI26" s="65"/>
      <c r="DJ26" s="65"/>
      <c r="DK26" s="65"/>
      <c r="DL26" s="65"/>
      <c r="DM26" s="65"/>
      <c r="DN26" s="68"/>
      <c r="DO26" s="69"/>
      <c r="DP26" s="30"/>
      <c r="DQ26" s="30"/>
      <c r="DR26" s="66"/>
      <c r="DS26" s="66"/>
      <c r="DT26" s="30"/>
      <c r="DU26" s="66"/>
      <c r="DV26" s="66"/>
      <c r="DW26" s="28"/>
      <c r="DX26" s="28"/>
      <c r="DY26" s="30"/>
      <c r="DZ26" s="30"/>
      <c r="EA26" s="66"/>
      <c r="EB26" s="30"/>
      <c r="EC26" s="66"/>
      <c r="ED26" s="29"/>
      <c r="EE26" s="29"/>
      <c r="EF26" s="29"/>
      <c r="EG26" s="29">
        <v>16000000</v>
      </c>
      <c r="EH26" s="29"/>
      <c r="EI26" s="29">
        <v>16000000</v>
      </c>
      <c r="EJ26" s="29"/>
      <c r="EK26" s="30"/>
    </row>
    <row r="27" spans="1:141" ht="42" hidden="1" customHeight="1" x14ac:dyDescent="0.2">
      <c r="A27" s="47" t="s">
        <v>601</v>
      </c>
      <c r="B27" s="83" t="s">
        <v>295</v>
      </c>
      <c r="C27" s="232" t="s">
        <v>214</v>
      </c>
      <c r="D27" s="78" t="s">
        <v>761</v>
      </c>
      <c r="E27" s="196" t="s">
        <v>179</v>
      </c>
      <c r="F27" s="117"/>
      <c r="G27" s="48" t="s">
        <v>632</v>
      </c>
      <c r="H27" s="48" t="s">
        <v>459</v>
      </c>
      <c r="I27" s="48" t="s">
        <v>673</v>
      </c>
      <c r="J27" s="48" t="s">
        <v>714</v>
      </c>
      <c r="K27" s="48" t="s">
        <v>730</v>
      </c>
      <c r="L27" s="197">
        <v>400000</v>
      </c>
      <c r="M27" s="198"/>
      <c r="N27" s="94"/>
      <c r="O27" s="199"/>
      <c r="P27" s="200"/>
      <c r="Q27" s="200"/>
      <c r="R27" s="200"/>
      <c r="S27" s="201">
        <v>13.463021372661501</v>
      </c>
      <c r="T27" s="202">
        <v>9.75</v>
      </c>
      <c r="U27" s="94"/>
      <c r="V27" s="205" t="s">
        <v>155</v>
      </c>
      <c r="W27" s="206"/>
      <c r="X27" s="207">
        <f t="shared" si="18"/>
        <v>1441.3118527042577</v>
      </c>
      <c r="Y27" s="208"/>
      <c r="Z27" s="208"/>
      <c r="AA27" s="208" t="s">
        <v>161</v>
      </c>
      <c r="AB27" s="208"/>
      <c r="AC27" s="208"/>
      <c r="AD27" s="208"/>
      <c r="AE27" s="208"/>
      <c r="AF27" s="209">
        <f t="shared" si="19"/>
        <v>10</v>
      </c>
      <c r="AG27" s="209">
        <f t="shared" si="26"/>
        <v>15</v>
      </c>
      <c r="AH27" s="209">
        <f t="shared" si="20"/>
        <v>15</v>
      </c>
      <c r="AI27" s="209">
        <f t="shared" si="23"/>
        <v>10</v>
      </c>
      <c r="AJ27" s="202" t="s">
        <v>161</v>
      </c>
      <c r="AK27" s="209">
        <f t="shared" si="24"/>
        <v>15</v>
      </c>
      <c r="AL27" s="202" t="s">
        <v>751</v>
      </c>
      <c r="AM27" s="209">
        <f t="shared" si="21"/>
        <v>10</v>
      </c>
      <c r="AN27" s="202" t="s">
        <v>161</v>
      </c>
      <c r="AO27" s="209">
        <f>IF(AP27="Yes",10,0)</f>
        <v>0</v>
      </c>
      <c r="AP27" s="202" t="s">
        <v>162</v>
      </c>
      <c r="AQ27" s="209">
        <f>IF(AR27="Yes",10,0)</f>
        <v>0</v>
      </c>
      <c r="AR27" s="202" t="s">
        <v>162</v>
      </c>
      <c r="AS27" s="201"/>
      <c r="AT27" s="201"/>
      <c r="AU27" s="201">
        <v>50</v>
      </c>
      <c r="AV27" s="201"/>
      <c r="AW27" s="201"/>
      <c r="AX27" s="201"/>
      <c r="AY27" s="201"/>
      <c r="AZ27" s="201"/>
      <c r="BA27" s="210"/>
      <c r="BB27" s="125"/>
      <c r="BC27" s="210"/>
      <c r="BD27" s="117" t="s">
        <v>214</v>
      </c>
      <c r="BE27" s="211"/>
      <c r="BF27" s="117"/>
      <c r="BG27" s="211"/>
      <c r="BH27" s="117"/>
      <c r="BI27" s="211"/>
      <c r="BJ27" s="211"/>
      <c r="BK27" s="211"/>
      <c r="BL27" s="211"/>
      <c r="BM27" s="211"/>
      <c r="BN27" s="211"/>
      <c r="BO27" s="211"/>
      <c r="BP27" s="211"/>
      <c r="BQ27" s="202">
        <f>SUM(AF27+AG27+AH27+AI27+AK27+AM27+AO27)</f>
        <v>75</v>
      </c>
      <c r="BR27" s="211"/>
      <c r="BS27" s="211"/>
      <c r="BT27" s="211"/>
      <c r="BU27" s="211"/>
      <c r="BV27" s="211"/>
      <c r="BW27" s="396"/>
      <c r="BX27" s="211"/>
      <c r="BY27" s="211"/>
      <c r="BZ27" s="42"/>
      <c r="CA27" s="38" t="s">
        <v>737</v>
      </c>
      <c r="CB27" s="42"/>
      <c r="CC27" s="46"/>
      <c r="CD27" s="42"/>
      <c r="CE27" s="46"/>
      <c r="CF27" s="42"/>
      <c r="CG27" s="46"/>
      <c r="CH27" s="42"/>
      <c r="CI27" s="43"/>
      <c r="CJ27" s="43"/>
      <c r="CK27" s="46"/>
      <c r="CL27" s="46"/>
      <c r="CM27" s="46"/>
      <c r="CN27" s="44"/>
      <c r="CO27" s="44">
        <v>0.66</v>
      </c>
      <c r="CP27" s="43"/>
      <c r="CQ27" s="43"/>
      <c r="CR27" s="42"/>
      <c r="CS27" s="42"/>
      <c r="CT27" s="43"/>
      <c r="CU27" s="43"/>
      <c r="CV27" s="42"/>
      <c r="CW27" s="42"/>
      <c r="CX27" s="44"/>
      <c r="CY27" s="44"/>
      <c r="CZ27" s="41">
        <v>158</v>
      </c>
      <c r="DA27" s="41"/>
      <c r="DB27" s="44"/>
      <c r="DC27" s="41"/>
      <c r="DD27" s="41"/>
      <c r="DE27" s="40"/>
      <c r="DF27" s="40"/>
      <c r="DG27" s="40"/>
      <c r="DH27" s="45"/>
      <c r="DI27" s="44"/>
      <c r="DJ27" s="44"/>
      <c r="DK27" s="44"/>
      <c r="DL27" s="44"/>
      <c r="DM27" s="44"/>
      <c r="DN27" s="40"/>
      <c r="DO27" s="39"/>
      <c r="DP27" s="43"/>
      <c r="DQ27" s="43"/>
      <c r="DR27" s="42"/>
      <c r="DS27" s="42"/>
      <c r="DT27" s="43"/>
      <c r="DU27" s="42"/>
      <c r="DV27" s="42"/>
      <c r="DW27" s="46"/>
      <c r="DX27" s="46"/>
      <c r="DY27" s="43"/>
      <c r="DZ27" s="43"/>
      <c r="EA27" s="42"/>
      <c r="EB27" s="43"/>
      <c r="EC27" s="42"/>
      <c r="ED27" s="52">
        <v>380000</v>
      </c>
      <c r="EE27" s="52">
        <v>0</v>
      </c>
      <c r="EF27" s="45"/>
      <c r="EG27" s="52">
        <v>400000</v>
      </c>
      <c r="EH27" s="51">
        <v>0</v>
      </c>
      <c r="EI27" s="33">
        <v>150300</v>
      </c>
      <c r="EJ27" s="45"/>
      <c r="EK27" s="43"/>
    </row>
    <row r="28" spans="1:141" ht="30" hidden="1" x14ac:dyDescent="0.2">
      <c r="A28" s="119" t="s">
        <v>495</v>
      </c>
      <c r="B28" s="133" t="s">
        <v>242</v>
      </c>
      <c r="C28" s="133" t="s">
        <v>214</v>
      </c>
      <c r="D28" s="134" t="s">
        <v>760</v>
      </c>
      <c r="E28" s="134" t="s">
        <v>179</v>
      </c>
      <c r="F28" s="119"/>
      <c r="G28" s="119" t="s">
        <v>496</v>
      </c>
      <c r="H28" s="119"/>
      <c r="I28" s="119"/>
      <c r="J28" s="119" t="s">
        <v>774</v>
      </c>
      <c r="K28" s="119"/>
      <c r="L28" s="136">
        <v>12000000</v>
      </c>
      <c r="M28" s="137"/>
      <c r="N28" s="94"/>
      <c r="O28" s="138"/>
      <c r="P28" s="139"/>
      <c r="Q28" s="139"/>
      <c r="R28" s="139"/>
      <c r="S28" s="140">
        <v>12.3</v>
      </c>
      <c r="T28" s="140">
        <v>7.5</v>
      </c>
      <c r="U28" s="94"/>
      <c r="V28" s="143"/>
      <c r="W28" s="144"/>
      <c r="X28" s="145">
        <f t="shared" si="18"/>
        <v>660.42927903137047</v>
      </c>
      <c r="Y28" s="146"/>
      <c r="Z28" s="146"/>
      <c r="AA28" s="146" t="s">
        <v>161</v>
      </c>
      <c r="AB28" s="146"/>
      <c r="AC28" s="146"/>
      <c r="AD28" s="146"/>
      <c r="AE28" s="146"/>
      <c r="AF28" s="147">
        <f t="shared" si="19"/>
        <v>5</v>
      </c>
      <c r="AG28" s="147">
        <f t="shared" si="26"/>
        <v>20</v>
      </c>
      <c r="AH28" s="147">
        <f t="shared" si="20"/>
        <v>15</v>
      </c>
      <c r="AI28" s="212">
        <f t="shared" si="23"/>
        <v>10</v>
      </c>
      <c r="AJ28" s="213" t="s">
        <v>161</v>
      </c>
      <c r="AK28" s="147">
        <f t="shared" si="24"/>
        <v>15</v>
      </c>
      <c r="AL28" s="140" t="s">
        <v>751</v>
      </c>
      <c r="AM28" s="147">
        <f t="shared" si="21"/>
        <v>10</v>
      </c>
      <c r="AN28" s="140" t="s">
        <v>161</v>
      </c>
      <c r="AO28" s="147">
        <f>IF(AP28="Yes",5,0)</f>
        <v>0</v>
      </c>
      <c r="AP28" s="140" t="s">
        <v>162</v>
      </c>
      <c r="AQ28" s="147">
        <f>IF(AR28="Yes",5,0)</f>
        <v>0</v>
      </c>
      <c r="AR28" s="140" t="s">
        <v>162</v>
      </c>
      <c r="AS28" s="148"/>
      <c r="AT28" s="148"/>
      <c r="AU28" s="148">
        <v>46</v>
      </c>
      <c r="AV28" s="148"/>
      <c r="AW28" s="148"/>
      <c r="AX28" s="148"/>
      <c r="AY28" s="148"/>
      <c r="AZ28" s="148"/>
      <c r="BA28" s="149"/>
      <c r="BB28" s="125"/>
      <c r="BC28" s="149"/>
      <c r="BD28" s="119" t="s">
        <v>214</v>
      </c>
      <c r="BE28" s="150"/>
      <c r="BF28" s="119"/>
      <c r="BG28" s="150"/>
      <c r="BH28" s="119"/>
      <c r="BI28" s="150"/>
      <c r="BJ28" s="150"/>
      <c r="BK28" s="150"/>
      <c r="BL28" s="150"/>
      <c r="BM28" s="150"/>
      <c r="BN28" s="150"/>
      <c r="BO28" s="150"/>
      <c r="BP28" s="150"/>
      <c r="BQ28" s="140">
        <f>SUM(AF28+AG28+AH28+AI28++AK28+AM28+AO28+AQ28)</f>
        <v>75</v>
      </c>
      <c r="BR28" s="150"/>
      <c r="BS28" s="150"/>
      <c r="BT28" s="150"/>
      <c r="BU28" s="150"/>
      <c r="BV28" s="150"/>
      <c r="BW28" s="360"/>
      <c r="BX28" s="150"/>
      <c r="BY28" s="150"/>
      <c r="BZ28" s="66"/>
      <c r="CA28" s="28"/>
      <c r="CB28" s="66"/>
      <c r="CC28" s="28"/>
      <c r="CD28" s="66"/>
      <c r="CE28" s="28"/>
      <c r="CF28" s="66"/>
      <c r="CG28" s="28"/>
      <c r="CH28" s="66"/>
      <c r="CI28" s="30"/>
      <c r="CJ28" s="30"/>
      <c r="CK28" s="28"/>
      <c r="CL28" s="28"/>
      <c r="CM28" s="28"/>
      <c r="CN28" s="65"/>
      <c r="CO28" s="65">
        <f>5*2</f>
        <v>10</v>
      </c>
      <c r="CP28" s="30"/>
      <c r="CQ28" s="30"/>
      <c r="CR28" s="66"/>
      <c r="CS28" s="66"/>
      <c r="CT28" s="30"/>
      <c r="CU28" s="30"/>
      <c r="CV28" s="66"/>
      <c r="CW28" s="66"/>
      <c r="CX28" s="65"/>
      <c r="CY28" s="65"/>
      <c r="CZ28" s="79">
        <v>1817</v>
      </c>
      <c r="DA28" s="67"/>
      <c r="DB28" s="65"/>
      <c r="DC28" s="67"/>
      <c r="DD28" s="67"/>
      <c r="DE28" s="68"/>
      <c r="DF28" s="68"/>
      <c r="DG28" s="68"/>
      <c r="DH28" s="29"/>
      <c r="DI28" s="65"/>
      <c r="DJ28" s="65"/>
      <c r="DK28" s="65"/>
      <c r="DL28" s="65"/>
      <c r="DM28" s="65"/>
      <c r="DN28" s="68"/>
      <c r="DO28" s="69"/>
      <c r="DP28" s="30"/>
      <c r="DQ28" s="30"/>
      <c r="DR28" s="66"/>
      <c r="DS28" s="66"/>
      <c r="DT28" s="30"/>
      <c r="DU28" s="66"/>
      <c r="DV28" s="66"/>
      <c r="DW28" s="28"/>
      <c r="DX28" s="28"/>
      <c r="DY28" s="30"/>
      <c r="DZ28" s="30"/>
      <c r="EA28" s="66"/>
      <c r="EB28" s="30"/>
      <c r="EC28" s="66"/>
      <c r="ED28" s="29"/>
      <c r="EE28" s="29"/>
      <c r="EF28" s="29"/>
      <c r="EG28" s="29">
        <v>12000000</v>
      </c>
      <c r="EH28" s="29"/>
      <c r="EI28" s="29">
        <v>12000000</v>
      </c>
      <c r="EJ28" s="29"/>
      <c r="EK28" s="30"/>
    </row>
    <row r="29" spans="1:141" ht="109.15" hidden="1" customHeight="1" x14ac:dyDescent="0.2">
      <c r="A29" s="109" t="s">
        <v>474</v>
      </c>
      <c r="B29" s="110" t="s">
        <v>472</v>
      </c>
      <c r="C29" s="110" t="s">
        <v>214</v>
      </c>
      <c r="D29" s="111" t="s">
        <v>758</v>
      </c>
      <c r="E29" s="111" t="s">
        <v>179</v>
      </c>
      <c r="F29" s="109"/>
      <c r="G29" s="109"/>
      <c r="H29" s="109"/>
      <c r="I29" s="109"/>
      <c r="J29" s="109" t="s">
        <v>804</v>
      </c>
      <c r="K29" s="109"/>
      <c r="L29" s="112">
        <v>85500</v>
      </c>
      <c r="M29" s="168"/>
      <c r="N29" s="94"/>
      <c r="O29" s="169"/>
      <c r="P29" s="170"/>
      <c r="Q29" s="170"/>
      <c r="R29" s="170"/>
      <c r="S29" s="86">
        <v>11.36</v>
      </c>
      <c r="T29" s="86">
        <v>12</v>
      </c>
      <c r="U29" s="94"/>
      <c r="V29" s="172">
        <f>IF(AU29&lt;30,0,IF(AU29&lt;50,5,IF(AU29&lt;65,10,IF(AU29&gt;66,15))))</f>
        <v>0</v>
      </c>
      <c r="W29" s="173">
        <v>0</v>
      </c>
      <c r="X29" s="174">
        <f t="shared" si="18"/>
        <v>3.2089679958925209E-6</v>
      </c>
      <c r="Y29" s="175">
        <v>0</v>
      </c>
      <c r="Z29" s="175" t="s">
        <v>749</v>
      </c>
      <c r="AA29" s="170" t="s">
        <v>161</v>
      </c>
      <c r="AB29" s="175">
        <f>IF(AC29="Yes",10,0)</f>
        <v>0</v>
      </c>
      <c r="AC29" s="176" t="s">
        <v>162</v>
      </c>
      <c r="AD29" s="177">
        <f>IF(AE29="Yes",10,0)</f>
        <v>0</v>
      </c>
      <c r="AE29" s="176" t="s">
        <v>162</v>
      </c>
      <c r="AF29" s="114">
        <f t="shared" si="19"/>
        <v>0</v>
      </c>
      <c r="AG29" s="114">
        <f t="shared" si="26"/>
        <v>20</v>
      </c>
      <c r="AH29" s="114">
        <f t="shared" si="20"/>
        <v>15</v>
      </c>
      <c r="AI29" s="114">
        <f t="shared" si="23"/>
        <v>10</v>
      </c>
      <c r="AJ29" s="86" t="s">
        <v>161</v>
      </c>
      <c r="AK29" s="114">
        <f t="shared" si="24"/>
        <v>15</v>
      </c>
      <c r="AL29" s="86" t="s">
        <v>751</v>
      </c>
      <c r="AM29" s="114">
        <f t="shared" si="21"/>
        <v>10</v>
      </c>
      <c r="AN29" s="86" t="s">
        <v>161</v>
      </c>
      <c r="AO29" s="114">
        <f>IF(AP29="Yes",5,0)</f>
        <v>0</v>
      </c>
      <c r="AP29" s="86" t="s">
        <v>162</v>
      </c>
      <c r="AQ29" s="114">
        <f>IF(AR29="Yes",5,0)</f>
        <v>5</v>
      </c>
      <c r="AR29" s="86" t="s">
        <v>161</v>
      </c>
      <c r="AS29" s="178"/>
      <c r="AT29" s="178"/>
      <c r="AU29" s="178">
        <v>20.6</v>
      </c>
      <c r="AV29" s="178"/>
      <c r="AW29" s="178"/>
      <c r="AX29" s="178"/>
      <c r="AY29" s="178"/>
      <c r="AZ29" s="178"/>
      <c r="BA29" s="179"/>
      <c r="BB29" s="125"/>
      <c r="BC29" s="179"/>
      <c r="BD29" s="109" t="s">
        <v>214</v>
      </c>
      <c r="BE29" s="180"/>
      <c r="BF29" s="109"/>
      <c r="BG29" s="180"/>
      <c r="BH29" s="109"/>
      <c r="BI29" s="180"/>
      <c r="BJ29" s="180"/>
      <c r="BK29" s="180"/>
      <c r="BL29" s="180"/>
      <c r="BM29" s="180"/>
      <c r="BN29" s="180"/>
      <c r="BO29" s="180"/>
      <c r="BP29" s="180"/>
      <c r="BQ29" s="86">
        <f>SUM(AF29+AG29+AH29+AI29+AK29+AM29+AO29+AQ29)</f>
        <v>75</v>
      </c>
      <c r="BR29" s="180"/>
      <c r="BS29" s="180"/>
      <c r="BT29" s="180"/>
      <c r="BU29" s="180"/>
      <c r="BV29" s="180"/>
      <c r="BW29" s="379"/>
      <c r="BX29" s="180"/>
      <c r="BY29" s="180"/>
      <c r="BZ29" s="61"/>
      <c r="CA29" s="25" t="s">
        <v>472</v>
      </c>
      <c r="CB29" s="61"/>
      <c r="CC29" s="25"/>
      <c r="CD29" s="61"/>
      <c r="CE29" s="25"/>
      <c r="CF29" s="61"/>
      <c r="CG29" s="25"/>
      <c r="CH29" s="61"/>
      <c r="CI29" s="27"/>
      <c r="CJ29" s="27"/>
      <c r="CK29" s="25"/>
      <c r="CL29" s="25"/>
      <c r="CM29" s="25"/>
      <c r="CN29" s="60"/>
      <c r="CO29" s="60">
        <v>175290</v>
      </c>
      <c r="CP29" s="27"/>
      <c r="CQ29" s="27"/>
      <c r="CR29" s="61"/>
      <c r="CS29" s="61"/>
      <c r="CT29" s="27"/>
      <c r="CU29" s="27"/>
      <c r="CV29" s="61"/>
      <c r="CW29" s="61"/>
      <c r="CX29" s="60"/>
      <c r="CY29" s="60"/>
      <c r="CZ29" s="62">
        <v>152000</v>
      </c>
      <c r="DA29" s="62"/>
      <c r="DB29" s="60"/>
      <c r="DC29" s="62"/>
      <c r="DD29" s="62"/>
      <c r="DE29" s="63"/>
      <c r="DF29" s="63"/>
      <c r="DG29" s="63"/>
      <c r="DH29" s="26"/>
      <c r="DI29" s="60"/>
      <c r="DJ29" s="60"/>
      <c r="DK29" s="60"/>
      <c r="DL29" s="60"/>
      <c r="DM29" s="60"/>
      <c r="DN29" s="63"/>
      <c r="DO29" s="64"/>
      <c r="DP29" s="27"/>
      <c r="DQ29" s="27"/>
      <c r="DR29" s="61"/>
      <c r="DS29" s="61"/>
      <c r="DT29" s="27"/>
      <c r="DU29" s="61"/>
      <c r="DV29" s="61"/>
      <c r="DW29" s="25"/>
      <c r="DX29" s="25"/>
      <c r="DY29" s="27"/>
      <c r="DZ29" s="27"/>
      <c r="EA29" s="61"/>
      <c r="EB29" s="27"/>
      <c r="EC29" s="61"/>
      <c r="ED29" s="26"/>
      <c r="EE29" s="26"/>
      <c r="EF29" s="26"/>
      <c r="EG29" s="26">
        <v>855000</v>
      </c>
      <c r="EH29" s="26"/>
      <c r="EI29" s="26">
        <v>85500</v>
      </c>
      <c r="EJ29" s="26"/>
      <c r="EK29" s="27" t="s">
        <v>475</v>
      </c>
    </row>
    <row r="30" spans="1:141" ht="46.9" hidden="1" customHeight="1" x14ac:dyDescent="0.2">
      <c r="A30" s="119" t="s">
        <v>488</v>
      </c>
      <c r="B30" s="133" t="s">
        <v>472</v>
      </c>
      <c r="C30" s="133" t="s">
        <v>214</v>
      </c>
      <c r="D30" s="134" t="s">
        <v>760</v>
      </c>
      <c r="E30" s="134" t="s">
        <v>179</v>
      </c>
      <c r="F30" s="119"/>
      <c r="G30" s="119" t="s">
        <v>489</v>
      </c>
      <c r="H30" s="119"/>
      <c r="I30" s="119"/>
      <c r="J30" s="119" t="s">
        <v>775</v>
      </c>
      <c r="K30" s="119"/>
      <c r="L30" s="136">
        <v>16000000</v>
      </c>
      <c r="M30" s="137"/>
      <c r="N30" s="94"/>
      <c r="O30" s="138"/>
      <c r="P30" s="139"/>
      <c r="Q30" s="139"/>
      <c r="R30" s="139"/>
      <c r="S30" s="140">
        <v>16.3</v>
      </c>
      <c r="T30" s="140">
        <v>7.5</v>
      </c>
      <c r="U30" s="94"/>
      <c r="V30" s="143"/>
      <c r="W30" s="144"/>
      <c r="X30" s="145">
        <f t="shared" si="18"/>
        <v>263.20984404816738</v>
      </c>
      <c r="Y30" s="146"/>
      <c r="Z30" s="146"/>
      <c r="AA30" s="146" t="s">
        <v>161</v>
      </c>
      <c r="AB30" s="146"/>
      <c r="AC30" s="146"/>
      <c r="AD30" s="146"/>
      <c r="AE30" s="146"/>
      <c r="AF30" s="147">
        <f t="shared" si="19"/>
        <v>5</v>
      </c>
      <c r="AG30" s="147">
        <f t="shared" si="26"/>
        <v>20</v>
      </c>
      <c r="AH30" s="147">
        <f t="shared" si="20"/>
        <v>15</v>
      </c>
      <c r="AI30" s="212">
        <f t="shared" si="23"/>
        <v>10</v>
      </c>
      <c r="AJ30" s="213" t="s">
        <v>161</v>
      </c>
      <c r="AK30" s="147">
        <f t="shared" si="24"/>
        <v>15</v>
      </c>
      <c r="AL30" s="140" t="s">
        <v>751</v>
      </c>
      <c r="AM30" s="147">
        <f t="shared" si="21"/>
        <v>10</v>
      </c>
      <c r="AN30" s="140" t="s">
        <v>161</v>
      </c>
      <c r="AO30" s="147">
        <f>IF(AP30="Yes",5,0)</f>
        <v>0</v>
      </c>
      <c r="AP30" s="140" t="s">
        <v>162</v>
      </c>
      <c r="AQ30" s="147">
        <f>IF(AR30="Yes",5,0)</f>
        <v>0</v>
      </c>
      <c r="AR30" s="140" t="s">
        <v>162</v>
      </c>
      <c r="AS30" s="148"/>
      <c r="AT30" s="148"/>
      <c r="AU30" s="148">
        <v>38.5</v>
      </c>
      <c r="AV30" s="148"/>
      <c r="AW30" s="148"/>
      <c r="AX30" s="148"/>
      <c r="AY30" s="148"/>
      <c r="AZ30" s="148"/>
      <c r="BA30" s="233"/>
      <c r="BB30" s="125"/>
      <c r="BC30" s="233"/>
      <c r="BD30" s="119" t="s">
        <v>214</v>
      </c>
      <c r="BE30" s="150"/>
      <c r="BF30" s="119"/>
      <c r="BG30" s="150"/>
      <c r="BH30" s="119"/>
      <c r="BI30" s="150"/>
      <c r="BJ30" s="150"/>
      <c r="BK30" s="150"/>
      <c r="BL30" s="150"/>
      <c r="BM30" s="150"/>
      <c r="BN30" s="150"/>
      <c r="BO30" s="150"/>
      <c r="BP30" s="150"/>
      <c r="BQ30" s="140">
        <f>SUM(AF30+AG30+AH30+AI30++AK30+AM30+AO30+AQ30)</f>
        <v>75</v>
      </c>
      <c r="BR30" s="150"/>
      <c r="BS30" s="150"/>
      <c r="BT30" s="150"/>
      <c r="BU30" s="150"/>
      <c r="BV30" s="150"/>
      <c r="BW30" s="360"/>
      <c r="BX30" s="150"/>
      <c r="BY30" s="150"/>
      <c r="BZ30" s="66"/>
      <c r="CA30" s="28"/>
      <c r="CB30" s="66"/>
      <c r="CC30" s="28"/>
      <c r="CD30" s="66"/>
      <c r="CE30" s="28"/>
      <c r="CF30" s="66"/>
      <c r="CG30" s="28"/>
      <c r="CH30" s="66"/>
      <c r="CI30" s="30"/>
      <c r="CJ30" s="30"/>
      <c r="CK30" s="28"/>
      <c r="CL30" s="28"/>
      <c r="CM30" s="28"/>
      <c r="CN30" s="65"/>
      <c r="CO30" s="65">
        <f>13*2</f>
        <v>26</v>
      </c>
      <c r="CP30" s="30"/>
      <c r="CQ30" s="30"/>
      <c r="CR30" s="66"/>
      <c r="CS30" s="66"/>
      <c r="CT30" s="30"/>
      <c r="CU30" s="30"/>
      <c r="CV30" s="66"/>
      <c r="CW30" s="66"/>
      <c r="CX30" s="65"/>
      <c r="CY30" s="65"/>
      <c r="CZ30" s="79">
        <v>2338</v>
      </c>
      <c r="DA30" s="67"/>
      <c r="DB30" s="65"/>
      <c r="DC30" s="67"/>
      <c r="DD30" s="67"/>
      <c r="DE30" s="68"/>
      <c r="DF30" s="68"/>
      <c r="DG30" s="68"/>
      <c r="DH30" s="29"/>
      <c r="DI30" s="65"/>
      <c r="DJ30" s="65"/>
      <c r="DK30" s="65"/>
      <c r="DL30" s="65"/>
      <c r="DM30" s="65"/>
      <c r="DN30" s="68"/>
      <c r="DO30" s="69"/>
      <c r="DP30" s="30"/>
      <c r="DQ30" s="30"/>
      <c r="DR30" s="66"/>
      <c r="DS30" s="66"/>
      <c r="DT30" s="30"/>
      <c r="DU30" s="66"/>
      <c r="DV30" s="66"/>
      <c r="DW30" s="28"/>
      <c r="DX30" s="28"/>
      <c r="DY30" s="30"/>
      <c r="DZ30" s="30"/>
      <c r="EA30" s="66"/>
      <c r="EB30" s="30"/>
      <c r="EC30" s="66"/>
      <c r="ED30" s="29"/>
      <c r="EE30" s="29"/>
      <c r="EF30" s="29"/>
      <c r="EG30" s="29">
        <v>16000000</v>
      </c>
      <c r="EH30" s="29"/>
      <c r="EI30" s="29">
        <v>16000000</v>
      </c>
      <c r="EJ30" s="29"/>
      <c r="EK30" s="30"/>
    </row>
    <row r="31" spans="1:141" ht="62.45" hidden="1" customHeight="1" x14ac:dyDescent="0.2">
      <c r="A31" s="119" t="s">
        <v>490</v>
      </c>
      <c r="B31" s="133" t="s">
        <v>472</v>
      </c>
      <c r="C31" s="133" t="s">
        <v>214</v>
      </c>
      <c r="D31" s="134" t="s">
        <v>760</v>
      </c>
      <c r="E31" s="134" t="s">
        <v>179</v>
      </c>
      <c r="F31" s="119"/>
      <c r="G31" s="119" t="s">
        <v>489</v>
      </c>
      <c r="H31" s="119"/>
      <c r="I31" s="119"/>
      <c r="J31" s="119" t="s">
        <v>776</v>
      </c>
      <c r="K31" s="119"/>
      <c r="L31" s="136">
        <v>16000000</v>
      </c>
      <c r="M31" s="137"/>
      <c r="N31" s="94"/>
      <c r="O31" s="138"/>
      <c r="P31" s="139"/>
      <c r="Q31" s="139"/>
      <c r="R31" s="139"/>
      <c r="S31" s="140">
        <v>15.3</v>
      </c>
      <c r="T31" s="140">
        <v>7.5</v>
      </c>
      <c r="U31" s="94"/>
      <c r="V31" s="143"/>
      <c r="W31" s="144"/>
      <c r="X31" s="145">
        <f t="shared" si="18"/>
        <v>263.20984404816738</v>
      </c>
      <c r="Y31" s="146"/>
      <c r="Z31" s="146"/>
      <c r="AA31" s="146" t="s">
        <v>161</v>
      </c>
      <c r="AB31" s="146"/>
      <c r="AC31" s="146"/>
      <c r="AD31" s="146"/>
      <c r="AE31" s="146"/>
      <c r="AF31" s="147">
        <f t="shared" si="19"/>
        <v>5</v>
      </c>
      <c r="AG31" s="147">
        <f t="shared" si="26"/>
        <v>20</v>
      </c>
      <c r="AH31" s="147">
        <f t="shared" si="20"/>
        <v>15</v>
      </c>
      <c r="AI31" s="212">
        <f t="shared" si="23"/>
        <v>10</v>
      </c>
      <c r="AJ31" s="213" t="s">
        <v>161</v>
      </c>
      <c r="AK31" s="147">
        <f t="shared" si="24"/>
        <v>15</v>
      </c>
      <c r="AL31" s="140" t="s">
        <v>751</v>
      </c>
      <c r="AM31" s="147">
        <f t="shared" si="21"/>
        <v>10</v>
      </c>
      <c r="AN31" s="140" t="s">
        <v>161</v>
      </c>
      <c r="AO31" s="147">
        <f>IF(AP31="Yes",5,0)</f>
        <v>0</v>
      </c>
      <c r="AP31" s="140" t="s">
        <v>162</v>
      </c>
      <c r="AQ31" s="147">
        <f>IF(AR31="Yes",5,0)</f>
        <v>0</v>
      </c>
      <c r="AR31" s="140" t="s">
        <v>162</v>
      </c>
      <c r="AS31" s="148"/>
      <c r="AT31" s="148"/>
      <c r="AU31" s="148">
        <v>38.5</v>
      </c>
      <c r="AV31" s="148"/>
      <c r="AW31" s="148"/>
      <c r="AX31" s="148"/>
      <c r="AY31" s="148"/>
      <c r="AZ31" s="148"/>
      <c r="BA31" s="233"/>
      <c r="BB31" s="125"/>
      <c r="BC31" s="233"/>
      <c r="BD31" s="119" t="s">
        <v>214</v>
      </c>
      <c r="BE31" s="150"/>
      <c r="BF31" s="119"/>
      <c r="BG31" s="150"/>
      <c r="BH31" s="119"/>
      <c r="BI31" s="150"/>
      <c r="BJ31" s="150"/>
      <c r="BK31" s="150"/>
      <c r="BL31" s="150"/>
      <c r="BM31" s="150"/>
      <c r="BN31" s="150"/>
      <c r="BO31" s="150"/>
      <c r="BP31" s="150"/>
      <c r="BQ31" s="140">
        <f>SUM(AF31+AG31+AH31+AI31++AK31+AM31+AO31+AQ31)</f>
        <v>75</v>
      </c>
      <c r="BR31" s="150"/>
      <c r="BS31" s="150"/>
      <c r="BT31" s="150"/>
      <c r="BU31" s="150"/>
      <c r="BV31" s="150"/>
      <c r="BW31" s="360"/>
      <c r="BX31" s="150"/>
      <c r="BY31" s="150"/>
      <c r="BZ31" s="66"/>
      <c r="CA31" s="28" t="s">
        <v>242</v>
      </c>
      <c r="CB31" s="66"/>
      <c r="CC31" s="28"/>
      <c r="CD31" s="66"/>
      <c r="CE31" s="28"/>
      <c r="CF31" s="66"/>
      <c r="CG31" s="28"/>
      <c r="CH31" s="66"/>
      <c r="CI31" s="30"/>
      <c r="CJ31" s="30"/>
      <c r="CK31" s="28"/>
      <c r="CL31" s="28"/>
      <c r="CM31" s="28"/>
      <c r="CN31" s="65"/>
      <c r="CO31" s="65">
        <f>13*2</f>
        <v>26</v>
      </c>
      <c r="CP31" s="30"/>
      <c r="CQ31" s="30"/>
      <c r="CR31" s="66"/>
      <c r="CS31" s="66"/>
      <c r="CT31" s="30"/>
      <c r="CU31" s="30"/>
      <c r="CV31" s="66"/>
      <c r="CW31" s="66"/>
      <c r="CX31" s="65"/>
      <c r="CY31" s="65"/>
      <c r="CZ31" s="79">
        <v>2338</v>
      </c>
      <c r="DA31" s="67"/>
      <c r="DB31" s="65"/>
      <c r="DC31" s="67"/>
      <c r="DD31" s="67"/>
      <c r="DE31" s="68"/>
      <c r="DF31" s="68"/>
      <c r="DG31" s="68"/>
      <c r="DH31" s="29"/>
      <c r="DI31" s="65"/>
      <c r="DJ31" s="65"/>
      <c r="DK31" s="65"/>
      <c r="DL31" s="65"/>
      <c r="DM31" s="65"/>
      <c r="DN31" s="68"/>
      <c r="DO31" s="69"/>
      <c r="DP31" s="30"/>
      <c r="DQ31" s="30"/>
      <c r="DR31" s="66"/>
      <c r="DS31" s="66"/>
      <c r="DT31" s="30"/>
      <c r="DU31" s="66"/>
      <c r="DV31" s="66"/>
      <c r="DW31" s="28"/>
      <c r="DX31" s="28"/>
      <c r="DY31" s="30"/>
      <c r="DZ31" s="30"/>
      <c r="EA31" s="66"/>
      <c r="EB31" s="30"/>
      <c r="EC31" s="66"/>
      <c r="ED31" s="29"/>
      <c r="EE31" s="29"/>
      <c r="EF31" s="29"/>
      <c r="EG31" s="29">
        <v>16000000</v>
      </c>
      <c r="EH31" s="29"/>
      <c r="EI31" s="29">
        <v>16000000</v>
      </c>
      <c r="EJ31" s="29"/>
      <c r="EK31" s="30"/>
    </row>
    <row r="32" spans="1:141" ht="13.9" hidden="1" customHeight="1" x14ac:dyDescent="0.2">
      <c r="A32" s="118" t="s">
        <v>556</v>
      </c>
      <c r="B32" s="151" t="s">
        <v>197</v>
      </c>
      <c r="C32" s="151" t="s">
        <v>194</v>
      </c>
      <c r="D32" s="152" t="s">
        <v>759</v>
      </c>
      <c r="E32" s="152" t="s">
        <v>179</v>
      </c>
      <c r="F32" s="118"/>
      <c r="G32" s="118" t="s">
        <v>505</v>
      </c>
      <c r="H32" s="118"/>
      <c r="I32" s="118"/>
      <c r="J32" s="118" t="s">
        <v>557</v>
      </c>
      <c r="K32" s="118"/>
      <c r="L32" s="153">
        <v>230400</v>
      </c>
      <c r="M32" s="154"/>
      <c r="N32" s="94"/>
      <c r="O32" s="155"/>
      <c r="P32" s="162"/>
      <c r="Q32" s="162"/>
      <c r="R32" s="162"/>
      <c r="S32" s="157">
        <v>7.47</v>
      </c>
      <c r="T32" s="157"/>
      <c r="U32" s="94"/>
      <c r="V32" s="159" t="s">
        <v>155</v>
      </c>
      <c r="W32" s="160"/>
      <c r="X32" s="161">
        <f t="shared" si="18"/>
        <v>7552.4888138593415</v>
      </c>
      <c r="Y32" s="162"/>
      <c r="Z32" s="162"/>
      <c r="AA32" s="162" t="s">
        <v>161</v>
      </c>
      <c r="AB32" s="160">
        <f>IF(AC32="Yes",10,0)</f>
        <v>0</v>
      </c>
      <c r="AC32" s="162"/>
      <c r="AD32" s="163">
        <f>IF(AE32="Yes",10,0)</f>
        <v>0</v>
      </c>
      <c r="AE32" s="162"/>
      <c r="AF32" s="164">
        <f t="shared" si="19"/>
        <v>0</v>
      </c>
      <c r="AG32" s="164">
        <f>IF(BM30&lt;999,20,IF(BM30&lt;1499,15,IF(BM30&lt;1999,10,IF(BM30&lt;3999,5,IF(BM30&gt;4000,0)))))</f>
        <v>20</v>
      </c>
      <c r="AH32" s="164">
        <f t="shared" si="20"/>
        <v>15</v>
      </c>
      <c r="AI32" s="164">
        <f t="shared" si="23"/>
        <v>10</v>
      </c>
      <c r="AJ32" s="157" t="s">
        <v>161</v>
      </c>
      <c r="AK32" s="164">
        <f t="shared" si="24"/>
        <v>15</v>
      </c>
      <c r="AL32" s="157" t="s">
        <v>751</v>
      </c>
      <c r="AM32" s="164">
        <f t="shared" si="21"/>
        <v>10</v>
      </c>
      <c r="AN32" s="157" t="s">
        <v>161</v>
      </c>
      <c r="AO32" s="164">
        <f>IF(AP32="Yes",5,0)</f>
        <v>5</v>
      </c>
      <c r="AP32" s="157" t="s">
        <v>161</v>
      </c>
      <c r="AQ32" s="164">
        <f t="shared" ref="AQ32:AQ46" si="27">IF(AR32="Yes",10,0)</f>
        <v>0</v>
      </c>
      <c r="AR32" s="157" t="s">
        <v>162</v>
      </c>
      <c r="AS32" s="165"/>
      <c r="AT32" s="165"/>
      <c r="AU32" s="165"/>
      <c r="AV32" s="165"/>
      <c r="AW32" s="165"/>
      <c r="AX32" s="165"/>
      <c r="AY32" s="165"/>
      <c r="AZ32" s="165"/>
      <c r="BA32" s="166"/>
      <c r="BB32" s="125"/>
      <c r="BC32" s="166"/>
      <c r="BD32" s="118" t="s">
        <v>194</v>
      </c>
      <c r="BE32" s="167"/>
      <c r="BF32" s="118"/>
      <c r="BG32" s="167"/>
      <c r="BH32" s="118"/>
      <c r="BI32" s="167"/>
      <c r="BJ32" s="167"/>
      <c r="BK32" s="167"/>
      <c r="BL32" s="167"/>
      <c r="BM32" s="167"/>
      <c r="BN32" s="167"/>
      <c r="BO32" s="167"/>
      <c r="BP32" s="167"/>
      <c r="BQ32" s="157">
        <f>SUM(AF32+AG32+AH32+AI32+AK32+AM32+AO32+AQ32)</f>
        <v>75</v>
      </c>
      <c r="BR32" s="167"/>
      <c r="BS32" s="167"/>
      <c r="BT32" s="167"/>
      <c r="BU32" s="167"/>
      <c r="BV32" s="167"/>
      <c r="BW32" s="371"/>
      <c r="BX32" s="167"/>
      <c r="BY32" s="167"/>
      <c r="BZ32" s="34"/>
      <c r="CA32" s="32" t="s">
        <v>197</v>
      </c>
      <c r="CB32" s="34"/>
      <c r="CC32" s="32"/>
      <c r="CD32" s="34"/>
      <c r="CE32" s="32"/>
      <c r="CF32" s="34"/>
      <c r="CG32" s="32"/>
      <c r="CH32" s="34"/>
      <c r="CI32" s="35"/>
      <c r="CJ32" s="35"/>
      <c r="CK32" s="32"/>
      <c r="CL32" s="32"/>
      <c r="CM32" s="32"/>
      <c r="CN32" s="53"/>
      <c r="CO32" s="53">
        <v>0.85</v>
      </c>
      <c r="CP32" s="35"/>
      <c r="CQ32" s="35"/>
      <c r="CR32" s="34"/>
      <c r="CS32" s="34"/>
      <c r="CT32" s="35"/>
      <c r="CU32" s="35"/>
      <c r="CV32" s="34"/>
      <c r="CW32" s="34"/>
      <c r="CX32" s="53"/>
      <c r="CY32" s="53"/>
      <c r="CZ32" s="36">
        <v>35.89</v>
      </c>
      <c r="DA32" s="36"/>
      <c r="DB32" s="53"/>
      <c r="DC32" s="36"/>
      <c r="DD32" s="36"/>
      <c r="DE32" s="54"/>
      <c r="DF32" s="54"/>
      <c r="DG32" s="54"/>
      <c r="DH32" s="33"/>
      <c r="DI32" s="53"/>
      <c r="DJ32" s="53"/>
      <c r="DK32" s="53"/>
      <c r="DL32" s="53"/>
      <c r="DM32" s="53"/>
      <c r="DN32" s="54"/>
      <c r="DO32" s="37"/>
      <c r="DP32" s="35"/>
      <c r="DQ32" s="35"/>
      <c r="DR32" s="34"/>
      <c r="DS32" s="34"/>
      <c r="DT32" s="35"/>
      <c r="DU32" s="34"/>
      <c r="DV32" s="34"/>
      <c r="DW32" s="32"/>
      <c r="DX32" s="32"/>
      <c r="DY32" s="35"/>
      <c r="DZ32" s="35"/>
      <c r="EA32" s="34"/>
      <c r="EB32" s="35"/>
      <c r="EC32" s="34"/>
      <c r="ED32" s="33"/>
      <c r="EE32" s="33"/>
      <c r="EF32" s="33"/>
      <c r="EG32" s="33">
        <v>256000</v>
      </c>
      <c r="EH32" s="33"/>
      <c r="EI32" s="33">
        <v>230400</v>
      </c>
      <c r="EJ32" s="33"/>
      <c r="EK32" s="35"/>
    </row>
    <row r="33" spans="1:141" ht="62.45" customHeight="1" x14ac:dyDescent="0.2">
      <c r="A33" s="236" t="s">
        <v>94</v>
      </c>
      <c r="B33" s="237" t="s">
        <v>196</v>
      </c>
      <c r="C33" s="237" t="s">
        <v>194</v>
      </c>
      <c r="D33" s="238" t="s">
        <v>757</v>
      </c>
      <c r="E33" s="238" t="s">
        <v>153</v>
      </c>
      <c r="F33" s="236" t="s">
        <v>208</v>
      </c>
      <c r="G33" s="236" t="s">
        <v>190</v>
      </c>
      <c r="H33" s="236" t="s">
        <v>209</v>
      </c>
      <c r="I33" s="236" t="s">
        <v>182</v>
      </c>
      <c r="J33" s="236" t="s">
        <v>173</v>
      </c>
      <c r="K33" s="236" t="s">
        <v>167</v>
      </c>
      <c r="L33" s="239">
        <v>99400000</v>
      </c>
      <c r="M33" s="126">
        <v>11.136523875976859</v>
      </c>
      <c r="N33" s="240"/>
      <c r="O33" s="103">
        <v>12.4</v>
      </c>
      <c r="P33" s="331">
        <f>(V33+W33+Y33+Z33+AB33+AD33)</f>
        <v>45</v>
      </c>
      <c r="Q33" s="331"/>
      <c r="R33" s="331">
        <f>O33+P33+Q33</f>
        <v>57.4</v>
      </c>
      <c r="S33" s="241">
        <v>9.1</v>
      </c>
      <c r="T33" s="406"/>
      <c r="U33" s="240"/>
      <c r="V33" s="104">
        <f>IF(AU33&lt;30,0,IF(AU33&lt;50,5,IF(AU33&lt;65,10,IF(AU33&gt;66,15))))</f>
        <v>10</v>
      </c>
      <c r="W33" s="105">
        <f>IF(X33&lt;499,15,IF(X33&lt;999,10,IF(X33&lt;1499,5,IF(X33&gt;1500,0))))</f>
        <v>0</v>
      </c>
      <c r="X33" s="190">
        <f t="shared" si="18"/>
        <v>1765.7073314003956</v>
      </c>
      <c r="Y33" s="338">
        <f>IF(DD33&lt;500,0,IF(DD33&lt;1000,5,IF(DD33&gt;1000,10)))</f>
        <v>0</v>
      </c>
      <c r="Z33" s="338">
        <f>IF(AA33="Yes",15,0)</f>
        <v>15</v>
      </c>
      <c r="AA33" s="85" t="s">
        <v>161</v>
      </c>
      <c r="AB33" s="338">
        <f>IF(AC33="Yes",10,0)</f>
        <v>10</v>
      </c>
      <c r="AC33" s="385" t="s">
        <v>161</v>
      </c>
      <c r="AD33" s="338">
        <f>IF(AE33="Yes",10,0)</f>
        <v>10</v>
      </c>
      <c r="AE33" s="385" t="s">
        <v>161</v>
      </c>
      <c r="AF33" s="242">
        <f t="shared" si="19"/>
        <v>10</v>
      </c>
      <c r="AG33" s="242">
        <f>IF(BM31&lt;999,20,IF(BM31&lt;1499,15,IF(BM31&lt;1999,10,IF(BM31&lt;3999,5,IF(BM31&gt;4000,0)))))</f>
        <v>20</v>
      </c>
      <c r="AH33" s="242">
        <f t="shared" si="20"/>
        <v>15</v>
      </c>
      <c r="AI33" s="242">
        <f t="shared" si="23"/>
        <v>10</v>
      </c>
      <c r="AJ33" s="241" t="s">
        <v>161</v>
      </c>
      <c r="AK33" s="242">
        <v>15</v>
      </c>
      <c r="AL33" s="241" t="s">
        <v>751</v>
      </c>
      <c r="AM33" s="242">
        <f t="shared" si="21"/>
        <v>10</v>
      </c>
      <c r="AN33" s="241" t="s">
        <v>161</v>
      </c>
      <c r="AO33" s="242">
        <f>IF(AP33="Yes",10,0)</f>
        <v>0</v>
      </c>
      <c r="AP33" s="241" t="s">
        <v>162</v>
      </c>
      <c r="AQ33" s="242">
        <f t="shared" si="27"/>
        <v>0</v>
      </c>
      <c r="AR33" s="241" t="s">
        <v>162</v>
      </c>
      <c r="AS33" s="191">
        <v>14.914047600427818</v>
      </c>
      <c r="AT33" s="191">
        <v>6.1686539235412473E-2</v>
      </c>
      <c r="AU33" s="191">
        <v>50.994178142192993</v>
      </c>
      <c r="AV33" s="191">
        <v>7.1730424362549918</v>
      </c>
      <c r="AW33" s="191">
        <v>1.097773326075915</v>
      </c>
      <c r="AX33" s="191">
        <v>20.499871621</v>
      </c>
      <c r="AY33" s="191">
        <v>25</v>
      </c>
      <c r="AZ33" s="191">
        <v>0</v>
      </c>
      <c r="BA33" s="455"/>
      <c r="BB33" s="125"/>
      <c r="BC33" s="442"/>
      <c r="BD33" s="101" t="s">
        <v>194</v>
      </c>
      <c r="BE33" s="193">
        <v>100</v>
      </c>
      <c r="BF33" s="101" t="s">
        <v>156</v>
      </c>
      <c r="BG33" s="193" t="s">
        <v>156</v>
      </c>
      <c r="BH33" s="101" t="s">
        <v>156</v>
      </c>
      <c r="BI33" s="193" t="s">
        <v>156</v>
      </c>
      <c r="BJ33" s="193" t="s">
        <v>195</v>
      </c>
      <c r="BK33" s="193">
        <v>100</v>
      </c>
      <c r="BL33" s="193" t="s">
        <v>156</v>
      </c>
      <c r="BM33" s="193" t="s">
        <v>156</v>
      </c>
      <c r="BN33" s="193" t="s">
        <v>156</v>
      </c>
      <c r="BO33" s="193" t="s">
        <v>156</v>
      </c>
      <c r="BP33" s="331">
        <f>SUM(V33+W33+Y33+Z33+AB33+AD33)</f>
        <v>45</v>
      </c>
      <c r="BQ33" s="241">
        <f>SUM(AF33+AG33+AH33+AI33+AK33+AM33+AO33+AQ33)</f>
        <v>80</v>
      </c>
      <c r="BR33" s="331"/>
      <c r="BS33" s="406"/>
      <c r="BT33" s="338"/>
      <c r="BU33" s="242"/>
      <c r="BV33" s="241">
        <f>S33+BU33*0.25</f>
        <v>9.1</v>
      </c>
      <c r="BW33" s="406">
        <f t="shared" ref="BW33:BW35" si="28">T33+BV33</f>
        <v>9.1</v>
      </c>
      <c r="BX33" s="508" t="s">
        <v>809</v>
      </c>
      <c r="BY33" s="331">
        <f>O33+BT33*0.25</f>
        <v>12.4</v>
      </c>
      <c r="BZ33" s="331"/>
      <c r="CA33" s="22" t="s">
        <v>196</v>
      </c>
      <c r="CB33" s="56">
        <v>100</v>
      </c>
      <c r="CC33" s="22" t="s">
        <v>156</v>
      </c>
      <c r="CD33" s="56" t="s">
        <v>156</v>
      </c>
      <c r="CE33" s="22" t="s">
        <v>156</v>
      </c>
      <c r="CF33" s="56" t="s">
        <v>156</v>
      </c>
      <c r="CG33" s="22" t="s">
        <v>156</v>
      </c>
      <c r="CH33" s="56" t="s">
        <v>156</v>
      </c>
      <c r="CI33" s="24">
        <v>1</v>
      </c>
      <c r="CJ33" s="24" t="s">
        <v>184</v>
      </c>
      <c r="CK33" s="22" t="s">
        <v>198</v>
      </c>
      <c r="CL33" s="22" t="s">
        <v>199</v>
      </c>
      <c r="CM33" s="22" t="s">
        <v>210</v>
      </c>
      <c r="CN33" s="55">
        <v>16.084402399999998</v>
      </c>
      <c r="CO33" s="55">
        <v>16.084402399999998</v>
      </c>
      <c r="CP33" s="24" t="s">
        <v>174</v>
      </c>
      <c r="CQ33" s="24" t="s">
        <v>158</v>
      </c>
      <c r="CR33" s="56">
        <v>1</v>
      </c>
      <c r="CS33" s="56">
        <v>2</v>
      </c>
      <c r="CT33" s="24" t="s">
        <v>159</v>
      </c>
      <c r="CU33" s="24" t="s">
        <v>160</v>
      </c>
      <c r="CV33" s="56">
        <v>49</v>
      </c>
      <c r="CW33" s="56">
        <v>50</v>
      </c>
      <c r="CX33" s="55">
        <v>8.8125771032800007</v>
      </c>
      <c r="CY33" s="55">
        <v>91.187422896719994</v>
      </c>
      <c r="CZ33" s="57">
        <v>3499.9572069999999</v>
      </c>
      <c r="DA33" s="57">
        <v>15539.176170000001</v>
      </c>
      <c r="DB33" s="55">
        <v>0.22523441196046365</v>
      </c>
      <c r="DC33" s="57">
        <v>3191.5207795513193</v>
      </c>
      <c r="DD33" s="57">
        <v>308.43642744868021</v>
      </c>
      <c r="DE33" s="58">
        <v>245144.62958747204</v>
      </c>
      <c r="DF33" s="58">
        <v>23691.38068680216</v>
      </c>
      <c r="DG33" s="58">
        <v>268836.01027427422</v>
      </c>
      <c r="DH33" s="23">
        <v>6131642</v>
      </c>
      <c r="DI33" s="55">
        <v>54.538307000000003</v>
      </c>
      <c r="DJ33" s="55">
        <v>43.544452530000001</v>
      </c>
      <c r="DK33" s="55">
        <v>54.915074679999996</v>
      </c>
      <c r="DL33" s="55" t="s">
        <v>156</v>
      </c>
      <c r="DM33" s="55" t="s">
        <v>156</v>
      </c>
      <c r="DN33" s="58">
        <v>4</v>
      </c>
      <c r="DO33" s="59">
        <v>1.7955466521518299E-5</v>
      </c>
      <c r="DP33" s="24" t="s">
        <v>161</v>
      </c>
      <c r="DQ33" s="24" t="s">
        <v>162</v>
      </c>
      <c r="DR33" s="56">
        <v>11</v>
      </c>
      <c r="DS33" s="56">
        <v>12</v>
      </c>
      <c r="DT33" s="24" t="s">
        <v>162</v>
      </c>
      <c r="DU33" s="56">
        <v>0</v>
      </c>
      <c r="DV33" s="56">
        <v>0</v>
      </c>
      <c r="DW33" s="22" t="s">
        <v>175</v>
      </c>
      <c r="DX33" s="22" t="s">
        <v>164</v>
      </c>
      <c r="DY33" s="24" t="s">
        <v>165</v>
      </c>
      <c r="DZ33" s="24" t="s">
        <v>176</v>
      </c>
      <c r="EA33" s="56">
        <v>1</v>
      </c>
      <c r="EB33" s="24" t="s">
        <v>161</v>
      </c>
      <c r="EC33" s="56">
        <v>25</v>
      </c>
      <c r="ED33" s="23">
        <v>61000000</v>
      </c>
      <c r="EE33" s="23">
        <v>35800000</v>
      </c>
      <c r="EF33" s="23">
        <v>2600000</v>
      </c>
      <c r="EG33" s="23">
        <v>99400000</v>
      </c>
      <c r="EH33" s="23" t="s">
        <v>156</v>
      </c>
      <c r="EI33" s="23">
        <v>99400000</v>
      </c>
      <c r="EJ33" s="23">
        <v>99400000</v>
      </c>
      <c r="EK33" s="24" t="s">
        <v>156</v>
      </c>
    </row>
    <row r="34" spans="1:141" ht="106.15" customHeight="1" x14ac:dyDescent="0.2">
      <c r="A34" s="236" t="s">
        <v>124</v>
      </c>
      <c r="B34" s="237" t="s">
        <v>243</v>
      </c>
      <c r="C34" s="237" t="s">
        <v>214</v>
      </c>
      <c r="D34" s="238" t="s">
        <v>757</v>
      </c>
      <c r="E34" s="238" t="s">
        <v>179</v>
      </c>
      <c r="F34" s="236" t="s">
        <v>156</v>
      </c>
      <c r="G34" s="236" t="s">
        <v>359</v>
      </c>
      <c r="H34" s="236" t="s">
        <v>360</v>
      </c>
      <c r="I34" s="236" t="s">
        <v>361</v>
      </c>
      <c r="J34" s="236" t="s">
        <v>362</v>
      </c>
      <c r="K34" s="236" t="s">
        <v>187</v>
      </c>
      <c r="L34" s="239">
        <v>12540000</v>
      </c>
      <c r="M34" s="186"/>
      <c r="N34" s="240"/>
      <c r="O34" s="187"/>
      <c r="P34" s="188"/>
      <c r="Q34" s="188"/>
      <c r="R34" s="188"/>
      <c r="S34" s="241">
        <v>10.43</v>
      </c>
      <c r="T34" s="406">
        <v>9.75</v>
      </c>
      <c r="U34" s="240"/>
      <c r="V34" s="104" t="s">
        <v>155</v>
      </c>
      <c r="W34" s="105"/>
      <c r="X34" s="190">
        <f t="shared" si="18"/>
        <v>7.9858468392354567</v>
      </c>
      <c r="Y34" s="85"/>
      <c r="Z34" s="85"/>
      <c r="AA34" s="85" t="s">
        <v>161</v>
      </c>
      <c r="AB34" s="85"/>
      <c r="AC34" s="85"/>
      <c r="AD34" s="85"/>
      <c r="AE34" s="85"/>
      <c r="AF34" s="242">
        <f t="shared" si="19"/>
        <v>5</v>
      </c>
      <c r="AG34" s="242">
        <f>IF(X34&lt;999,20,IF(X34&lt;1499,15,IF(X34&lt;1999,10,IF(X34&lt;3999,5,IF(X34&gt;4000,0)))))</f>
        <v>20</v>
      </c>
      <c r="AH34" s="242">
        <f t="shared" si="20"/>
        <v>15</v>
      </c>
      <c r="AI34" s="242">
        <v>10</v>
      </c>
      <c r="AJ34" s="241" t="s">
        <v>162</v>
      </c>
      <c r="AK34" s="242">
        <f>IF(AL34="Minimal",15,0)</f>
        <v>15</v>
      </c>
      <c r="AL34" s="241" t="s">
        <v>751</v>
      </c>
      <c r="AM34" s="242">
        <f t="shared" si="21"/>
        <v>10</v>
      </c>
      <c r="AN34" s="241" t="s">
        <v>161</v>
      </c>
      <c r="AO34" s="242">
        <f>IF(AP34="Yes",10,0)</f>
        <v>0</v>
      </c>
      <c r="AP34" s="241" t="s">
        <v>162</v>
      </c>
      <c r="AQ34" s="242">
        <f t="shared" si="27"/>
        <v>0</v>
      </c>
      <c r="AR34" s="241" t="s">
        <v>162</v>
      </c>
      <c r="AS34" s="191">
        <v>9.3998067385422761</v>
      </c>
      <c r="AT34" s="191">
        <v>0</v>
      </c>
      <c r="AU34" s="191">
        <v>44.936317592166006</v>
      </c>
      <c r="AV34" s="191">
        <v>0</v>
      </c>
      <c r="AW34" s="191" t="s">
        <v>155</v>
      </c>
      <c r="AX34" s="191" t="s">
        <v>155</v>
      </c>
      <c r="AY34" s="191">
        <v>50</v>
      </c>
      <c r="AZ34" s="191">
        <v>0</v>
      </c>
      <c r="BA34" s="456"/>
      <c r="BB34" s="125"/>
      <c r="BC34" s="456"/>
      <c r="BD34" s="101" t="s">
        <v>214</v>
      </c>
      <c r="BE34" s="193">
        <v>100</v>
      </c>
      <c r="BF34" s="101" t="s">
        <v>156</v>
      </c>
      <c r="BG34" s="193" t="s">
        <v>156</v>
      </c>
      <c r="BH34" s="101" t="s">
        <v>156</v>
      </c>
      <c r="BI34" s="193" t="s">
        <v>156</v>
      </c>
      <c r="BJ34" s="193" t="s">
        <v>195</v>
      </c>
      <c r="BK34" s="193">
        <v>100</v>
      </c>
      <c r="BL34" s="193" t="s">
        <v>156</v>
      </c>
      <c r="BM34" s="193" t="s">
        <v>156</v>
      </c>
      <c r="BN34" s="193" t="s">
        <v>156</v>
      </c>
      <c r="BO34" s="193" t="s">
        <v>156</v>
      </c>
      <c r="BP34" s="193"/>
      <c r="BQ34" s="241">
        <f>SUM(AF34+AG34+AH34+AI34+AK34+AM34+AO34+AQ34)</f>
        <v>75</v>
      </c>
      <c r="BR34" s="193"/>
      <c r="BS34" s="243"/>
      <c r="BT34" s="193"/>
      <c r="BU34" s="242">
        <v>100</v>
      </c>
      <c r="BV34" s="241">
        <f>S34+BU34*0.25</f>
        <v>35.43</v>
      </c>
      <c r="BW34" s="406">
        <f t="shared" si="28"/>
        <v>45.18</v>
      </c>
      <c r="BX34" s="513"/>
      <c r="BY34" s="193"/>
      <c r="BZ34" s="56"/>
      <c r="CA34" s="22" t="s">
        <v>243</v>
      </c>
      <c r="CB34" s="56">
        <v>55.7</v>
      </c>
      <c r="CC34" s="22" t="s">
        <v>242</v>
      </c>
      <c r="CD34" s="56">
        <v>44.3</v>
      </c>
      <c r="CE34" s="22" t="s">
        <v>156</v>
      </c>
      <c r="CF34" s="56" t="s">
        <v>156</v>
      </c>
      <c r="CG34" s="22" t="s">
        <v>156</v>
      </c>
      <c r="CH34" s="56" t="s">
        <v>156</v>
      </c>
      <c r="CI34" s="24">
        <v>1</v>
      </c>
      <c r="CJ34" s="24" t="s">
        <v>184</v>
      </c>
      <c r="CK34" s="22" t="s">
        <v>198</v>
      </c>
      <c r="CL34" s="22" t="s">
        <v>216</v>
      </c>
      <c r="CM34" s="22" t="s">
        <v>363</v>
      </c>
      <c r="CN34" s="55">
        <v>11.004277439999999</v>
      </c>
      <c r="CO34" s="55">
        <v>11.004277439999999</v>
      </c>
      <c r="CP34" s="24" t="s">
        <v>174</v>
      </c>
      <c r="CQ34" s="24" t="s">
        <v>174</v>
      </c>
      <c r="CR34" s="56">
        <v>1</v>
      </c>
      <c r="CS34" s="56">
        <v>1</v>
      </c>
      <c r="CT34" s="24" t="s">
        <v>159</v>
      </c>
      <c r="CU34" s="24" t="s">
        <v>159</v>
      </c>
      <c r="CV34" s="56">
        <v>54</v>
      </c>
      <c r="CW34" s="56">
        <v>54</v>
      </c>
      <c r="CX34" s="55">
        <v>0</v>
      </c>
      <c r="CY34" s="55">
        <v>100</v>
      </c>
      <c r="CZ34" s="57">
        <v>2201.904411</v>
      </c>
      <c r="DA34" s="57">
        <v>15508.10743</v>
      </c>
      <c r="DB34" s="55">
        <v>0.14198408290237127</v>
      </c>
      <c r="DC34" s="57">
        <v>2201.904411</v>
      </c>
      <c r="DD34" s="57">
        <v>0</v>
      </c>
      <c r="DE34" s="58">
        <v>0</v>
      </c>
      <c r="DF34" s="58">
        <v>0</v>
      </c>
      <c r="DG34" s="58">
        <v>0</v>
      </c>
      <c r="DH34" s="23">
        <v>0</v>
      </c>
      <c r="DI34" s="55">
        <v>69.443972479999999</v>
      </c>
      <c r="DJ34" s="55">
        <v>39.267785250000003</v>
      </c>
      <c r="DK34" s="55">
        <v>26.110677290000002</v>
      </c>
      <c r="DL34" s="55" t="s">
        <v>156</v>
      </c>
      <c r="DM34" s="55" t="s">
        <v>156</v>
      </c>
      <c r="DN34" s="58" t="s">
        <v>156</v>
      </c>
      <c r="DO34" s="59" t="s">
        <v>156</v>
      </c>
      <c r="DP34" s="24" t="s">
        <v>162</v>
      </c>
      <c r="DQ34" s="24" t="s">
        <v>162</v>
      </c>
      <c r="DR34" s="56">
        <v>10</v>
      </c>
      <c r="DS34" s="56">
        <v>12</v>
      </c>
      <c r="DT34" s="24" t="s">
        <v>162</v>
      </c>
      <c r="DU34" s="56">
        <v>0</v>
      </c>
      <c r="DV34" s="56">
        <v>0</v>
      </c>
      <c r="DW34" s="22" t="s">
        <v>175</v>
      </c>
      <c r="DX34" s="22" t="s">
        <v>156</v>
      </c>
      <c r="DY34" s="24" t="s">
        <v>165</v>
      </c>
      <c r="DZ34" s="24" t="s">
        <v>165</v>
      </c>
      <c r="EA34" s="56">
        <v>1</v>
      </c>
      <c r="EB34" s="24" t="s">
        <v>162</v>
      </c>
      <c r="EC34" s="56">
        <v>34</v>
      </c>
      <c r="ED34" s="23">
        <v>12540000</v>
      </c>
      <c r="EE34" s="23">
        <v>0</v>
      </c>
      <c r="EF34" s="23">
        <v>0</v>
      </c>
      <c r="EG34" s="23">
        <v>12540000</v>
      </c>
      <c r="EH34" s="23" t="s">
        <v>156</v>
      </c>
      <c r="EI34" s="292">
        <v>193500</v>
      </c>
      <c r="EJ34" s="23">
        <v>12540000</v>
      </c>
      <c r="EK34" s="24" t="s">
        <v>156</v>
      </c>
    </row>
    <row r="35" spans="1:141" ht="45" customHeight="1" x14ac:dyDescent="0.2">
      <c r="A35" s="236" t="s">
        <v>143</v>
      </c>
      <c r="B35" s="237" t="s">
        <v>258</v>
      </c>
      <c r="C35" s="237" t="s">
        <v>194</v>
      </c>
      <c r="D35" s="238" t="s">
        <v>757</v>
      </c>
      <c r="E35" s="238" t="s">
        <v>185</v>
      </c>
      <c r="F35" s="236" t="s">
        <v>156</v>
      </c>
      <c r="G35" s="236" t="s">
        <v>430</v>
      </c>
      <c r="H35" s="236" t="s">
        <v>219</v>
      </c>
      <c r="I35" s="236" t="s">
        <v>431</v>
      </c>
      <c r="J35" s="236" t="s">
        <v>432</v>
      </c>
      <c r="K35" s="236" t="s">
        <v>187</v>
      </c>
      <c r="L35" s="239">
        <v>8587000</v>
      </c>
      <c r="M35" s="217"/>
      <c r="N35" s="240"/>
      <c r="O35" s="103">
        <v>12.09</v>
      </c>
      <c r="P35" s="85">
        <f>(V35+W35+Y35+Z35+AB35+AD35)</f>
        <v>55</v>
      </c>
      <c r="Q35" s="85"/>
      <c r="R35" s="85">
        <f>O35+P35+Q35</f>
        <v>67.09</v>
      </c>
      <c r="S35" s="241">
        <v>8.89</v>
      </c>
      <c r="T35" s="406"/>
      <c r="U35" s="240"/>
      <c r="V35" s="104">
        <f>IF(AU35&lt;30,0,IF(AU35&lt;50,5,IF(AU35&lt;65,10,IF(AU35&gt;66,15))))</f>
        <v>5</v>
      </c>
      <c r="W35" s="105">
        <f>IF(X35&lt;499,15,IF(X35&lt;999,10,IF(X35&lt;1499,5,IF(X35&gt;1500,0))))</f>
        <v>15</v>
      </c>
      <c r="X35" s="190">
        <f t="shared" si="18"/>
        <v>226.17036161740458</v>
      </c>
      <c r="Y35" s="105">
        <f>IF(DD35&lt;500,0,IF(DD35&lt;1000,5,IF(DD35&gt;1000,10)))</f>
        <v>0</v>
      </c>
      <c r="Z35" s="105">
        <f>IF(AA35="Yes",15,0)</f>
        <v>15</v>
      </c>
      <c r="AA35" s="85" t="s">
        <v>161</v>
      </c>
      <c r="AB35" s="105">
        <f>IF(AC35="Yes",10,0)</f>
        <v>10</v>
      </c>
      <c r="AC35" s="191" t="s">
        <v>161</v>
      </c>
      <c r="AD35" s="105">
        <f>IF(AE35="Yes",10,0)</f>
        <v>10</v>
      </c>
      <c r="AE35" s="191" t="s">
        <v>161</v>
      </c>
      <c r="AF35" s="242">
        <f t="shared" si="19"/>
        <v>5</v>
      </c>
      <c r="AG35" s="242">
        <f>IF(BM33&lt;999,20,IF(BM33&lt;1499,15,IF(BM33&lt;1999,10,IF(BM33&lt;3999,5,IF(BM33&gt;4000,0)))))</f>
        <v>0</v>
      </c>
      <c r="AH35" s="242">
        <f t="shared" si="20"/>
        <v>15</v>
      </c>
      <c r="AI35" s="242">
        <f>IF(AJ35="Yes",10,0)</f>
        <v>10</v>
      </c>
      <c r="AJ35" s="241" t="s">
        <v>161</v>
      </c>
      <c r="AK35" s="242">
        <v>15</v>
      </c>
      <c r="AL35" s="241" t="s">
        <v>751</v>
      </c>
      <c r="AM35" s="242">
        <f t="shared" si="21"/>
        <v>10</v>
      </c>
      <c r="AN35" s="241" t="s">
        <v>161</v>
      </c>
      <c r="AO35" s="242">
        <f>IF(AP35="Yes",10,0)</f>
        <v>0</v>
      </c>
      <c r="AP35" s="241" t="s">
        <v>162</v>
      </c>
      <c r="AQ35" s="242">
        <f t="shared" si="27"/>
        <v>0</v>
      </c>
      <c r="AR35" s="241" t="s">
        <v>162</v>
      </c>
      <c r="AS35" s="191">
        <v>15.582930485979688</v>
      </c>
      <c r="AT35" s="191">
        <v>0</v>
      </c>
      <c r="AU35" s="191">
        <v>48.359228950130998</v>
      </c>
      <c r="AV35" s="191">
        <v>1.1083439460534406</v>
      </c>
      <c r="AW35" s="191" t="s">
        <v>155</v>
      </c>
      <c r="AX35" s="191">
        <v>17.64857133735174</v>
      </c>
      <c r="AY35" s="191">
        <v>25</v>
      </c>
      <c r="AZ35" s="191">
        <v>0</v>
      </c>
      <c r="BA35" s="192"/>
      <c r="BB35" s="125"/>
      <c r="BC35" s="106"/>
      <c r="BD35" s="101" t="s">
        <v>194</v>
      </c>
      <c r="BE35" s="193">
        <v>100</v>
      </c>
      <c r="BF35" s="101" t="s">
        <v>156</v>
      </c>
      <c r="BG35" s="193" t="s">
        <v>156</v>
      </c>
      <c r="BH35" s="101" t="s">
        <v>156</v>
      </c>
      <c r="BI35" s="193" t="s">
        <v>156</v>
      </c>
      <c r="BJ35" s="193" t="s">
        <v>195</v>
      </c>
      <c r="BK35" s="193">
        <v>100</v>
      </c>
      <c r="BL35" s="193" t="s">
        <v>156</v>
      </c>
      <c r="BM35" s="193" t="s">
        <v>156</v>
      </c>
      <c r="BN35" s="193" t="s">
        <v>156</v>
      </c>
      <c r="BO35" s="193" t="s">
        <v>156</v>
      </c>
      <c r="BP35" s="85">
        <f>SUM(V35+W35+Y35+Z35+AB35+AD35)</f>
        <v>55</v>
      </c>
      <c r="BQ35" s="241">
        <f>SUM(AF35+AG35+AH35+AI35+AK35+AM35+AO35+AQ35)</f>
        <v>55</v>
      </c>
      <c r="BR35" s="85"/>
      <c r="BS35" s="241"/>
      <c r="BT35" s="105">
        <v>100</v>
      </c>
      <c r="BU35" s="242">
        <v>100</v>
      </c>
      <c r="BV35" s="241">
        <f>S35+BU35*0.25</f>
        <v>33.89</v>
      </c>
      <c r="BW35" s="406">
        <f t="shared" si="28"/>
        <v>33.89</v>
      </c>
      <c r="BX35" s="507"/>
      <c r="BY35" s="85">
        <f>O35+BT35*0.25</f>
        <v>37.090000000000003</v>
      </c>
      <c r="BZ35" s="85"/>
      <c r="CA35" s="22" t="s">
        <v>258</v>
      </c>
      <c r="CB35" s="56">
        <v>100</v>
      </c>
      <c r="CC35" s="22" t="s">
        <v>156</v>
      </c>
      <c r="CD35" s="56" t="s">
        <v>156</v>
      </c>
      <c r="CE35" s="22" t="s">
        <v>156</v>
      </c>
      <c r="CF35" s="56" t="s">
        <v>156</v>
      </c>
      <c r="CG35" s="22" t="s">
        <v>156</v>
      </c>
      <c r="CH35" s="56" t="s">
        <v>156</v>
      </c>
      <c r="CI35" s="24">
        <v>1</v>
      </c>
      <c r="CJ35" s="24" t="s">
        <v>184</v>
      </c>
      <c r="CK35" s="22" t="s">
        <v>198</v>
      </c>
      <c r="CL35" s="22" t="s">
        <v>199</v>
      </c>
      <c r="CM35" s="22" t="s">
        <v>259</v>
      </c>
      <c r="CN35" s="55">
        <v>10.4059785999999</v>
      </c>
      <c r="CO35" s="55">
        <v>10.4059785999999</v>
      </c>
      <c r="CP35" s="24" t="s">
        <v>174</v>
      </c>
      <c r="CQ35" s="24" t="s">
        <v>174</v>
      </c>
      <c r="CR35" s="56">
        <v>1</v>
      </c>
      <c r="CS35" s="56">
        <v>1</v>
      </c>
      <c r="CT35" s="24" t="s">
        <v>159</v>
      </c>
      <c r="CU35" s="24" t="s">
        <v>159</v>
      </c>
      <c r="CV35" s="56">
        <v>55</v>
      </c>
      <c r="CW35" s="56">
        <v>55</v>
      </c>
      <c r="CX35" s="55">
        <v>6.0754955492136</v>
      </c>
      <c r="CY35" s="55">
        <v>93.924504450786401</v>
      </c>
      <c r="CZ35" s="57">
        <v>3648.5713373517401</v>
      </c>
      <c r="DA35" s="57">
        <v>15500</v>
      </c>
      <c r="DB35" s="55">
        <v>0.23539169918398323</v>
      </c>
      <c r="DC35" s="57">
        <v>3426.9025481410522</v>
      </c>
      <c r="DD35" s="57">
        <v>221.66878921068809</v>
      </c>
      <c r="DE35" s="58">
        <v>0</v>
      </c>
      <c r="DF35" s="58">
        <v>0</v>
      </c>
      <c r="DG35" s="58">
        <v>0</v>
      </c>
      <c r="DH35" s="23">
        <v>0</v>
      </c>
      <c r="DI35" s="55">
        <v>52.554759300000001</v>
      </c>
      <c r="DJ35" s="55">
        <v>46.363860670000001</v>
      </c>
      <c r="DK35" s="55">
        <v>46.173576099999998</v>
      </c>
      <c r="DL35" s="55" t="s">
        <v>156</v>
      </c>
      <c r="DM35" s="55" t="s">
        <v>156</v>
      </c>
      <c r="DN35" s="58" t="s">
        <v>156</v>
      </c>
      <c r="DO35" s="59" t="s">
        <v>156</v>
      </c>
      <c r="DP35" s="24" t="s">
        <v>162</v>
      </c>
      <c r="DQ35" s="24" t="s">
        <v>162</v>
      </c>
      <c r="DR35" s="56">
        <v>11</v>
      </c>
      <c r="DS35" s="56">
        <v>12</v>
      </c>
      <c r="DT35" s="24" t="s">
        <v>162</v>
      </c>
      <c r="DU35" s="56">
        <v>2</v>
      </c>
      <c r="DV35" s="56">
        <v>0</v>
      </c>
      <c r="DW35" s="22" t="s">
        <v>175</v>
      </c>
      <c r="DX35" s="22" t="s">
        <v>305</v>
      </c>
      <c r="DY35" s="24" t="s">
        <v>165</v>
      </c>
      <c r="DZ35" s="24" t="s">
        <v>165</v>
      </c>
      <c r="EA35" s="56">
        <v>1</v>
      </c>
      <c r="EB35" s="24" t="s">
        <v>162</v>
      </c>
      <c r="EC35" s="56">
        <v>27</v>
      </c>
      <c r="ED35" s="23">
        <v>8587000</v>
      </c>
      <c r="EE35" s="23">
        <v>0</v>
      </c>
      <c r="EF35" s="23">
        <v>0</v>
      </c>
      <c r="EG35" s="23">
        <v>8587000</v>
      </c>
      <c r="EH35" s="23" t="s">
        <v>156</v>
      </c>
      <c r="EI35" s="23">
        <v>8587000</v>
      </c>
      <c r="EJ35" s="23">
        <v>8587000</v>
      </c>
      <c r="EK35" s="24" t="s">
        <v>156</v>
      </c>
    </row>
    <row r="36" spans="1:141" ht="31.15" hidden="1" customHeight="1" x14ac:dyDescent="0.2">
      <c r="A36" s="47" t="s">
        <v>590</v>
      </c>
      <c r="B36" s="83" t="s">
        <v>233</v>
      </c>
      <c r="C36" s="232" t="s">
        <v>214</v>
      </c>
      <c r="D36" s="78" t="s">
        <v>761</v>
      </c>
      <c r="E36" s="196" t="s">
        <v>179</v>
      </c>
      <c r="F36" s="117"/>
      <c r="G36" s="48" t="s">
        <v>626</v>
      </c>
      <c r="H36" s="48" t="s">
        <v>659</v>
      </c>
      <c r="I36" s="48" t="s">
        <v>660</v>
      </c>
      <c r="J36" s="48" t="s">
        <v>706</v>
      </c>
      <c r="K36" s="48" t="s">
        <v>731</v>
      </c>
      <c r="L36" s="197">
        <v>282000</v>
      </c>
      <c r="M36" s="198"/>
      <c r="N36" s="94"/>
      <c r="O36" s="199"/>
      <c r="P36" s="200"/>
      <c r="Q36" s="200"/>
      <c r="R36" s="200"/>
      <c r="S36" s="201">
        <v>15.295680447883793</v>
      </c>
      <c r="T36" s="202">
        <v>9.75</v>
      </c>
      <c r="U36" s="94"/>
      <c r="V36" s="205" t="s">
        <v>155</v>
      </c>
      <c r="W36" s="206"/>
      <c r="X36" s="207">
        <f t="shared" si="18"/>
        <v>3163.9556096077831</v>
      </c>
      <c r="Y36" s="208"/>
      <c r="Z36" s="208"/>
      <c r="AA36" s="208" t="s">
        <v>161</v>
      </c>
      <c r="AB36" s="208"/>
      <c r="AC36" s="208"/>
      <c r="AD36" s="208"/>
      <c r="AE36" s="208"/>
      <c r="AF36" s="209">
        <f t="shared" si="19"/>
        <v>15</v>
      </c>
      <c r="AG36" s="209">
        <f>IF(X36&lt;999,20,IF(X36&lt;1499,15,IF(X36&lt;1999,10,IF(X36&lt;3999,5,IF(X36&gt;4000,0)))))</f>
        <v>5</v>
      </c>
      <c r="AH36" s="209">
        <f t="shared" si="20"/>
        <v>15</v>
      </c>
      <c r="AI36" s="209">
        <f>IF(AJ36="Yes",10,0)</f>
        <v>10</v>
      </c>
      <c r="AJ36" s="202" t="s">
        <v>161</v>
      </c>
      <c r="AK36" s="209">
        <f>IF(AL36="Minimal",15,0)</f>
        <v>15</v>
      </c>
      <c r="AL36" s="202" t="s">
        <v>751</v>
      </c>
      <c r="AM36" s="209">
        <f t="shared" si="21"/>
        <v>10</v>
      </c>
      <c r="AN36" s="202" t="s">
        <v>161</v>
      </c>
      <c r="AO36" s="209">
        <f>IF(AP36="Yes",10,0)</f>
        <v>0</v>
      </c>
      <c r="AP36" s="202" t="s">
        <v>162</v>
      </c>
      <c r="AQ36" s="209">
        <f t="shared" si="27"/>
        <v>0</v>
      </c>
      <c r="AR36" s="202" t="s">
        <v>162</v>
      </c>
      <c r="AS36" s="201"/>
      <c r="AT36" s="201"/>
      <c r="AU36" s="201">
        <v>65</v>
      </c>
      <c r="AV36" s="201"/>
      <c r="AW36" s="201"/>
      <c r="AX36" s="201"/>
      <c r="AY36" s="201"/>
      <c r="AZ36" s="201"/>
      <c r="BA36" s="210"/>
      <c r="BB36" s="125"/>
      <c r="BC36" s="210"/>
      <c r="BD36" s="117" t="s">
        <v>214</v>
      </c>
      <c r="BE36" s="211"/>
      <c r="BF36" s="117"/>
      <c r="BG36" s="211"/>
      <c r="BH36" s="117"/>
      <c r="BI36" s="211"/>
      <c r="BJ36" s="211"/>
      <c r="BK36" s="211"/>
      <c r="BL36" s="211"/>
      <c r="BM36" s="211"/>
      <c r="BN36" s="211"/>
      <c r="BO36" s="211"/>
      <c r="BP36" s="211"/>
      <c r="BQ36" s="202">
        <f>SUM(AF36+AG36+AH36+AI36+AK36+AM36+AO36)</f>
        <v>70</v>
      </c>
      <c r="BR36" s="211"/>
      <c r="BS36" s="211"/>
      <c r="BT36" s="211"/>
      <c r="BU36" s="211"/>
      <c r="BV36" s="211"/>
      <c r="BW36" s="396"/>
      <c r="BX36" s="211"/>
      <c r="BY36" s="211"/>
      <c r="BZ36" s="42"/>
      <c r="CA36" s="38" t="s">
        <v>733</v>
      </c>
      <c r="CB36" s="42"/>
      <c r="CC36" s="46"/>
      <c r="CD36" s="42"/>
      <c r="CE36" s="46"/>
      <c r="CF36" s="42"/>
      <c r="CG36" s="46"/>
      <c r="CH36" s="42"/>
      <c r="CI36" s="43"/>
      <c r="CJ36" s="43"/>
      <c r="CK36" s="46"/>
      <c r="CL36" s="46"/>
      <c r="CM36" s="46"/>
      <c r="CN36" s="44"/>
      <c r="CO36" s="44">
        <v>1.56</v>
      </c>
      <c r="CP36" s="43"/>
      <c r="CQ36" s="43"/>
      <c r="CR36" s="42"/>
      <c r="CS36" s="42"/>
      <c r="CT36" s="43"/>
      <c r="CU36" s="43"/>
      <c r="CV36" s="42"/>
      <c r="CW36" s="42"/>
      <c r="CX36" s="44"/>
      <c r="CY36" s="44"/>
      <c r="CZ36" s="41">
        <f>1012*0.1</f>
        <v>101.2</v>
      </c>
      <c r="DA36" s="41"/>
      <c r="DB36" s="44"/>
      <c r="DC36" s="41"/>
      <c r="DD36" s="41"/>
      <c r="DE36" s="40"/>
      <c r="DF36" s="40"/>
      <c r="DG36" s="40"/>
      <c r="DH36" s="45"/>
      <c r="DI36" s="44"/>
      <c r="DJ36" s="44"/>
      <c r="DK36" s="44"/>
      <c r="DL36" s="44"/>
      <c r="DM36" s="44"/>
      <c r="DN36" s="40"/>
      <c r="DO36" s="39"/>
      <c r="DP36" s="43"/>
      <c r="DQ36" s="43"/>
      <c r="DR36" s="42"/>
      <c r="DS36" s="42"/>
      <c r="DT36" s="43"/>
      <c r="DU36" s="42"/>
      <c r="DV36" s="42"/>
      <c r="DW36" s="46"/>
      <c r="DX36" s="46"/>
      <c r="DY36" s="43"/>
      <c r="DZ36" s="43"/>
      <c r="EA36" s="42"/>
      <c r="EB36" s="43"/>
      <c r="EC36" s="42"/>
      <c r="ED36" s="52">
        <v>272000</v>
      </c>
      <c r="EE36" s="52">
        <v>0</v>
      </c>
      <c r="EF36" s="45"/>
      <c r="EG36" s="52">
        <v>282000</v>
      </c>
      <c r="EH36" s="51">
        <v>0</v>
      </c>
      <c r="EI36" s="33">
        <v>499500</v>
      </c>
      <c r="EJ36" s="45"/>
      <c r="EK36" s="43"/>
    </row>
    <row r="37" spans="1:141" ht="46.9" hidden="1" customHeight="1" x14ac:dyDescent="0.2">
      <c r="A37" s="118" t="s">
        <v>567</v>
      </c>
      <c r="B37" s="151" t="s">
        <v>251</v>
      </c>
      <c r="C37" s="151" t="s">
        <v>214</v>
      </c>
      <c r="D37" s="152" t="s">
        <v>759</v>
      </c>
      <c r="E37" s="152" t="s">
        <v>179</v>
      </c>
      <c r="F37" s="118"/>
      <c r="G37" s="118" t="s">
        <v>509</v>
      </c>
      <c r="H37" s="118"/>
      <c r="I37" s="118"/>
      <c r="J37" s="118" t="s">
        <v>561</v>
      </c>
      <c r="K37" s="118"/>
      <c r="L37" s="153">
        <v>150300</v>
      </c>
      <c r="M37" s="154"/>
      <c r="N37" s="94"/>
      <c r="O37" s="155"/>
      <c r="P37" s="162"/>
      <c r="Q37" s="162"/>
      <c r="R37" s="162"/>
      <c r="S37" s="157">
        <v>5.76</v>
      </c>
      <c r="T37" s="157">
        <v>13.5</v>
      </c>
      <c r="U37" s="94"/>
      <c r="V37" s="159" t="s">
        <v>155</v>
      </c>
      <c r="W37" s="160"/>
      <c r="X37" s="161">
        <f t="shared" si="18"/>
        <v>1061.0615133292763</v>
      </c>
      <c r="Y37" s="162"/>
      <c r="Z37" s="162"/>
      <c r="AA37" s="162" t="s">
        <v>161</v>
      </c>
      <c r="AB37" s="160">
        <f>IF(AC37="Yes",10,0)</f>
        <v>0</v>
      </c>
      <c r="AC37" s="162"/>
      <c r="AD37" s="163">
        <f>IF(AE37="Yes",10,0)</f>
        <v>0</v>
      </c>
      <c r="AE37" s="162"/>
      <c r="AF37" s="164">
        <f t="shared" si="19"/>
        <v>0</v>
      </c>
      <c r="AG37" s="164">
        <f>IF(X37&lt;999,20,IF(X37&lt;1499,15,IF(X37&lt;1999,10,IF(X37&lt;3999,5,IF(X37&gt;4000,0)))))</f>
        <v>15</v>
      </c>
      <c r="AH37" s="164">
        <f t="shared" si="20"/>
        <v>15</v>
      </c>
      <c r="AI37" s="164">
        <f>IF(AJ37="Yes",10,0)</f>
        <v>10</v>
      </c>
      <c r="AJ37" s="157" t="s">
        <v>161</v>
      </c>
      <c r="AK37" s="164">
        <f>IF(AL37="Minimal",15,0)</f>
        <v>15</v>
      </c>
      <c r="AL37" s="157" t="s">
        <v>751</v>
      </c>
      <c r="AM37" s="164">
        <f t="shared" si="21"/>
        <v>10</v>
      </c>
      <c r="AN37" s="157" t="s">
        <v>161</v>
      </c>
      <c r="AO37" s="164">
        <f>IF(AP37="Yes",5,0)</f>
        <v>5</v>
      </c>
      <c r="AP37" s="157" t="s">
        <v>161</v>
      </c>
      <c r="AQ37" s="164">
        <f t="shared" si="27"/>
        <v>0</v>
      </c>
      <c r="AR37" s="157" t="s">
        <v>162</v>
      </c>
      <c r="AS37" s="165"/>
      <c r="AT37" s="165"/>
      <c r="AU37" s="165"/>
      <c r="AV37" s="165"/>
      <c r="AW37" s="165"/>
      <c r="AX37" s="165"/>
      <c r="AY37" s="165"/>
      <c r="AZ37" s="165"/>
      <c r="BA37" s="166"/>
      <c r="BB37" s="125"/>
      <c r="BC37" s="166"/>
      <c r="BD37" s="118" t="s">
        <v>214</v>
      </c>
      <c r="BE37" s="167"/>
      <c r="BF37" s="118"/>
      <c r="BG37" s="167"/>
      <c r="BH37" s="118"/>
      <c r="BI37" s="167"/>
      <c r="BJ37" s="167"/>
      <c r="BK37" s="167"/>
      <c r="BL37" s="167"/>
      <c r="BM37" s="167"/>
      <c r="BN37" s="167"/>
      <c r="BO37" s="167"/>
      <c r="BP37" s="167"/>
      <c r="BQ37" s="157">
        <f t="shared" ref="BQ37:BQ46" si="29">SUM(AF37+AG37+AH37+AI37+AK37+AM37+AO37+AQ37)</f>
        <v>70</v>
      </c>
      <c r="BR37" s="167"/>
      <c r="BS37" s="167"/>
      <c r="BT37" s="167"/>
      <c r="BU37" s="167"/>
      <c r="BV37" s="167"/>
      <c r="BW37" s="371"/>
      <c r="BX37" s="167"/>
      <c r="BY37" s="167"/>
      <c r="BZ37" s="34"/>
      <c r="CA37" s="32" t="s">
        <v>251</v>
      </c>
      <c r="CB37" s="34"/>
      <c r="CC37" s="32"/>
      <c r="CD37" s="34"/>
      <c r="CE37" s="32"/>
      <c r="CF37" s="34"/>
      <c r="CG37" s="32"/>
      <c r="CH37" s="34"/>
      <c r="CI37" s="35"/>
      <c r="CJ37" s="35"/>
      <c r="CK37" s="32"/>
      <c r="CL37" s="32"/>
      <c r="CM37" s="32"/>
      <c r="CN37" s="53"/>
      <c r="CO37" s="53">
        <v>0.86</v>
      </c>
      <c r="CP37" s="35"/>
      <c r="CQ37" s="35"/>
      <c r="CR37" s="34"/>
      <c r="CS37" s="34"/>
      <c r="CT37" s="35"/>
      <c r="CU37" s="35"/>
      <c r="CV37" s="34"/>
      <c r="CW37" s="34"/>
      <c r="CX37" s="53"/>
      <c r="CY37" s="53"/>
      <c r="CZ37" s="36">
        <v>164.71</v>
      </c>
      <c r="DA37" s="36"/>
      <c r="DB37" s="53"/>
      <c r="DC37" s="36"/>
      <c r="DD37" s="36"/>
      <c r="DE37" s="54"/>
      <c r="DF37" s="54"/>
      <c r="DG37" s="54"/>
      <c r="DH37" s="33"/>
      <c r="DI37" s="53"/>
      <c r="DJ37" s="53"/>
      <c r="DK37" s="53"/>
      <c r="DL37" s="53"/>
      <c r="DM37" s="53"/>
      <c r="DN37" s="54"/>
      <c r="DO37" s="37"/>
      <c r="DP37" s="35"/>
      <c r="DQ37" s="35"/>
      <c r="DR37" s="34"/>
      <c r="DS37" s="34"/>
      <c r="DT37" s="35"/>
      <c r="DU37" s="34"/>
      <c r="DV37" s="34"/>
      <c r="DW37" s="32"/>
      <c r="DX37" s="32"/>
      <c r="DY37" s="35"/>
      <c r="DZ37" s="35"/>
      <c r="EA37" s="34"/>
      <c r="EB37" s="35"/>
      <c r="EC37" s="34"/>
      <c r="ED37" s="33"/>
      <c r="EE37" s="33"/>
      <c r="EF37" s="33"/>
      <c r="EG37" s="33">
        <v>167000</v>
      </c>
      <c r="EH37" s="33"/>
      <c r="EI37" s="33">
        <v>150300</v>
      </c>
      <c r="EJ37" s="33"/>
      <c r="EK37" s="35"/>
    </row>
    <row r="38" spans="1:141" ht="62.45" customHeight="1" x14ac:dyDescent="0.2">
      <c r="A38" s="236" t="s">
        <v>100</v>
      </c>
      <c r="B38" s="237" t="s">
        <v>242</v>
      </c>
      <c r="C38" s="237" t="s">
        <v>214</v>
      </c>
      <c r="D38" s="238" t="s">
        <v>757</v>
      </c>
      <c r="E38" s="238" t="s">
        <v>153</v>
      </c>
      <c r="F38" s="236" t="s">
        <v>238</v>
      </c>
      <c r="G38" s="236" t="s">
        <v>239</v>
      </c>
      <c r="H38" s="236" t="s">
        <v>240</v>
      </c>
      <c r="I38" s="236" t="s">
        <v>241</v>
      </c>
      <c r="J38" s="236" t="s">
        <v>173</v>
      </c>
      <c r="K38" s="236" t="s">
        <v>167</v>
      </c>
      <c r="L38" s="239">
        <v>124500000</v>
      </c>
      <c r="M38" s="126">
        <v>12.917806507523943</v>
      </c>
      <c r="N38" s="240"/>
      <c r="O38" s="103">
        <v>15.32</v>
      </c>
      <c r="P38" s="85">
        <f>(V38+W38+Y38+Z38+AB38+AD38)</f>
        <v>60</v>
      </c>
      <c r="Q38" s="331">
        <v>5.85</v>
      </c>
      <c r="R38" s="331">
        <f>O38+P38+Q38</f>
        <v>81.169999999999987</v>
      </c>
      <c r="S38" s="241">
        <v>11.88</v>
      </c>
      <c r="T38" s="406">
        <v>19</v>
      </c>
      <c r="U38" s="240"/>
      <c r="V38" s="104">
        <f>IF(AU38&lt;30,0,IF(AU38&lt;50,5,IF(AU38&lt;65,10,IF(AU38&gt;66,15))))</f>
        <v>5</v>
      </c>
      <c r="W38" s="105">
        <f>IF(X38&lt;499,15,IF(X38&lt;999,10,IF(X38&lt;1499,5,IF(X38&gt;1500,0))))</f>
        <v>0</v>
      </c>
      <c r="X38" s="190">
        <f t="shared" si="18"/>
        <v>1995.9908209645782</v>
      </c>
      <c r="Y38" s="105">
        <f>IF(DD38&lt;500,0,IF(DD38&lt;1000,5,IF(DD38&gt;1000,10)))</f>
        <v>5</v>
      </c>
      <c r="Z38" s="105">
        <f>IF(AA38="Yes",20,0)</f>
        <v>20</v>
      </c>
      <c r="AA38" s="85" t="s">
        <v>161</v>
      </c>
      <c r="AB38" s="105">
        <f>IF(AC38="Yes",10,0)</f>
        <v>10</v>
      </c>
      <c r="AC38" s="191" t="s">
        <v>161</v>
      </c>
      <c r="AD38" s="105">
        <f>IF(AE38="Yes",20,0)</f>
        <v>20</v>
      </c>
      <c r="AE38" s="191" t="s">
        <v>161</v>
      </c>
      <c r="AF38" s="242">
        <f t="shared" si="19"/>
        <v>5</v>
      </c>
      <c r="AG38" s="242">
        <f>IF(BM36&lt;999,20,IF(BM36&lt;1499,15,IF(BM36&lt;1999,10,IF(BM36&lt;3999,5,IF(BM36&gt;4000,0)))))</f>
        <v>20</v>
      </c>
      <c r="AH38" s="242">
        <f t="shared" si="20"/>
        <v>15</v>
      </c>
      <c r="AI38" s="242">
        <v>10</v>
      </c>
      <c r="AJ38" s="241" t="s">
        <v>162</v>
      </c>
      <c r="AK38" s="242">
        <f>IF(AL38="Minimal",15,0)</f>
        <v>15</v>
      </c>
      <c r="AL38" s="241" t="s">
        <v>751</v>
      </c>
      <c r="AM38" s="242">
        <f t="shared" si="21"/>
        <v>10</v>
      </c>
      <c r="AN38" s="241" t="s">
        <v>161</v>
      </c>
      <c r="AO38" s="242">
        <f t="shared" ref="AO38:AO46" si="30">IF(AP38="Yes",10,0)</f>
        <v>0</v>
      </c>
      <c r="AP38" s="241" t="s">
        <v>162</v>
      </c>
      <c r="AQ38" s="242">
        <f t="shared" si="27"/>
        <v>0</v>
      </c>
      <c r="AR38" s="241" t="s">
        <v>162</v>
      </c>
      <c r="AS38" s="191">
        <v>25.899192792202655</v>
      </c>
      <c r="AT38" s="191">
        <v>4.9311622489959836E-2</v>
      </c>
      <c r="AU38" s="191">
        <v>42.817742247555003</v>
      </c>
      <c r="AV38" s="191">
        <v>3.7513246389685184</v>
      </c>
      <c r="AW38" s="191">
        <v>1.0121603056695501</v>
      </c>
      <c r="AX38" s="191">
        <v>40.175551936000005</v>
      </c>
      <c r="AY38" s="191">
        <v>0</v>
      </c>
      <c r="AZ38" s="191">
        <v>50</v>
      </c>
      <c r="BA38" s="455"/>
      <c r="BB38" s="125"/>
      <c r="BC38" s="106"/>
      <c r="BD38" s="337" t="s">
        <v>214</v>
      </c>
      <c r="BE38" s="193">
        <v>100</v>
      </c>
      <c r="BF38" s="101" t="s">
        <v>156</v>
      </c>
      <c r="BG38" s="193" t="s">
        <v>156</v>
      </c>
      <c r="BH38" s="101" t="s">
        <v>156</v>
      </c>
      <c r="BI38" s="193" t="s">
        <v>156</v>
      </c>
      <c r="BJ38" s="193" t="s">
        <v>195</v>
      </c>
      <c r="BK38" s="193">
        <v>100</v>
      </c>
      <c r="BL38" s="193" t="s">
        <v>156</v>
      </c>
      <c r="BM38" s="193" t="s">
        <v>156</v>
      </c>
      <c r="BN38" s="193" t="s">
        <v>156</v>
      </c>
      <c r="BO38" s="193" t="s">
        <v>156</v>
      </c>
      <c r="BP38" s="85">
        <f>SUM(V38+W38+Y38+Z38+AB38+AD38)</f>
        <v>60</v>
      </c>
      <c r="BQ38" s="241">
        <f t="shared" si="29"/>
        <v>75</v>
      </c>
      <c r="BR38" s="85"/>
      <c r="BS38" s="241"/>
      <c r="BT38" s="105">
        <v>100</v>
      </c>
      <c r="BU38" s="242"/>
      <c r="BV38" s="241">
        <f t="shared" ref="BV38:BV46" si="31">S38+BU38*0.25</f>
        <v>11.88</v>
      </c>
      <c r="BW38" s="406">
        <f t="shared" ref="BW38:BW46" si="32">T38+BV38</f>
        <v>30.880000000000003</v>
      </c>
      <c r="BX38" s="508" t="s">
        <v>809</v>
      </c>
      <c r="BY38" s="85">
        <f>O38+BT38*0.25</f>
        <v>40.32</v>
      </c>
      <c r="BZ38" s="85"/>
      <c r="CA38" s="22" t="s">
        <v>242</v>
      </c>
      <c r="CB38" s="56">
        <v>81.819999999999993</v>
      </c>
      <c r="CC38" s="22" t="s">
        <v>243</v>
      </c>
      <c r="CD38" s="56">
        <v>18.18</v>
      </c>
      <c r="CE38" s="22" t="s">
        <v>156</v>
      </c>
      <c r="CF38" s="56" t="s">
        <v>156</v>
      </c>
      <c r="CG38" s="22" t="s">
        <v>156</v>
      </c>
      <c r="CH38" s="56" t="s">
        <v>156</v>
      </c>
      <c r="CI38" s="24">
        <v>1</v>
      </c>
      <c r="CJ38" s="24" t="s">
        <v>184</v>
      </c>
      <c r="CK38" s="22" t="s">
        <v>198</v>
      </c>
      <c r="CL38" s="22" t="s">
        <v>216</v>
      </c>
      <c r="CM38" s="22" t="s">
        <v>244</v>
      </c>
      <c r="CN38" s="55">
        <v>10.2830142</v>
      </c>
      <c r="CO38" s="55">
        <v>10.2830142</v>
      </c>
      <c r="CP38" s="24" t="s">
        <v>174</v>
      </c>
      <c r="CQ38" s="24" t="s">
        <v>158</v>
      </c>
      <c r="CR38" s="56">
        <v>1</v>
      </c>
      <c r="CS38" s="56">
        <v>2</v>
      </c>
      <c r="CT38" s="24" t="s">
        <v>159</v>
      </c>
      <c r="CU38" s="24" t="s">
        <v>160</v>
      </c>
      <c r="CV38" s="56">
        <v>55</v>
      </c>
      <c r="CW38" s="56">
        <v>55</v>
      </c>
      <c r="CX38" s="55">
        <v>12.3687060697064</v>
      </c>
      <c r="CY38" s="55">
        <v>87.631293930293594</v>
      </c>
      <c r="CZ38" s="57">
        <v>6065.8319760000004</v>
      </c>
      <c r="DA38" s="57">
        <v>15505.137360000001</v>
      </c>
      <c r="DB38" s="55">
        <v>0.39121433336337758</v>
      </c>
      <c r="DC38" s="57">
        <v>5315.5670482062969</v>
      </c>
      <c r="DD38" s="57">
        <v>750.26492779370369</v>
      </c>
      <c r="DE38" s="58">
        <v>232553.67338973124</v>
      </c>
      <c r="DF38" s="58">
        <v>32823.753964834919</v>
      </c>
      <c r="DG38" s="58">
        <v>265377.42735456617</v>
      </c>
      <c r="DH38" s="23">
        <v>6139297</v>
      </c>
      <c r="DI38" s="55">
        <v>47.387447479999999</v>
      </c>
      <c r="DJ38" s="55">
        <v>46.640021480000001</v>
      </c>
      <c r="DK38" s="55">
        <v>34.438604390000002</v>
      </c>
      <c r="DL38" s="55" t="s">
        <v>156</v>
      </c>
      <c r="DM38" s="55" t="s">
        <v>156</v>
      </c>
      <c r="DN38" s="58">
        <v>4</v>
      </c>
      <c r="DO38" s="59">
        <v>1.6243206113391E-5</v>
      </c>
      <c r="DP38" s="24" t="s">
        <v>162</v>
      </c>
      <c r="DQ38" s="24" t="s">
        <v>162</v>
      </c>
      <c r="DR38" s="56">
        <v>12</v>
      </c>
      <c r="DS38" s="56">
        <v>12</v>
      </c>
      <c r="DT38" s="24" t="s">
        <v>162</v>
      </c>
      <c r="DU38" s="56">
        <v>0</v>
      </c>
      <c r="DV38" s="56">
        <v>2</v>
      </c>
      <c r="DW38" s="22" t="s">
        <v>175</v>
      </c>
      <c r="DX38" s="22" t="s">
        <v>164</v>
      </c>
      <c r="DY38" s="24" t="s">
        <v>165</v>
      </c>
      <c r="DZ38" s="24" t="s">
        <v>176</v>
      </c>
      <c r="EA38" s="56">
        <v>2</v>
      </c>
      <c r="EB38" s="24" t="s">
        <v>161</v>
      </c>
      <c r="EC38" s="56">
        <v>32</v>
      </c>
      <c r="ED38" s="23">
        <v>82500000</v>
      </c>
      <c r="EE38" s="23">
        <v>40600000</v>
      </c>
      <c r="EF38" s="23">
        <v>1400000</v>
      </c>
      <c r="EG38" s="23">
        <v>124500000</v>
      </c>
      <c r="EH38" s="23" t="s">
        <v>156</v>
      </c>
      <c r="EI38" s="23">
        <v>124500000</v>
      </c>
      <c r="EJ38" s="23">
        <v>124500000</v>
      </c>
      <c r="EK38" s="24" t="s">
        <v>156</v>
      </c>
    </row>
    <row r="39" spans="1:141" ht="62.45" customHeight="1" x14ac:dyDescent="0.2">
      <c r="A39" s="236" t="s">
        <v>121</v>
      </c>
      <c r="B39" s="237" t="s">
        <v>243</v>
      </c>
      <c r="C39" s="237" t="s">
        <v>214</v>
      </c>
      <c r="D39" s="238" t="s">
        <v>757</v>
      </c>
      <c r="E39" s="238" t="s">
        <v>185</v>
      </c>
      <c r="F39" s="236" t="s">
        <v>156</v>
      </c>
      <c r="G39" s="236" t="s">
        <v>346</v>
      </c>
      <c r="H39" s="236" t="s">
        <v>204</v>
      </c>
      <c r="I39" s="236" t="s">
        <v>347</v>
      </c>
      <c r="J39" s="236" t="s">
        <v>348</v>
      </c>
      <c r="K39" s="236" t="s">
        <v>187</v>
      </c>
      <c r="L39" s="239">
        <v>17898000</v>
      </c>
      <c r="M39" s="217"/>
      <c r="N39" s="240"/>
      <c r="O39" s="103">
        <v>14.28</v>
      </c>
      <c r="P39" s="331">
        <f>(V39+W39+Y39+Z39+AB39+AD39)</f>
        <v>35</v>
      </c>
      <c r="Q39" s="331">
        <v>4.95</v>
      </c>
      <c r="R39" s="331">
        <f>O39+P39+Q39</f>
        <v>54.230000000000004</v>
      </c>
      <c r="S39" s="241">
        <v>11.19</v>
      </c>
      <c r="T39" s="406">
        <v>6.75</v>
      </c>
      <c r="U39" s="240"/>
      <c r="V39" s="104">
        <f>IF(AU39&lt;30,0,IF(AU39&lt;50,5,IF(AU39&lt;65,10,IF(AU39&gt;66,15))))</f>
        <v>5</v>
      </c>
      <c r="W39" s="105">
        <f>IF(X39&lt;499,15,IF(X39&lt;999,10,IF(X39&lt;1499,5,IF(X39&gt;1500,0))))</f>
        <v>10</v>
      </c>
      <c r="X39" s="190">
        <f t="shared" si="18"/>
        <v>902.06866756128704</v>
      </c>
      <c r="Y39" s="338">
        <f>IF(DD39&lt;500,0,IF(DD39&lt;1000,5,IF(DD39&gt;1000,10)))</f>
        <v>0</v>
      </c>
      <c r="Z39" s="338">
        <f>IF(AA39="Yes",20,0)</f>
        <v>20</v>
      </c>
      <c r="AA39" s="85" t="s">
        <v>161</v>
      </c>
      <c r="AB39" s="338">
        <f>IF(AC39="Yes",10,0)</f>
        <v>0</v>
      </c>
      <c r="AC39" s="385" t="s">
        <v>162</v>
      </c>
      <c r="AD39" s="338">
        <f>IF(AE39="Yes",20,0)</f>
        <v>0</v>
      </c>
      <c r="AE39" s="385" t="s">
        <v>162</v>
      </c>
      <c r="AF39" s="242">
        <f t="shared" si="19"/>
        <v>5</v>
      </c>
      <c r="AG39" s="242">
        <f>IF(BM37&lt;999,20,IF(BM37&lt;1499,15,IF(BM37&lt;1999,10,IF(BM37&lt;3999,5,IF(BM37&gt;4000,0)))))</f>
        <v>20</v>
      </c>
      <c r="AH39" s="242">
        <f t="shared" si="20"/>
        <v>15</v>
      </c>
      <c r="AI39" s="242">
        <v>10</v>
      </c>
      <c r="AJ39" s="241" t="s">
        <v>162</v>
      </c>
      <c r="AK39" s="242">
        <f>IF(AL39="Minimal",15,0)</f>
        <v>15</v>
      </c>
      <c r="AL39" s="241" t="s">
        <v>751</v>
      </c>
      <c r="AM39" s="242">
        <f t="shared" si="21"/>
        <v>10</v>
      </c>
      <c r="AN39" s="241" t="s">
        <v>161</v>
      </c>
      <c r="AO39" s="242">
        <f t="shared" si="30"/>
        <v>0</v>
      </c>
      <c r="AP39" s="241" t="s">
        <v>162</v>
      </c>
      <c r="AQ39" s="242">
        <f t="shared" si="27"/>
        <v>0</v>
      </c>
      <c r="AR39" s="241" t="s">
        <v>162</v>
      </c>
      <c r="AS39" s="191">
        <v>12.434121680232257</v>
      </c>
      <c r="AT39" s="191">
        <v>0</v>
      </c>
      <c r="AU39" s="191">
        <v>49.452596115812995</v>
      </c>
      <c r="AV39" s="191">
        <v>0.63988824624267526</v>
      </c>
      <c r="AW39" s="191" t="s">
        <v>155</v>
      </c>
      <c r="AX39" s="191">
        <v>26.911312477999999</v>
      </c>
      <c r="AY39" s="191">
        <v>50</v>
      </c>
      <c r="AZ39" s="191">
        <v>0</v>
      </c>
      <c r="BA39" s="192"/>
      <c r="BB39" s="125"/>
      <c r="BC39" s="442"/>
      <c r="BD39" s="101" t="s">
        <v>214</v>
      </c>
      <c r="BE39" s="193">
        <v>100</v>
      </c>
      <c r="BF39" s="101" t="s">
        <v>156</v>
      </c>
      <c r="BG39" s="193" t="s">
        <v>156</v>
      </c>
      <c r="BH39" s="101" t="s">
        <v>156</v>
      </c>
      <c r="BI39" s="193" t="s">
        <v>156</v>
      </c>
      <c r="BJ39" s="193" t="s">
        <v>195</v>
      </c>
      <c r="BK39" s="193">
        <v>100</v>
      </c>
      <c r="BL39" s="193" t="s">
        <v>156</v>
      </c>
      <c r="BM39" s="193" t="s">
        <v>156</v>
      </c>
      <c r="BN39" s="193" t="s">
        <v>156</v>
      </c>
      <c r="BO39" s="193" t="s">
        <v>156</v>
      </c>
      <c r="BP39" s="331">
        <f>SUM(V39+W39+Y39+Z39+AB39+AD39)</f>
        <v>35</v>
      </c>
      <c r="BQ39" s="241">
        <f t="shared" si="29"/>
        <v>75</v>
      </c>
      <c r="BR39" s="331"/>
      <c r="BS39" s="406"/>
      <c r="BT39" s="338"/>
      <c r="BU39" s="242"/>
      <c r="BV39" s="241">
        <f t="shared" si="31"/>
        <v>11.19</v>
      </c>
      <c r="BW39" s="406">
        <f t="shared" si="32"/>
        <v>17.939999999999998</v>
      </c>
      <c r="BX39" s="508" t="s">
        <v>809</v>
      </c>
      <c r="BY39" s="331">
        <f>O39+BT39*0.25</f>
        <v>14.28</v>
      </c>
      <c r="BZ39" s="331"/>
      <c r="CA39" s="22" t="s">
        <v>243</v>
      </c>
      <c r="CB39" s="56">
        <v>100</v>
      </c>
      <c r="CC39" s="22" t="s">
        <v>156</v>
      </c>
      <c r="CD39" s="56" t="s">
        <v>156</v>
      </c>
      <c r="CE39" s="22" t="s">
        <v>156</v>
      </c>
      <c r="CF39" s="56" t="s">
        <v>156</v>
      </c>
      <c r="CG39" s="22" t="s">
        <v>156</v>
      </c>
      <c r="CH39" s="56" t="s">
        <v>156</v>
      </c>
      <c r="CI39" s="24">
        <v>1</v>
      </c>
      <c r="CJ39" s="24" t="s">
        <v>184</v>
      </c>
      <c r="CK39" s="22" t="s">
        <v>198</v>
      </c>
      <c r="CL39" s="22" t="s">
        <v>216</v>
      </c>
      <c r="CM39" s="22" t="s">
        <v>349</v>
      </c>
      <c r="CN39" s="55">
        <v>6.8151604299999997</v>
      </c>
      <c r="CO39" s="55">
        <v>6.8151604299999997</v>
      </c>
      <c r="CP39" s="24" t="s">
        <v>174</v>
      </c>
      <c r="CQ39" s="24" t="s">
        <v>174</v>
      </c>
      <c r="CR39" s="56">
        <v>1</v>
      </c>
      <c r="CS39" s="56">
        <v>1</v>
      </c>
      <c r="CT39" s="24" t="s">
        <v>159</v>
      </c>
      <c r="CU39" s="24" t="s">
        <v>159</v>
      </c>
      <c r="CV39" s="56">
        <v>55</v>
      </c>
      <c r="CW39" s="56">
        <v>55</v>
      </c>
      <c r="CX39" s="55">
        <v>4.3958747202722996</v>
      </c>
      <c r="CY39" s="55">
        <v>95.604125279727697</v>
      </c>
      <c r="CZ39" s="57">
        <v>2911.3124779999998</v>
      </c>
      <c r="DA39" s="57">
        <v>15500</v>
      </c>
      <c r="DB39" s="55">
        <v>0.18782661148387095</v>
      </c>
      <c r="DC39" s="57">
        <v>2783.334828751465</v>
      </c>
      <c r="DD39" s="57">
        <v>127.97764924853506</v>
      </c>
      <c r="DE39" s="58">
        <v>0</v>
      </c>
      <c r="DF39" s="58">
        <v>0</v>
      </c>
      <c r="DG39" s="58">
        <v>0</v>
      </c>
      <c r="DH39" s="23">
        <v>0</v>
      </c>
      <c r="DI39" s="55">
        <v>55.740450629999998</v>
      </c>
      <c r="DJ39" s="55">
        <v>49.081060229999999</v>
      </c>
      <c r="DK39" s="55">
        <v>43.551114750000004</v>
      </c>
      <c r="DL39" s="55" t="s">
        <v>156</v>
      </c>
      <c r="DM39" s="55" t="s">
        <v>156</v>
      </c>
      <c r="DN39" s="58" t="s">
        <v>156</v>
      </c>
      <c r="DO39" s="59" t="s">
        <v>156</v>
      </c>
      <c r="DP39" s="24" t="s">
        <v>162</v>
      </c>
      <c r="DQ39" s="24" t="s">
        <v>162</v>
      </c>
      <c r="DR39" s="56">
        <v>10</v>
      </c>
      <c r="DS39" s="56">
        <v>12</v>
      </c>
      <c r="DT39" s="24" t="s">
        <v>162</v>
      </c>
      <c r="DU39" s="56">
        <v>0</v>
      </c>
      <c r="DV39" s="56">
        <v>0</v>
      </c>
      <c r="DW39" s="22" t="s">
        <v>175</v>
      </c>
      <c r="DX39" s="22" t="s">
        <v>156</v>
      </c>
      <c r="DY39" s="24" t="s">
        <v>165</v>
      </c>
      <c r="DZ39" s="24" t="s">
        <v>165</v>
      </c>
      <c r="EA39" s="56">
        <v>1</v>
      </c>
      <c r="EB39" s="24" t="s">
        <v>162</v>
      </c>
      <c r="EC39" s="56">
        <v>32</v>
      </c>
      <c r="ED39" s="23">
        <v>17898000</v>
      </c>
      <c r="EE39" s="23">
        <v>0</v>
      </c>
      <c r="EF39" s="23">
        <v>0</v>
      </c>
      <c r="EG39" s="23">
        <v>17898000</v>
      </c>
      <c r="EH39" s="23" t="s">
        <v>156</v>
      </c>
      <c r="EI39" s="23">
        <v>17898000</v>
      </c>
      <c r="EJ39" s="23">
        <v>17898000</v>
      </c>
      <c r="EK39" s="24" t="s">
        <v>156</v>
      </c>
    </row>
    <row r="40" spans="1:141" ht="102" customHeight="1" x14ac:dyDescent="0.2">
      <c r="A40" s="236" t="s">
        <v>147</v>
      </c>
      <c r="B40" s="237" t="s">
        <v>196</v>
      </c>
      <c r="C40" s="237" t="s">
        <v>194</v>
      </c>
      <c r="D40" s="238" t="s">
        <v>757</v>
      </c>
      <c r="E40" s="238" t="s">
        <v>185</v>
      </c>
      <c r="F40" s="236" t="s">
        <v>156</v>
      </c>
      <c r="G40" s="236" t="s">
        <v>444</v>
      </c>
      <c r="H40" s="236" t="s">
        <v>435</v>
      </c>
      <c r="I40" s="236" t="s">
        <v>445</v>
      </c>
      <c r="J40" s="236" t="s">
        <v>446</v>
      </c>
      <c r="K40" s="236" t="s">
        <v>167</v>
      </c>
      <c r="L40" s="239">
        <v>130375000</v>
      </c>
      <c r="M40" s="217"/>
      <c r="N40" s="240"/>
      <c r="O40" s="103">
        <v>9.07</v>
      </c>
      <c r="P40" s="331">
        <f>(V40+W40+Y40+Z40+AB40+AD40)</f>
        <v>45</v>
      </c>
      <c r="Q40" s="331"/>
      <c r="R40" s="331">
        <f>O40+P40+Q40</f>
        <v>54.07</v>
      </c>
      <c r="S40" s="241">
        <v>6.88</v>
      </c>
      <c r="T40" s="406"/>
      <c r="U40" s="240"/>
      <c r="V40" s="104">
        <f>IF(AU40&lt;30,0,IF(AU40&lt;50,5,IF(AU40&lt;65,10,IF(AU40&gt;66,15))))</f>
        <v>5</v>
      </c>
      <c r="W40" s="105">
        <f>IF(X40&lt;499,15,IF(X40&lt;999,10,IF(X40&lt;1499,5,IF(X40&gt;1500,0))))</f>
        <v>0</v>
      </c>
      <c r="X40" s="190">
        <f t="shared" si="18"/>
        <v>2103.5491872249895</v>
      </c>
      <c r="Y40" s="338">
        <f>IF(DD40&lt;500,0,IF(DD40&lt;1000,5,IF(DD40&gt;1000,10)))</f>
        <v>5</v>
      </c>
      <c r="Z40" s="338">
        <f>IF(AA40="Yes",15,0)</f>
        <v>15</v>
      </c>
      <c r="AA40" s="85" t="s">
        <v>161</v>
      </c>
      <c r="AB40" s="338">
        <f>IF(AC40="Yes",10,0)</f>
        <v>10</v>
      </c>
      <c r="AC40" s="385" t="s">
        <v>161</v>
      </c>
      <c r="AD40" s="338">
        <f>IF(AE40="Yes",10,0)</f>
        <v>10</v>
      </c>
      <c r="AE40" s="385" t="s">
        <v>161</v>
      </c>
      <c r="AF40" s="242">
        <f t="shared" si="19"/>
        <v>5</v>
      </c>
      <c r="AG40" s="242">
        <f>IF(BM38&lt;999,20,IF(BM38&lt;1499,15,IF(BM38&lt;1999,10,IF(BM38&lt;3999,5,IF(BM38&gt;4000,0)))))</f>
        <v>0</v>
      </c>
      <c r="AH40" s="242">
        <f t="shared" si="20"/>
        <v>15</v>
      </c>
      <c r="AI40" s="242">
        <f>IF(AJ40="Yes",10,0)</f>
        <v>10</v>
      </c>
      <c r="AJ40" s="241" t="s">
        <v>161</v>
      </c>
      <c r="AK40" s="242">
        <v>15</v>
      </c>
      <c r="AL40" s="241" t="s">
        <v>751</v>
      </c>
      <c r="AM40" s="242">
        <f t="shared" si="21"/>
        <v>10</v>
      </c>
      <c r="AN40" s="241" t="s">
        <v>161</v>
      </c>
      <c r="AO40" s="242">
        <f t="shared" si="30"/>
        <v>0</v>
      </c>
      <c r="AP40" s="241" t="s">
        <v>162</v>
      </c>
      <c r="AQ40" s="242">
        <f t="shared" si="27"/>
        <v>0</v>
      </c>
      <c r="AR40" s="241" t="s">
        <v>162</v>
      </c>
      <c r="AS40" s="191">
        <v>10.66617998102131</v>
      </c>
      <c r="AT40" s="191">
        <v>1.6161204218600192E-2</v>
      </c>
      <c r="AU40" s="191">
        <v>33.133862619032996</v>
      </c>
      <c r="AV40" s="191">
        <v>2.6845429695994789</v>
      </c>
      <c r="AW40" s="191" t="s">
        <v>155</v>
      </c>
      <c r="AX40" s="191">
        <v>16.497368424559369</v>
      </c>
      <c r="AY40" s="191">
        <v>25</v>
      </c>
      <c r="AZ40" s="191">
        <v>0</v>
      </c>
      <c r="BA40" s="455"/>
      <c r="BB40" s="125"/>
      <c r="BC40" s="442"/>
      <c r="BD40" s="337" t="s">
        <v>194</v>
      </c>
      <c r="BE40" s="193">
        <v>100</v>
      </c>
      <c r="BF40" s="101" t="s">
        <v>214</v>
      </c>
      <c r="BG40" s="193" t="s">
        <v>156</v>
      </c>
      <c r="BH40" s="101" t="s">
        <v>156</v>
      </c>
      <c r="BI40" s="193" t="s">
        <v>156</v>
      </c>
      <c r="BJ40" s="193" t="s">
        <v>195</v>
      </c>
      <c r="BK40" s="193">
        <v>100</v>
      </c>
      <c r="BL40" s="193" t="s">
        <v>156</v>
      </c>
      <c r="BM40" s="193" t="s">
        <v>156</v>
      </c>
      <c r="BN40" s="193" t="s">
        <v>156</v>
      </c>
      <c r="BO40" s="193" t="s">
        <v>156</v>
      </c>
      <c r="BP40" s="331">
        <f>SUM(V40+W40+Y40+Z40+AB40+AD40)</f>
        <v>45</v>
      </c>
      <c r="BQ40" s="241">
        <f t="shared" si="29"/>
        <v>55</v>
      </c>
      <c r="BR40" s="331"/>
      <c r="BS40" s="406"/>
      <c r="BT40" s="338"/>
      <c r="BU40" s="242"/>
      <c r="BV40" s="241">
        <f t="shared" si="31"/>
        <v>6.88</v>
      </c>
      <c r="BW40" s="406">
        <f t="shared" si="32"/>
        <v>6.88</v>
      </c>
      <c r="BX40" s="508" t="s">
        <v>809</v>
      </c>
      <c r="BY40" s="331">
        <f>O40+BT40*0.25</f>
        <v>9.07</v>
      </c>
      <c r="BZ40" s="331"/>
      <c r="CA40" s="22" t="s">
        <v>196</v>
      </c>
      <c r="CB40" s="56">
        <v>100</v>
      </c>
      <c r="CC40" s="22" t="s">
        <v>310</v>
      </c>
      <c r="CD40" s="56" t="s">
        <v>156</v>
      </c>
      <c r="CE40" s="22" t="s">
        <v>156</v>
      </c>
      <c r="CF40" s="56" t="s">
        <v>156</v>
      </c>
      <c r="CG40" s="22" t="s">
        <v>156</v>
      </c>
      <c r="CH40" s="56" t="s">
        <v>156</v>
      </c>
      <c r="CI40" s="24">
        <v>1</v>
      </c>
      <c r="CJ40" s="24" t="s">
        <v>184</v>
      </c>
      <c r="CK40" s="22" t="s">
        <v>198</v>
      </c>
      <c r="CL40" s="22" t="s">
        <v>447</v>
      </c>
      <c r="CM40" s="22" t="s">
        <v>448</v>
      </c>
      <c r="CN40" s="55">
        <v>24.817557310000002</v>
      </c>
      <c r="CO40" s="55">
        <v>24.817557310000002</v>
      </c>
      <c r="CP40" s="24" t="s">
        <v>174</v>
      </c>
      <c r="CQ40" s="24" t="s">
        <v>174</v>
      </c>
      <c r="CR40" s="56">
        <v>1</v>
      </c>
      <c r="CS40" s="56">
        <v>1</v>
      </c>
      <c r="CT40" s="24" t="s">
        <v>159</v>
      </c>
      <c r="CU40" s="24" t="s">
        <v>205</v>
      </c>
      <c r="CV40" s="56">
        <v>55</v>
      </c>
      <c r="CW40" s="56">
        <v>55</v>
      </c>
      <c r="CX40" s="55">
        <v>21.498974225824398</v>
      </c>
      <c r="CY40" s="55">
        <v>78.501025774175602</v>
      </c>
      <c r="CZ40" s="57">
        <v>2497.3684245593699</v>
      </c>
      <c r="DA40" s="57">
        <v>15500</v>
      </c>
      <c r="DB40" s="55">
        <v>0.16112054351995936</v>
      </c>
      <c r="DC40" s="57">
        <v>1960.4598306394741</v>
      </c>
      <c r="DD40" s="57">
        <v>536.90859391989579</v>
      </c>
      <c r="DE40" s="58">
        <v>68999.968866657597</v>
      </c>
      <c r="DF40" s="58">
        <v>18896.932079771112</v>
      </c>
      <c r="DG40" s="58">
        <v>87896.900946428708</v>
      </c>
      <c r="DH40" s="23">
        <v>2107017</v>
      </c>
      <c r="DI40" s="55">
        <v>34.606511580000003</v>
      </c>
      <c r="DJ40" s="55">
        <v>28.184745840000001</v>
      </c>
      <c r="DK40" s="55">
        <v>36.620271590000002</v>
      </c>
      <c r="DL40" s="55" t="s">
        <v>156</v>
      </c>
      <c r="DM40" s="55" t="s">
        <v>156</v>
      </c>
      <c r="DN40" s="58" t="s">
        <v>156</v>
      </c>
      <c r="DO40" s="59" t="s">
        <v>156</v>
      </c>
      <c r="DP40" s="24" t="s">
        <v>162</v>
      </c>
      <c r="DQ40" s="24" t="s">
        <v>162</v>
      </c>
      <c r="DR40" s="56">
        <v>11</v>
      </c>
      <c r="DS40" s="56">
        <v>12</v>
      </c>
      <c r="DT40" s="24" t="s">
        <v>162</v>
      </c>
      <c r="DU40" s="56">
        <v>0</v>
      </c>
      <c r="DV40" s="56">
        <v>0</v>
      </c>
      <c r="DW40" s="22" t="s">
        <v>175</v>
      </c>
      <c r="DX40" s="22" t="s">
        <v>305</v>
      </c>
      <c r="DY40" s="24" t="s">
        <v>165</v>
      </c>
      <c r="DZ40" s="24" t="s">
        <v>165</v>
      </c>
      <c r="EA40" s="56">
        <v>1</v>
      </c>
      <c r="EB40" s="24" t="s">
        <v>162</v>
      </c>
      <c r="EC40" s="56">
        <v>27</v>
      </c>
      <c r="ED40" s="23">
        <v>108729000</v>
      </c>
      <c r="EE40" s="23">
        <v>19327000</v>
      </c>
      <c r="EF40" s="23">
        <v>2319000</v>
      </c>
      <c r="EG40" s="23">
        <v>130375000</v>
      </c>
      <c r="EH40" s="23" t="s">
        <v>156</v>
      </c>
      <c r="EI40" s="23">
        <v>130375000</v>
      </c>
      <c r="EJ40" s="23">
        <v>130375000</v>
      </c>
      <c r="EK40" s="24" t="s">
        <v>156</v>
      </c>
    </row>
    <row r="41" spans="1:141" ht="92.45" customHeight="1" x14ac:dyDescent="0.2">
      <c r="A41" s="236" t="s">
        <v>137</v>
      </c>
      <c r="B41" s="403" t="s">
        <v>295</v>
      </c>
      <c r="C41" s="237" t="s">
        <v>214</v>
      </c>
      <c r="D41" s="238" t="s">
        <v>757</v>
      </c>
      <c r="E41" s="238" t="s">
        <v>179</v>
      </c>
      <c r="F41" s="236" t="s">
        <v>156</v>
      </c>
      <c r="G41" s="236" t="s">
        <v>410</v>
      </c>
      <c r="H41" s="236" t="s">
        <v>411</v>
      </c>
      <c r="I41" s="236" t="s">
        <v>412</v>
      </c>
      <c r="J41" s="236" t="s">
        <v>413</v>
      </c>
      <c r="K41" s="236" t="s">
        <v>187</v>
      </c>
      <c r="L41" s="239">
        <v>734000</v>
      </c>
      <c r="M41" s="186"/>
      <c r="N41" s="240"/>
      <c r="O41" s="187"/>
      <c r="P41" s="383"/>
      <c r="Q41" s="383"/>
      <c r="R41" s="383"/>
      <c r="S41" s="241">
        <v>8.27</v>
      </c>
      <c r="T41" s="406">
        <v>5.25</v>
      </c>
      <c r="U41" s="240"/>
      <c r="V41" s="104" t="s">
        <v>155</v>
      </c>
      <c r="W41" s="105"/>
      <c r="X41" s="190">
        <f t="shared" si="18"/>
        <v>548.01863437169857</v>
      </c>
      <c r="Y41" s="331"/>
      <c r="Z41" s="331"/>
      <c r="AA41" s="85" t="s">
        <v>161</v>
      </c>
      <c r="AB41" s="331"/>
      <c r="AC41" s="331"/>
      <c r="AD41" s="331"/>
      <c r="AE41" s="331"/>
      <c r="AF41" s="242">
        <f t="shared" si="19"/>
        <v>0</v>
      </c>
      <c r="AG41" s="242">
        <f>IF(X41&lt;999,20,IF(X41&lt;1499,15,IF(X41&lt;1999,10,IF(X41&lt;3999,5,IF(X41&gt;4000,0)))))</f>
        <v>20</v>
      </c>
      <c r="AH41" s="242">
        <f t="shared" si="20"/>
        <v>15</v>
      </c>
      <c r="AI41" s="242">
        <v>10</v>
      </c>
      <c r="AJ41" s="241" t="s">
        <v>162</v>
      </c>
      <c r="AK41" s="242">
        <f>IF(AL41="Minimal",15,0)</f>
        <v>15</v>
      </c>
      <c r="AL41" s="241" t="s">
        <v>751</v>
      </c>
      <c r="AM41" s="242">
        <f t="shared" si="21"/>
        <v>10</v>
      </c>
      <c r="AN41" s="241" t="s">
        <v>161</v>
      </c>
      <c r="AO41" s="242">
        <f t="shared" si="30"/>
        <v>0</v>
      </c>
      <c r="AP41" s="241" t="s">
        <v>162</v>
      </c>
      <c r="AQ41" s="242">
        <f t="shared" si="27"/>
        <v>0</v>
      </c>
      <c r="AR41" s="241" t="s">
        <v>162</v>
      </c>
      <c r="AS41" s="191">
        <v>7.6877419354838707</v>
      </c>
      <c r="AT41" s="191">
        <v>0</v>
      </c>
      <c r="AU41" s="191">
        <v>0</v>
      </c>
      <c r="AV41" s="191">
        <v>0</v>
      </c>
      <c r="AW41" s="191" t="s">
        <v>155</v>
      </c>
      <c r="AX41" s="191" t="s">
        <v>155</v>
      </c>
      <c r="AY41" s="191">
        <v>75</v>
      </c>
      <c r="AZ41" s="191">
        <v>0</v>
      </c>
      <c r="BA41" s="192"/>
      <c r="BB41" s="125"/>
      <c r="BC41" s="455"/>
      <c r="BD41" s="273" t="s">
        <v>214</v>
      </c>
      <c r="BE41" s="193">
        <v>100</v>
      </c>
      <c r="BF41" s="101" t="s">
        <v>156</v>
      </c>
      <c r="BG41" s="193" t="s">
        <v>156</v>
      </c>
      <c r="BH41" s="101" t="s">
        <v>156</v>
      </c>
      <c r="BI41" s="193" t="s">
        <v>156</v>
      </c>
      <c r="BJ41" s="193" t="s">
        <v>195</v>
      </c>
      <c r="BK41" s="193">
        <v>100</v>
      </c>
      <c r="BL41" s="193" t="s">
        <v>156</v>
      </c>
      <c r="BM41" s="193" t="s">
        <v>156</v>
      </c>
      <c r="BN41" s="193" t="s">
        <v>156</v>
      </c>
      <c r="BO41" s="193" t="s">
        <v>156</v>
      </c>
      <c r="BP41" s="386"/>
      <c r="BQ41" s="241">
        <f t="shared" si="29"/>
        <v>70</v>
      </c>
      <c r="BR41" s="386"/>
      <c r="BS41" s="408"/>
      <c r="BT41" s="386"/>
      <c r="BU41" s="242">
        <v>100</v>
      </c>
      <c r="BV41" s="241">
        <f t="shared" si="31"/>
        <v>33.269999999999996</v>
      </c>
      <c r="BW41" s="406">
        <f t="shared" si="32"/>
        <v>38.519999999999996</v>
      </c>
      <c r="BX41" s="513"/>
      <c r="BY41" s="386"/>
      <c r="BZ41" s="308"/>
      <c r="CA41" s="22" t="s">
        <v>295</v>
      </c>
      <c r="CB41" s="56">
        <v>100</v>
      </c>
      <c r="CC41" s="22" t="s">
        <v>156</v>
      </c>
      <c r="CD41" s="56" t="s">
        <v>156</v>
      </c>
      <c r="CE41" s="22" t="s">
        <v>156</v>
      </c>
      <c r="CF41" s="56" t="s">
        <v>156</v>
      </c>
      <c r="CG41" s="22" t="s">
        <v>156</v>
      </c>
      <c r="CH41" s="56" t="s">
        <v>156</v>
      </c>
      <c r="CI41" s="24">
        <v>1</v>
      </c>
      <c r="CJ41" s="24" t="s">
        <v>184</v>
      </c>
      <c r="CK41" s="22" t="s">
        <v>198</v>
      </c>
      <c r="CL41" s="22" t="s">
        <v>216</v>
      </c>
      <c r="CM41" s="22" t="s">
        <v>296</v>
      </c>
      <c r="CN41" s="55">
        <v>0.74409473000000004</v>
      </c>
      <c r="CO41" s="55">
        <v>0.74409473000000004</v>
      </c>
      <c r="CP41" s="24" t="s">
        <v>174</v>
      </c>
      <c r="CQ41" s="24" t="s">
        <v>174</v>
      </c>
      <c r="CR41" s="56">
        <v>1</v>
      </c>
      <c r="CS41" s="56">
        <v>1</v>
      </c>
      <c r="CT41" s="24" t="s">
        <v>159</v>
      </c>
      <c r="CU41" s="24" t="s">
        <v>159</v>
      </c>
      <c r="CV41" s="56">
        <v>55</v>
      </c>
      <c r="CW41" s="56">
        <v>55</v>
      </c>
      <c r="CX41" s="55">
        <v>0</v>
      </c>
      <c r="CY41" s="55">
        <v>100</v>
      </c>
      <c r="CZ41" s="57">
        <v>1800</v>
      </c>
      <c r="DA41" s="57">
        <v>15500</v>
      </c>
      <c r="DB41" s="55">
        <v>0.11612903225806452</v>
      </c>
      <c r="DC41" s="57">
        <v>1800</v>
      </c>
      <c r="DD41" s="57">
        <v>0</v>
      </c>
      <c r="DE41" s="58">
        <v>0</v>
      </c>
      <c r="DF41" s="58">
        <v>0</v>
      </c>
      <c r="DG41" s="58">
        <v>0</v>
      </c>
      <c r="DH41" s="23">
        <v>0</v>
      </c>
      <c r="DI41" s="55">
        <v>0</v>
      </c>
      <c r="DJ41" s="55">
        <v>0</v>
      </c>
      <c r="DK41" s="55">
        <v>0</v>
      </c>
      <c r="DL41" s="55" t="s">
        <v>156</v>
      </c>
      <c r="DM41" s="55" t="s">
        <v>156</v>
      </c>
      <c r="DN41" s="58" t="s">
        <v>156</v>
      </c>
      <c r="DO41" s="59" t="s">
        <v>156</v>
      </c>
      <c r="DP41" s="24" t="s">
        <v>162</v>
      </c>
      <c r="DQ41" s="24" t="s">
        <v>162</v>
      </c>
      <c r="DR41" s="56">
        <v>9</v>
      </c>
      <c r="DS41" s="56">
        <v>12</v>
      </c>
      <c r="DT41" s="24" t="s">
        <v>162</v>
      </c>
      <c r="DU41" s="56">
        <v>0</v>
      </c>
      <c r="DV41" s="56">
        <v>0</v>
      </c>
      <c r="DW41" s="22" t="s">
        <v>175</v>
      </c>
      <c r="DX41" s="22" t="s">
        <v>305</v>
      </c>
      <c r="DY41" s="24" t="s">
        <v>165</v>
      </c>
      <c r="DZ41" s="24" t="s">
        <v>165</v>
      </c>
      <c r="EA41" s="56">
        <v>2</v>
      </c>
      <c r="EB41" s="24" t="s">
        <v>162</v>
      </c>
      <c r="EC41" s="56">
        <v>30</v>
      </c>
      <c r="ED41" s="23">
        <v>734000</v>
      </c>
      <c r="EE41" s="23">
        <v>0</v>
      </c>
      <c r="EF41" s="23">
        <v>0</v>
      </c>
      <c r="EG41" s="23">
        <v>734000</v>
      </c>
      <c r="EH41" s="23" t="s">
        <v>156</v>
      </c>
      <c r="EI41" s="23">
        <v>734000</v>
      </c>
      <c r="EJ41" s="23">
        <v>734000</v>
      </c>
      <c r="EK41" s="24" t="s">
        <v>156</v>
      </c>
    </row>
    <row r="42" spans="1:141" ht="55.15" customHeight="1" x14ac:dyDescent="0.2">
      <c r="A42" s="236" t="s">
        <v>141</v>
      </c>
      <c r="B42" s="404" t="s">
        <v>258</v>
      </c>
      <c r="C42" s="237" t="s">
        <v>194</v>
      </c>
      <c r="D42" s="238" t="s">
        <v>757</v>
      </c>
      <c r="E42" s="238" t="s">
        <v>185</v>
      </c>
      <c r="F42" s="236" t="s">
        <v>156</v>
      </c>
      <c r="G42" s="236" t="s">
        <v>202</v>
      </c>
      <c r="H42" s="236" t="s">
        <v>424</v>
      </c>
      <c r="I42" s="236" t="s">
        <v>425</v>
      </c>
      <c r="J42" s="236" t="s">
        <v>426</v>
      </c>
      <c r="K42" s="236" t="s">
        <v>187</v>
      </c>
      <c r="L42" s="239">
        <v>701000</v>
      </c>
      <c r="M42" s="217"/>
      <c r="N42" s="240"/>
      <c r="O42" s="103">
        <v>6.001844019965354</v>
      </c>
      <c r="P42" s="85">
        <f>(V42+W42+Y42+Z42+AB42+AD42)</f>
        <v>50</v>
      </c>
      <c r="Q42" s="85"/>
      <c r="R42" s="85">
        <f>O42+P42+Q42</f>
        <v>56.001844019965354</v>
      </c>
      <c r="S42" s="241">
        <v>4.0012293466435693</v>
      </c>
      <c r="T42" s="406"/>
      <c r="U42" s="240"/>
      <c r="V42" s="104">
        <f>IF(AU42&lt;30,0,IF(AU42&lt;50,5,IF(AU42&lt;65,10,IF(AU42&gt;66,15))))</f>
        <v>0</v>
      </c>
      <c r="W42" s="105">
        <f>IF(X42&lt;499,15,IF(X42&lt;999,10,IF(X42&lt;1499,5,IF(X42&gt;1500,0))))</f>
        <v>15</v>
      </c>
      <c r="X42" s="190">
        <f t="shared" si="18"/>
        <v>45.604565057177851</v>
      </c>
      <c r="Y42" s="105">
        <f>IF(DD42&lt;500,0,IF(DD42&lt;1000,5,IF(DD42&gt;1000,10)))</f>
        <v>0</v>
      </c>
      <c r="Z42" s="105">
        <f>IF(AA42="Yes",15,0)</f>
        <v>15</v>
      </c>
      <c r="AA42" s="85" t="s">
        <v>161</v>
      </c>
      <c r="AB42" s="105">
        <f>IF(AC42="Yes",10,0)</f>
        <v>10</v>
      </c>
      <c r="AC42" s="191" t="s">
        <v>161</v>
      </c>
      <c r="AD42" s="105">
        <f>IF(AE42="Yes",10,0)</f>
        <v>10</v>
      </c>
      <c r="AE42" s="191" t="s">
        <v>161</v>
      </c>
      <c r="AF42" s="242">
        <f t="shared" si="19"/>
        <v>0</v>
      </c>
      <c r="AG42" s="242">
        <f>IF(X42&lt;999,20,IF(X42&lt;1499,15,IF(X42&lt;1999,10,IF(X42&lt;3999,5,IF(X42&gt;4000,0)))))</f>
        <v>20</v>
      </c>
      <c r="AH42" s="242">
        <f t="shared" si="20"/>
        <v>15</v>
      </c>
      <c r="AI42" s="242">
        <f>IF(AJ42="Yes",10,0)</f>
        <v>10</v>
      </c>
      <c r="AJ42" s="241" t="s">
        <v>161</v>
      </c>
      <c r="AK42" s="242">
        <v>15</v>
      </c>
      <c r="AL42" s="241" t="s">
        <v>751</v>
      </c>
      <c r="AM42" s="242">
        <f t="shared" si="21"/>
        <v>10</v>
      </c>
      <c r="AN42" s="241" t="s">
        <v>161</v>
      </c>
      <c r="AO42" s="242">
        <f t="shared" si="30"/>
        <v>0</v>
      </c>
      <c r="AP42" s="241" t="s">
        <v>162</v>
      </c>
      <c r="AQ42" s="242">
        <f t="shared" si="27"/>
        <v>0</v>
      </c>
      <c r="AR42" s="241" t="s">
        <v>162</v>
      </c>
      <c r="AS42" s="191">
        <v>11.153476270105694</v>
      </c>
      <c r="AT42" s="191">
        <v>0</v>
      </c>
      <c r="AU42" s="191">
        <v>28.858817196330001</v>
      </c>
      <c r="AV42" s="191">
        <v>1.999890922488379</v>
      </c>
      <c r="AW42" s="191" t="s">
        <v>155</v>
      </c>
      <c r="AX42" s="191">
        <v>12.61146520254281</v>
      </c>
      <c r="AY42" s="191">
        <v>0</v>
      </c>
      <c r="AZ42" s="191">
        <v>0</v>
      </c>
      <c r="BA42" s="192"/>
      <c r="BB42" s="125"/>
      <c r="BC42" s="106"/>
      <c r="BD42" s="337" t="s">
        <v>194</v>
      </c>
      <c r="BE42" s="193">
        <v>100</v>
      </c>
      <c r="BF42" s="101" t="s">
        <v>156</v>
      </c>
      <c r="BG42" s="193" t="s">
        <v>156</v>
      </c>
      <c r="BH42" s="101" t="s">
        <v>156</v>
      </c>
      <c r="BI42" s="193" t="s">
        <v>156</v>
      </c>
      <c r="BJ42" s="193" t="s">
        <v>195</v>
      </c>
      <c r="BK42" s="193">
        <v>100</v>
      </c>
      <c r="BL42" s="193" t="s">
        <v>183</v>
      </c>
      <c r="BM42" s="193" t="s">
        <v>156</v>
      </c>
      <c r="BN42" s="193" t="s">
        <v>156</v>
      </c>
      <c r="BO42" s="193" t="s">
        <v>156</v>
      </c>
      <c r="BP42" s="85">
        <f>SUM(V42+W42+Y42+Z42+AB42+AD42)</f>
        <v>50</v>
      </c>
      <c r="BQ42" s="241">
        <f t="shared" si="29"/>
        <v>70</v>
      </c>
      <c r="BR42" s="85"/>
      <c r="BS42" s="241"/>
      <c r="BT42" s="105"/>
      <c r="BU42" s="242">
        <v>100</v>
      </c>
      <c r="BV42" s="241">
        <f t="shared" si="31"/>
        <v>29.001229346643569</v>
      </c>
      <c r="BW42" s="406">
        <f t="shared" si="32"/>
        <v>29.001229346643569</v>
      </c>
      <c r="BX42" s="507"/>
      <c r="BY42" s="85">
        <f>O42+BT42*0.25</f>
        <v>6.001844019965354</v>
      </c>
      <c r="BZ42" s="85"/>
      <c r="CA42" s="22" t="s">
        <v>258</v>
      </c>
      <c r="CB42" s="56">
        <v>100</v>
      </c>
      <c r="CC42" s="22" t="s">
        <v>253</v>
      </c>
      <c r="CD42" s="56" t="s">
        <v>156</v>
      </c>
      <c r="CE42" s="22" t="s">
        <v>156</v>
      </c>
      <c r="CF42" s="56" t="s">
        <v>156</v>
      </c>
      <c r="CG42" s="22" t="s">
        <v>156</v>
      </c>
      <c r="CH42" s="56" t="s">
        <v>156</v>
      </c>
      <c r="CI42" s="24">
        <v>1</v>
      </c>
      <c r="CJ42" s="24" t="s">
        <v>184</v>
      </c>
      <c r="CK42" s="22" t="s">
        <v>274</v>
      </c>
      <c r="CL42" s="22" t="s">
        <v>199</v>
      </c>
      <c r="CM42" s="22" t="s">
        <v>317</v>
      </c>
      <c r="CN42" s="55">
        <v>5.88607046</v>
      </c>
      <c r="CO42" s="55">
        <v>5.88607046</v>
      </c>
      <c r="CP42" s="24" t="s">
        <v>174</v>
      </c>
      <c r="CQ42" s="24" t="s">
        <v>174</v>
      </c>
      <c r="CR42" s="56">
        <v>1</v>
      </c>
      <c r="CS42" s="56">
        <v>1</v>
      </c>
      <c r="CT42" s="24" t="s">
        <v>159</v>
      </c>
      <c r="CU42" s="24" t="s">
        <v>159</v>
      </c>
      <c r="CV42" s="56">
        <v>55.000040093698097</v>
      </c>
      <c r="CW42" s="56">
        <v>55.000040093698097</v>
      </c>
      <c r="CX42" s="55">
        <v>15.316236421921801</v>
      </c>
      <c r="CY42" s="55">
        <v>84.683763578078199</v>
      </c>
      <c r="CZ42" s="57">
        <v>2611.4652025428099</v>
      </c>
      <c r="DA42" s="57">
        <v>15500.011299133101</v>
      </c>
      <c r="DB42" s="55">
        <v>0.16848150315147617</v>
      </c>
      <c r="DC42" s="57">
        <v>2211.4870180451339</v>
      </c>
      <c r="DD42" s="57">
        <v>399.97818449767578</v>
      </c>
      <c r="DE42" s="58">
        <v>0</v>
      </c>
      <c r="DF42" s="58">
        <v>0</v>
      </c>
      <c r="DG42" s="58">
        <v>0</v>
      </c>
      <c r="DH42" s="23">
        <v>0</v>
      </c>
      <c r="DI42" s="55">
        <v>29.796681070000002</v>
      </c>
      <c r="DJ42" s="55">
        <v>26.991747960000001</v>
      </c>
      <c r="DK42" s="55">
        <v>29.796681070000002</v>
      </c>
      <c r="DL42" s="55" t="s">
        <v>156</v>
      </c>
      <c r="DM42" s="55" t="s">
        <v>156</v>
      </c>
      <c r="DN42" s="58" t="s">
        <v>156</v>
      </c>
      <c r="DO42" s="59" t="s">
        <v>156</v>
      </c>
      <c r="DP42" s="24" t="s">
        <v>162</v>
      </c>
      <c r="DQ42" s="24" t="s">
        <v>162</v>
      </c>
      <c r="DR42" s="56">
        <v>12</v>
      </c>
      <c r="DS42" s="56">
        <v>12</v>
      </c>
      <c r="DT42" s="24" t="s">
        <v>162</v>
      </c>
      <c r="DU42" s="56">
        <v>4</v>
      </c>
      <c r="DV42" s="56">
        <v>0</v>
      </c>
      <c r="DW42" s="22" t="s">
        <v>175</v>
      </c>
      <c r="DX42" s="22" t="s">
        <v>305</v>
      </c>
      <c r="DY42" s="24" t="s">
        <v>165</v>
      </c>
      <c r="DZ42" s="24" t="s">
        <v>165</v>
      </c>
      <c r="EA42" s="56">
        <v>1</v>
      </c>
      <c r="EB42" s="24" t="s">
        <v>162</v>
      </c>
      <c r="EC42" s="56">
        <v>25</v>
      </c>
      <c r="ED42" s="23">
        <v>701000</v>
      </c>
      <c r="EE42" s="23">
        <v>0</v>
      </c>
      <c r="EF42" s="23">
        <v>0</v>
      </c>
      <c r="EG42" s="23">
        <v>701000</v>
      </c>
      <c r="EH42" s="23" t="s">
        <v>156</v>
      </c>
      <c r="EI42" s="23">
        <v>701000</v>
      </c>
      <c r="EJ42" s="23">
        <v>701000</v>
      </c>
      <c r="EK42" s="24" t="s">
        <v>156</v>
      </c>
    </row>
    <row r="43" spans="1:141" ht="91.15" customHeight="1" x14ac:dyDescent="0.2">
      <c r="A43" s="236" t="s">
        <v>148</v>
      </c>
      <c r="B43" s="237" t="s">
        <v>196</v>
      </c>
      <c r="C43" s="237" t="s">
        <v>194</v>
      </c>
      <c r="D43" s="238" t="s">
        <v>757</v>
      </c>
      <c r="E43" s="238" t="s">
        <v>153</v>
      </c>
      <c r="F43" s="236" t="s">
        <v>156</v>
      </c>
      <c r="G43" s="236" t="s">
        <v>450</v>
      </c>
      <c r="H43" s="236" t="s">
        <v>439</v>
      </c>
      <c r="I43" s="236" t="s">
        <v>442</v>
      </c>
      <c r="J43" s="236" t="s">
        <v>451</v>
      </c>
      <c r="K43" s="236" t="s">
        <v>172</v>
      </c>
      <c r="L43" s="239">
        <v>18115000</v>
      </c>
      <c r="M43" s="126">
        <v>5.280522319769938</v>
      </c>
      <c r="N43" s="240"/>
      <c r="O43" s="103">
        <v>13.48</v>
      </c>
      <c r="P43" s="85">
        <f>(V43+W43+Y43+Z43+AB43+AD43)</f>
        <v>60</v>
      </c>
      <c r="Q43" s="85"/>
      <c r="R43" s="85">
        <f>O43+P43+Q43</f>
        <v>73.48</v>
      </c>
      <c r="S43" s="241">
        <v>12.32</v>
      </c>
      <c r="T43" s="406"/>
      <c r="U43" s="240"/>
      <c r="V43" s="104">
        <f>IF(AU43&lt;30,0,IF(AU43&lt;50,5,IF(AU43&lt;65,10,IF(AU43&gt;66,15))))</f>
        <v>0</v>
      </c>
      <c r="W43" s="105">
        <f>IF(X43&lt;499,15,IF(X43&lt;999,10,IF(X43&lt;1499,5,IF(X43&gt;1500,0))))</f>
        <v>15</v>
      </c>
      <c r="X43" s="190">
        <f t="shared" si="18"/>
        <v>377.5845547580675</v>
      </c>
      <c r="Y43" s="105">
        <f>IF(DD43&lt;500,0,IF(DD43&lt;1000,5,IF(DD43&gt;1000,10)))</f>
        <v>10</v>
      </c>
      <c r="Z43" s="105">
        <f>IF(AA43="Yes",15,0)</f>
        <v>15</v>
      </c>
      <c r="AA43" s="85" t="s">
        <v>161</v>
      </c>
      <c r="AB43" s="105">
        <f>IF(AC43="Yes",10,0)</f>
        <v>10</v>
      </c>
      <c r="AC43" s="191" t="s">
        <v>161</v>
      </c>
      <c r="AD43" s="105">
        <f>IF(AE43="Yes",10,0)</f>
        <v>10</v>
      </c>
      <c r="AE43" s="191" t="s">
        <v>161</v>
      </c>
      <c r="AF43" s="242">
        <f t="shared" si="19"/>
        <v>0</v>
      </c>
      <c r="AG43" s="242">
        <f>IF(X43&lt;999,20,IF(X43&lt;1499,15,IF(X43&lt;1999,10,IF(X43&lt;3999,5,IF(X43&gt;4000,0)))))</f>
        <v>20</v>
      </c>
      <c r="AH43" s="242">
        <f t="shared" si="20"/>
        <v>15</v>
      </c>
      <c r="AI43" s="242">
        <f>IF(AJ43="Yes",10,0)</f>
        <v>10</v>
      </c>
      <c r="AJ43" s="241" t="s">
        <v>161</v>
      </c>
      <c r="AK43" s="242">
        <v>15</v>
      </c>
      <c r="AL43" s="241" t="s">
        <v>751</v>
      </c>
      <c r="AM43" s="242">
        <f t="shared" si="21"/>
        <v>10</v>
      </c>
      <c r="AN43" s="241" t="s">
        <v>161</v>
      </c>
      <c r="AO43" s="242">
        <f t="shared" si="30"/>
        <v>0</v>
      </c>
      <c r="AP43" s="241" t="s">
        <v>162</v>
      </c>
      <c r="AQ43" s="242">
        <f t="shared" si="27"/>
        <v>0</v>
      </c>
      <c r="AR43" s="241" t="s">
        <v>162</v>
      </c>
      <c r="AS43" s="191">
        <v>8.9789540080974994</v>
      </c>
      <c r="AT43" s="191">
        <v>0</v>
      </c>
      <c r="AU43" s="191">
        <v>14.225955942132</v>
      </c>
      <c r="AV43" s="191">
        <v>5.8043325764056979</v>
      </c>
      <c r="AW43" s="191">
        <v>3.3740078463481447E-2</v>
      </c>
      <c r="AX43" s="191">
        <v>17.24548809831855</v>
      </c>
      <c r="AY43" s="191">
        <v>0</v>
      </c>
      <c r="AZ43" s="191">
        <v>100</v>
      </c>
      <c r="BA43" s="192"/>
      <c r="BB43" s="125"/>
      <c r="BC43" s="106"/>
      <c r="BD43" s="101" t="s">
        <v>194</v>
      </c>
      <c r="BE43" s="193">
        <v>100</v>
      </c>
      <c r="BF43" s="101" t="s">
        <v>156</v>
      </c>
      <c r="BG43" s="193" t="s">
        <v>156</v>
      </c>
      <c r="BH43" s="101" t="s">
        <v>156</v>
      </c>
      <c r="BI43" s="193" t="s">
        <v>156</v>
      </c>
      <c r="BJ43" s="193" t="s">
        <v>195</v>
      </c>
      <c r="BK43" s="193">
        <v>100</v>
      </c>
      <c r="BL43" s="193" t="s">
        <v>156</v>
      </c>
      <c r="BM43" s="193" t="s">
        <v>156</v>
      </c>
      <c r="BN43" s="193" t="s">
        <v>156</v>
      </c>
      <c r="BO43" s="193" t="s">
        <v>156</v>
      </c>
      <c r="BP43" s="85">
        <f>SUM(V43+W43+Y43+Z43+AB43+AD43)</f>
        <v>60</v>
      </c>
      <c r="BQ43" s="241">
        <f t="shared" si="29"/>
        <v>70</v>
      </c>
      <c r="BR43" s="85"/>
      <c r="BS43" s="241"/>
      <c r="BT43" s="105"/>
      <c r="BU43" s="242"/>
      <c r="BV43" s="241">
        <f t="shared" si="31"/>
        <v>12.32</v>
      </c>
      <c r="BW43" s="406">
        <f t="shared" si="32"/>
        <v>12.32</v>
      </c>
      <c r="BX43" s="508" t="s">
        <v>842</v>
      </c>
      <c r="BY43" s="85">
        <f>O43+BT43*0.25</f>
        <v>13.48</v>
      </c>
      <c r="BZ43" s="85"/>
      <c r="CA43" s="22" t="s">
        <v>196</v>
      </c>
      <c r="CB43" s="56">
        <v>100</v>
      </c>
      <c r="CC43" s="22" t="s">
        <v>156</v>
      </c>
      <c r="CD43" s="56" t="s">
        <v>156</v>
      </c>
      <c r="CE43" s="22" t="s">
        <v>156</v>
      </c>
      <c r="CF43" s="56" t="s">
        <v>156</v>
      </c>
      <c r="CG43" s="22" t="s">
        <v>156</v>
      </c>
      <c r="CH43" s="56" t="s">
        <v>156</v>
      </c>
      <c r="CI43" s="24">
        <v>1</v>
      </c>
      <c r="CJ43" s="24" t="s">
        <v>184</v>
      </c>
      <c r="CK43" s="22" t="s">
        <v>198</v>
      </c>
      <c r="CL43" s="22" t="s">
        <v>199</v>
      </c>
      <c r="CM43" s="22" t="s">
        <v>210</v>
      </c>
      <c r="CN43" s="55">
        <v>6.6215013200000001</v>
      </c>
      <c r="CO43" s="55">
        <v>6.6215013200000001</v>
      </c>
      <c r="CP43" s="24" t="s">
        <v>168</v>
      </c>
      <c r="CQ43" s="24" t="s">
        <v>168</v>
      </c>
      <c r="CR43" s="56">
        <v>2</v>
      </c>
      <c r="CS43" s="56">
        <v>2</v>
      </c>
      <c r="CT43" s="24" t="s">
        <v>160</v>
      </c>
      <c r="CU43" s="24" t="s">
        <v>160</v>
      </c>
      <c r="CV43" s="56">
        <v>69.868031583409305</v>
      </c>
      <c r="CW43" s="56">
        <v>69.868031583409305</v>
      </c>
      <c r="CX43" s="55">
        <v>16.0219228784675</v>
      </c>
      <c r="CY43" s="55">
        <v>83.978077121532493</v>
      </c>
      <c r="CZ43" s="57">
        <v>7245.4880983185503</v>
      </c>
      <c r="DA43" s="57">
        <v>71492.605187994195</v>
      </c>
      <c r="DB43" s="55">
        <v>0.10134597947950133</v>
      </c>
      <c r="DC43" s="57">
        <v>6084.6215830374103</v>
      </c>
      <c r="DD43" s="57">
        <v>1160.8665152811395</v>
      </c>
      <c r="DE43" s="58">
        <v>0</v>
      </c>
      <c r="DF43" s="58">
        <v>0</v>
      </c>
      <c r="DG43" s="58">
        <v>0</v>
      </c>
      <c r="DH43" s="23">
        <v>0</v>
      </c>
      <c r="DI43" s="55">
        <v>15.056317160000001</v>
      </c>
      <c r="DJ43" s="55">
        <v>7.53506316</v>
      </c>
      <c r="DK43" s="55">
        <v>20.090755720000001</v>
      </c>
      <c r="DL43" s="55" t="s">
        <v>156</v>
      </c>
      <c r="DM43" s="55" t="s">
        <v>156</v>
      </c>
      <c r="DN43" s="58">
        <v>0.15711071904780799</v>
      </c>
      <c r="DO43" s="59">
        <v>5.1769085022182097E-7</v>
      </c>
      <c r="DP43" s="24" t="s">
        <v>162</v>
      </c>
      <c r="DQ43" s="24" t="s">
        <v>162</v>
      </c>
      <c r="DR43" s="56">
        <v>12</v>
      </c>
      <c r="DS43" s="56">
        <v>12</v>
      </c>
      <c r="DT43" s="24" t="s">
        <v>162</v>
      </c>
      <c r="DU43" s="56">
        <v>0</v>
      </c>
      <c r="DV43" s="56">
        <v>4</v>
      </c>
      <c r="DW43" s="22" t="s">
        <v>169</v>
      </c>
      <c r="DX43" s="22" t="s">
        <v>156</v>
      </c>
      <c r="DY43" s="24" t="s">
        <v>170</v>
      </c>
      <c r="DZ43" s="24" t="s">
        <v>170</v>
      </c>
      <c r="EA43" s="56">
        <v>1</v>
      </c>
      <c r="EB43" s="24" t="s">
        <v>162</v>
      </c>
      <c r="EC43" s="56">
        <v>25</v>
      </c>
      <c r="ED43" s="23">
        <v>18115000</v>
      </c>
      <c r="EE43" s="23">
        <v>0</v>
      </c>
      <c r="EF43" s="23">
        <v>0</v>
      </c>
      <c r="EG43" s="23">
        <v>18115000</v>
      </c>
      <c r="EH43" s="23" t="s">
        <v>156</v>
      </c>
      <c r="EI43" s="23">
        <v>18115000</v>
      </c>
      <c r="EJ43" s="23">
        <v>18115000</v>
      </c>
      <c r="EK43" s="24" t="s">
        <v>156</v>
      </c>
    </row>
    <row r="44" spans="1:141" ht="102" customHeight="1" x14ac:dyDescent="0.2">
      <c r="A44" s="236" t="s">
        <v>110</v>
      </c>
      <c r="B44" s="237" t="s">
        <v>295</v>
      </c>
      <c r="C44" s="237" t="s">
        <v>214</v>
      </c>
      <c r="D44" s="238" t="s">
        <v>757</v>
      </c>
      <c r="E44" s="238" t="s">
        <v>153</v>
      </c>
      <c r="F44" s="236" t="s">
        <v>292</v>
      </c>
      <c r="G44" s="236" t="s">
        <v>221</v>
      </c>
      <c r="H44" s="236" t="s">
        <v>293</v>
      </c>
      <c r="I44" s="236" t="s">
        <v>156</v>
      </c>
      <c r="J44" s="236" t="s">
        <v>294</v>
      </c>
      <c r="K44" s="236" t="s">
        <v>291</v>
      </c>
      <c r="L44" s="239">
        <v>12906000</v>
      </c>
      <c r="M44" s="126">
        <v>11.908335891675366</v>
      </c>
      <c r="N44" s="240"/>
      <c r="O44" s="103">
        <v>12.64</v>
      </c>
      <c r="P44" s="85">
        <f>(V44+W44+Y44+Z44+AB44+AD44)</f>
        <v>65</v>
      </c>
      <c r="Q44" s="85">
        <v>4.95</v>
      </c>
      <c r="R44" s="85">
        <f>O44+P44+Q44</f>
        <v>82.59</v>
      </c>
      <c r="S44" s="241">
        <v>9.24</v>
      </c>
      <c r="T44" s="406">
        <v>7.5</v>
      </c>
      <c r="U44" s="240"/>
      <c r="V44" s="104">
        <f>IF(AU44&lt;30,0,IF(AU44&lt;50,5,IF(AU44&lt;65,10,IF(AU44&gt;66,15))))</f>
        <v>10</v>
      </c>
      <c r="W44" s="105">
        <f>IF(X44&lt;499,15,IF(X44&lt;999,10,IF(X44&lt;1499,5,IF(X44&gt;1500,0))))</f>
        <v>15</v>
      </c>
      <c r="X44" s="190">
        <f t="shared" si="18"/>
        <v>407.68760462512967</v>
      </c>
      <c r="Y44" s="105">
        <f>IF(DD44&lt;500,0,IF(DD44&lt;1000,5,IF(DD44&gt;1000,10)))</f>
        <v>10</v>
      </c>
      <c r="Z44" s="105">
        <f>IF(AA44="Yes",20,0)</f>
        <v>20</v>
      </c>
      <c r="AA44" s="85" t="s">
        <v>161</v>
      </c>
      <c r="AB44" s="105">
        <f>IF(AC44="Yes",10,0)</f>
        <v>10</v>
      </c>
      <c r="AC44" s="191" t="s">
        <v>161</v>
      </c>
      <c r="AD44" s="105">
        <f>IF(AE44="Yes",20,0)</f>
        <v>0</v>
      </c>
      <c r="AE44" s="191" t="s">
        <v>297</v>
      </c>
      <c r="AF44" s="242">
        <f t="shared" si="19"/>
        <v>10</v>
      </c>
      <c r="AG44" s="242">
        <f>IF(BM42&lt;999,20,IF(BM42&lt;1499,15,IF(BM42&lt;1999,10,IF(BM42&lt;3999,5,IF(BM42&gt;4000,0)))))</f>
        <v>0</v>
      </c>
      <c r="AH44" s="242">
        <f t="shared" si="20"/>
        <v>15</v>
      </c>
      <c r="AI44" s="242">
        <f>IF(AJ44="Yes",10,0)</f>
        <v>0</v>
      </c>
      <c r="AJ44" s="241" t="s">
        <v>162</v>
      </c>
      <c r="AK44" s="242">
        <f t="shared" ref="AK44:AK55" si="33">IF(AL44="Minimal",15,0)</f>
        <v>15</v>
      </c>
      <c r="AL44" s="241" t="s">
        <v>751</v>
      </c>
      <c r="AM44" s="242">
        <f t="shared" si="21"/>
        <v>10</v>
      </c>
      <c r="AN44" s="241" t="s">
        <v>161</v>
      </c>
      <c r="AO44" s="242">
        <f t="shared" si="30"/>
        <v>0</v>
      </c>
      <c r="AP44" s="241" t="s">
        <v>162</v>
      </c>
      <c r="AQ44" s="242">
        <f t="shared" si="27"/>
        <v>0</v>
      </c>
      <c r="AR44" s="241" t="s">
        <v>162</v>
      </c>
      <c r="AS44" s="191">
        <v>16.727256327764458</v>
      </c>
      <c r="AT44" s="191">
        <v>0.67404679993801331</v>
      </c>
      <c r="AU44" s="191">
        <v>50</v>
      </c>
      <c r="AV44" s="191">
        <v>7.7049196029202633</v>
      </c>
      <c r="AW44" s="191">
        <v>1.46961032780572</v>
      </c>
      <c r="AX44" s="191">
        <v>63.408788800000011</v>
      </c>
      <c r="AY44" s="191">
        <v>0</v>
      </c>
      <c r="AZ44" s="191">
        <v>25</v>
      </c>
      <c r="BA44" s="455"/>
      <c r="BB44" s="125"/>
      <c r="BC44" s="106"/>
      <c r="BD44" s="101" t="s">
        <v>214</v>
      </c>
      <c r="BE44" s="193">
        <v>100</v>
      </c>
      <c r="BF44" s="101" t="s">
        <v>156</v>
      </c>
      <c r="BG44" s="193" t="s">
        <v>156</v>
      </c>
      <c r="BH44" s="101" t="s">
        <v>156</v>
      </c>
      <c r="BI44" s="193" t="s">
        <v>156</v>
      </c>
      <c r="BJ44" s="193" t="s">
        <v>195</v>
      </c>
      <c r="BK44" s="193">
        <v>100</v>
      </c>
      <c r="BL44" s="193" t="s">
        <v>156</v>
      </c>
      <c r="BM44" s="193" t="s">
        <v>156</v>
      </c>
      <c r="BN44" s="193" t="s">
        <v>156</v>
      </c>
      <c r="BO44" s="193" t="s">
        <v>156</v>
      </c>
      <c r="BP44" s="85">
        <f>SUM(V44+W44+Y44+Z44+AB44+AD44)</f>
        <v>65</v>
      </c>
      <c r="BQ44" s="241">
        <f t="shared" si="29"/>
        <v>50</v>
      </c>
      <c r="BR44" s="85"/>
      <c r="BS44" s="241"/>
      <c r="BT44" s="105"/>
      <c r="BU44" s="242"/>
      <c r="BV44" s="241">
        <f t="shared" si="31"/>
        <v>9.24</v>
      </c>
      <c r="BW44" s="406">
        <f t="shared" si="32"/>
        <v>16.740000000000002</v>
      </c>
      <c r="BX44" s="508" t="s">
        <v>844</v>
      </c>
      <c r="BY44" s="85">
        <f>O44+BT44*0.25</f>
        <v>12.64</v>
      </c>
      <c r="BZ44" s="85" t="s">
        <v>807</v>
      </c>
      <c r="CA44" s="22" t="s">
        <v>295</v>
      </c>
      <c r="CB44" s="56">
        <v>100</v>
      </c>
      <c r="CC44" s="22" t="s">
        <v>156</v>
      </c>
      <c r="CD44" s="56" t="s">
        <v>156</v>
      </c>
      <c r="CE44" s="22" t="s">
        <v>156</v>
      </c>
      <c r="CF44" s="56" t="s">
        <v>156</v>
      </c>
      <c r="CG44" s="22" t="s">
        <v>156</v>
      </c>
      <c r="CH44" s="56" t="s">
        <v>156</v>
      </c>
      <c r="CI44" s="24">
        <v>1</v>
      </c>
      <c r="CJ44" s="24" t="s">
        <v>184</v>
      </c>
      <c r="CK44" s="22" t="s">
        <v>198</v>
      </c>
      <c r="CL44" s="22" t="s">
        <v>216</v>
      </c>
      <c r="CM44" s="22" t="s">
        <v>296</v>
      </c>
      <c r="CN44" s="55">
        <v>2</v>
      </c>
      <c r="CO44" s="55">
        <v>2</v>
      </c>
      <c r="CP44" s="24" t="s">
        <v>158</v>
      </c>
      <c r="CQ44" s="24" t="s">
        <v>168</v>
      </c>
      <c r="CR44" s="56">
        <v>2</v>
      </c>
      <c r="CS44" s="56">
        <v>2</v>
      </c>
      <c r="CT44" s="24" t="s">
        <v>160</v>
      </c>
      <c r="CU44" s="24" t="s">
        <v>160</v>
      </c>
      <c r="CV44" s="56">
        <v>55</v>
      </c>
      <c r="CW44" s="56">
        <v>55</v>
      </c>
      <c r="CX44" s="55">
        <v>9.7356275119906002</v>
      </c>
      <c r="CY44" s="55">
        <v>90.2643724880094</v>
      </c>
      <c r="CZ44" s="57">
        <v>15828.2958</v>
      </c>
      <c r="DA44" s="57">
        <v>91352.771370000002</v>
      </c>
      <c r="DB44" s="55">
        <v>0.17326563346274099</v>
      </c>
      <c r="DC44" s="57">
        <v>14287.311879415947</v>
      </c>
      <c r="DD44" s="57">
        <v>1540.9839205840526</v>
      </c>
      <c r="DE44" s="58">
        <v>343004.6154544357</v>
      </c>
      <c r="DF44" s="58">
        <v>36995.38454556428</v>
      </c>
      <c r="DG44" s="58">
        <v>380000</v>
      </c>
      <c r="DH44" s="23">
        <v>8699248</v>
      </c>
      <c r="DI44" s="55" t="s">
        <v>156</v>
      </c>
      <c r="DJ44" s="55" t="s">
        <v>156</v>
      </c>
      <c r="DK44" s="55" t="s">
        <v>156</v>
      </c>
      <c r="DL44" s="55">
        <v>0</v>
      </c>
      <c r="DM44" s="55">
        <v>100</v>
      </c>
      <c r="DN44" s="58">
        <v>6</v>
      </c>
      <c r="DO44" s="59">
        <v>2.3392206556114398E-5</v>
      </c>
      <c r="DP44" s="24" t="s">
        <v>297</v>
      </c>
      <c r="DQ44" s="24" t="s">
        <v>162</v>
      </c>
      <c r="DR44" s="56">
        <v>12</v>
      </c>
      <c r="DS44" s="56">
        <v>12</v>
      </c>
      <c r="DT44" s="24" t="s">
        <v>162</v>
      </c>
      <c r="DU44" s="56">
        <v>3</v>
      </c>
      <c r="DV44" s="56">
        <v>4</v>
      </c>
      <c r="DW44" s="22" t="s">
        <v>175</v>
      </c>
      <c r="DX44" s="22" t="s">
        <v>156</v>
      </c>
      <c r="DY44" s="24" t="s">
        <v>165</v>
      </c>
      <c r="DZ44" s="24" t="s">
        <v>170</v>
      </c>
      <c r="EA44" s="56">
        <v>2</v>
      </c>
      <c r="EB44" s="24" t="s">
        <v>161</v>
      </c>
      <c r="EC44" s="56">
        <v>30.6</v>
      </c>
      <c r="ED44" s="23">
        <v>10716000</v>
      </c>
      <c r="EE44" s="23">
        <v>2190000</v>
      </c>
      <c r="EF44" s="23">
        <v>0</v>
      </c>
      <c r="EG44" s="23">
        <v>12906000</v>
      </c>
      <c r="EH44" s="23" t="s">
        <v>156</v>
      </c>
      <c r="EI44" s="23">
        <v>12906000</v>
      </c>
      <c r="EJ44" s="23">
        <v>12906000</v>
      </c>
      <c r="EK44" s="24" t="s">
        <v>156</v>
      </c>
    </row>
    <row r="45" spans="1:141" ht="54" x14ac:dyDescent="0.2">
      <c r="A45" s="236" t="s">
        <v>95</v>
      </c>
      <c r="B45" s="237" t="s">
        <v>215</v>
      </c>
      <c r="C45" s="237" t="s">
        <v>214</v>
      </c>
      <c r="D45" s="238" t="s">
        <v>757</v>
      </c>
      <c r="E45" s="238" t="s">
        <v>153</v>
      </c>
      <c r="F45" s="236" t="s">
        <v>211</v>
      </c>
      <c r="G45" s="236" t="s">
        <v>190</v>
      </c>
      <c r="H45" s="236" t="s">
        <v>212</v>
      </c>
      <c r="I45" s="236" t="s">
        <v>213</v>
      </c>
      <c r="J45" s="236" t="s">
        <v>173</v>
      </c>
      <c r="K45" s="236" t="s">
        <v>167</v>
      </c>
      <c r="L45" s="239">
        <v>26200000</v>
      </c>
      <c r="M45" s="126">
        <v>11.662716525966273</v>
      </c>
      <c r="N45" s="240"/>
      <c r="O45" s="103">
        <v>12.49</v>
      </c>
      <c r="P45" s="331">
        <f>(V45+W45+Y45+Z45+AB45+AD45)</f>
        <v>65</v>
      </c>
      <c r="Q45" s="331">
        <v>3.6</v>
      </c>
      <c r="R45" s="331">
        <f>O45+P45+Q45</f>
        <v>81.089999999999989</v>
      </c>
      <c r="S45" s="241">
        <v>9.16</v>
      </c>
      <c r="T45" s="406">
        <v>5.25</v>
      </c>
      <c r="U45" s="240"/>
      <c r="V45" s="104">
        <f>IF(AU45&lt;30,0,IF(AU45&lt;50,5,IF(AU45&lt;65,10,IF(AU45&gt;66,15))))</f>
        <v>10</v>
      </c>
      <c r="W45" s="105">
        <f>IF(X45&lt;499,15,IF(X45&lt;999,10,IF(X45&lt;1499,5,IF(X45&gt;1500,0))))</f>
        <v>0</v>
      </c>
      <c r="X45" s="190">
        <f t="shared" si="18"/>
        <v>1700.8127716901893</v>
      </c>
      <c r="Y45" s="338">
        <f>IF(DD45&lt;500,0,IF(DD45&lt;1000,5,IF(DD45&gt;1000,10)))</f>
        <v>5</v>
      </c>
      <c r="Z45" s="338">
        <f>IF(AA45="Yes",20,0)</f>
        <v>20</v>
      </c>
      <c r="AA45" s="85" t="s">
        <v>161</v>
      </c>
      <c r="AB45" s="338">
        <f>IF(AC45="Yes",10,0)</f>
        <v>10</v>
      </c>
      <c r="AC45" s="385" t="s">
        <v>161</v>
      </c>
      <c r="AD45" s="338">
        <f>IF(AE45="Yes",20,0)</f>
        <v>20</v>
      </c>
      <c r="AE45" s="385" t="s">
        <v>161</v>
      </c>
      <c r="AF45" s="242">
        <f t="shared" si="19"/>
        <v>10</v>
      </c>
      <c r="AG45" s="242">
        <f t="shared" ref="AG45:AG56" si="34">IF(X45&lt;999,20,IF(X45&lt;1499,15,IF(X45&lt;1999,10,IF(X45&lt;3999,5,IF(X45&gt;4000,0)))))</f>
        <v>10</v>
      </c>
      <c r="AH45" s="242">
        <f t="shared" si="20"/>
        <v>15</v>
      </c>
      <c r="AI45" s="242">
        <v>10</v>
      </c>
      <c r="AJ45" s="241" t="s">
        <v>162</v>
      </c>
      <c r="AK45" s="242">
        <f t="shared" si="33"/>
        <v>15</v>
      </c>
      <c r="AL45" s="241" t="s">
        <v>751</v>
      </c>
      <c r="AM45" s="242">
        <f t="shared" si="21"/>
        <v>10</v>
      </c>
      <c r="AN45" s="241" t="s">
        <v>161</v>
      </c>
      <c r="AO45" s="242">
        <f t="shared" si="30"/>
        <v>0</v>
      </c>
      <c r="AP45" s="241" t="s">
        <v>162</v>
      </c>
      <c r="AQ45" s="242">
        <f t="shared" si="27"/>
        <v>0</v>
      </c>
      <c r="AR45" s="241" t="s">
        <v>162</v>
      </c>
      <c r="AS45" s="191">
        <v>15.80258064516129</v>
      </c>
      <c r="AT45" s="191">
        <v>1.9666755725190839E-2</v>
      </c>
      <c r="AU45" s="191">
        <v>50.766884000546995</v>
      </c>
      <c r="AV45" s="191">
        <v>9.1677418804838702</v>
      </c>
      <c r="AW45" s="191">
        <v>5.8055295488545502E-2</v>
      </c>
      <c r="AX45" s="191">
        <v>45.1</v>
      </c>
      <c r="AY45" s="191">
        <v>25</v>
      </c>
      <c r="AZ45" s="191">
        <v>0</v>
      </c>
      <c r="BA45" s="192"/>
      <c r="BB45" s="125"/>
      <c r="BC45" s="442"/>
      <c r="BD45" s="101" t="s">
        <v>214</v>
      </c>
      <c r="BE45" s="193">
        <v>100</v>
      </c>
      <c r="BF45" s="101" t="s">
        <v>156</v>
      </c>
      <c r="BG45" s="193" t="s">
        <v>156</v>
      </c>
      <c r="BH45" s="101" t="s">
        <v>156</v>
      </c>
      <c r="BI45" s="193" t="s">
        <v>156</v>
      </c>
      <c r="BJ45" s="193" t="s">
        <v>195</v>
      </c>
      <c r="BK45" s="193">
        <v>100</v>
      </c>
      <c r="BL45" s="193" t="s">
        <v>156</v>
      </c>
      <c r="BM45" s="193" t="s">
        <v>156</v>
      </c>
      <c r="BN45" s="193" t="s">
        <v>156</v>
      </c>
      <c r="BO45" s="193" t="s">
        <v>156</v>
      </c>
      <c r="BP45" s="331">
        <f>SUM(V45+W45+Y45+Z45+AB45+AD45)</f>
        <v>65</v>
      </c>
      <c r="BQ45" s="241">
        <f t="shared" si="29"/>
        <v>70</v>
      </c>
      <c r="BR45" s="331"/>
      <c r="BS45" s="406"/>
      <c r="BT45" s="338">
        <v>100</v>
      </c>
      <c r="BU45" s="242"/>
      <c r="BV45" s="241">
        <f t="shared" si="31"/>
        <v>9.16</v>
      </c>
      <c r="BW45" s="406">
        <f t="shared" si="32"/>
        <v>14.41</v>
      </c>
      <c r="BX45" s="508" t="s">
        <v>809</v>
      </c>
      <c r="BY45" s="331">
        <f>O45+BT45*0.25</f>
        <v>37.49</v>
      </c>
      <c r="BZ45" s="331"/>
      <c r="CA45" s="22" t="s">
        <v>215</v>
      </c>
      <c r="CB45" s="56">
        <v>100</v>
      </c>
      <c r="CC45" s="22" t="s">
        <v>156</v>
      </c>
      <c r="CD45" s="56" t="s">
        <v>156</v>
      </c>
      <c r="CE45" s="22" t="s">
        <v>156</v>
      </c>
      <c r="CF45" s="56" t="s">
        <v>156</v>
      </c>
      <c r="CG45" s="22" t="s">
        <v>156</v>
      </c>
      <c r="CH45" s="56" t="s">
        <v>156</v>
      </c>
      <c r="CI45" s="24">
        <v>1</v>
      </c>
      <c r="CJ45" s="24" t="s">
        <v>184</v>
      </c>
      <c r="CK45" s="22" t="s">
        <v>198</v>
      </c>
      <c r="CL45" s="22" t="s">
        <v>216</v>
      </c>
      <c r="CM45" s="22" t="s">
        <v>217</v>
      </c>
      <c r="CN45" s="55">
        <v>4.1633513100000004</v>
      </c>
      <c r="CO45" s="55">
        <v>4.1633513100000004</v>
      </c>
      <c r="CP45" s="24" t="s">
        <v>174</v>
      </c>
      <c r="CQ45" s="24" t="s">
        <v>158</v>
      </c>
      <c r="CR45" s="56">
        <v>1</v>
      </c>
      <c r="CS45" s="56">
        <v>2</v>
      </c>
      <c r="CT45" s="24" t="s">
        <v>159</v>
      </c>
      <c r="CU45" s="24" t="s">
        <v>160</v>
      </c>
      <c r="CV45" s="56">
        <v>55</v>
      </c>
      <c r="CW45" s="56">
        <v>55</v>
      </c>
      <c r="CX45" s="55">
        <v>17.297297</v>
      </c>
      <c r="CY45" s="55">
        <v>82.702703</v>
      </c>
      <c r="CZ45" s="57">
        <v>3700</v>
      </c>
      <c r="DA45" s="57">
        <v>15500</v>
      </c>
      <c r="DB45" s="55">
        <v>0.23870967741935484</v>
      </c>
      <c r="DC45" s="57">
        <v>3060.0000110000001</v>
      </c>
      <c r="DD45" s="57">
        <v>639.99998900000003</v>
      </c>
      <c r="DE45" s="58">
        <v>18067.430804417563</v>
      </c>
      <c r="DF45" s="58">
        <v>3778.8089786008504</v>
      </c>
      <c r="DG45" s="58">
        <v>21846.239783018413</v>
      </c>
      <c r="DH45" s="23">
        <v>515269</v>
      </c>
      <c r="DI45" s="55">
        <v>59.821943230000002</v>
      </c>
      <c r="DJ45" s="55">
        <v>36.671154739999999</v>
      </c>
      <c r="DK45" s="55">
        <v>55.822785619999998</v>
      </c>
      <c r="DL45" s="55" t="s">
        <v>156</v>
      </c>
      <c r="DM45" s="55" t="s">
        <v>156</v>
      </c>
      <c r="DN45" s="58">
        <v>0</v>
      </c>
      <c r="DO45" s="59">
        <v>1.16110590977091E-6</v>
      </c>
      <c r="DP45" s="24" t="s">
        <v>161</v>
      </c>
      <c r="DQ45" s="24" t="s">
        <v>162</v>
      </c>
      <c r="DR45" s="56">
        <v>11</v>
      </c>
      <c r="DS45" s="56">
        <v>12</v>
      </c>
      <c r="DT45" s="24" t="s">
        <v>162</v>
      </c>
      <c r="DU45" s="56">
        <v>2</v>
      </c>
      <c r="DV45" s="56">
        <v>0</v>
      </c>
      <c r="DW45" s="22" t="s">
        <v>175</v>
      </c>
      <c r="DX45" s="22" t="s">
        <v>164</v>
      </c>
      <c r="DY45" s="24" t="s">
        <v>165</v>
      </c>
      <c r="DZ45" s="24" t="s">
        <v>176</v>
      </c>
      <c r="EA45" s="56">
        <v>1</v>
      </c>
      <c r="EB45" s="24" t="s">
        <v>161</v>
      </c>
      <c r="EC45" s="56">
        <v>37</v>
      </c>
      <c r="ED45" s="23">
        <v>23200000</v>
      </c>
      <c r="EE45" s="23">
        <v>1800000</v>
      </c>
      <c r="EF45" s="23">
        <v>1200000</v>
      </c>
      <c r="EG45" s="23">
        <v>26200000</v>
      </c>
      <c r="EH45" s="23" t="s">
        <v>156</v>
      </c>
      <c r="EI45" s="23">
        <v>26200000</v>
      </c>
      <c r="EJ45" s="23">
        <v>26200000</v>
      </c>
      <c r="EK45" s="24" t="s">
        <v>156</v>
      </c>
    </row>
    <row r="46" spans="1:141" ht="105" x14ac:dyDescent="0.2">
      <c r="A46" s="236" t="s">
        <v>117</v>
      </c>
      <c r="B46" s="237" t="s">
        <v>251</v>
      </c>
      <c r="C46" s="237" t="s">
        <v>214</v>
      </c>
      <c r="D46" s="238" t="s">
        <v>757</v>
      </c>
      <c r="E46" s="238" t="s">
        <v>179</v>
      </c>
      <c r="F46" s="236" t="s">
        <v>329</v>
      </c>
      <c r="G46" s="236" t="s">
        <v>330</v>
      </c>
      <c r="H46" s="236" t="s">
        <v>331</v>
      </c>
      <c r="I46" s="236" t="s">
        <v>287</v>
      </c>
      <c r="J46" s="236" t="s">
        <v>332</v>
      </c>
      <c r="K46" s="236" t="s">
        <v>201</v>
      </c>
      <c r="L46" s="239">
        <v>37604000</v>
      </c>
      <c r="M46" s="186"/>
      <c r="N46" s="240"/>
      <c r="O46" s="187"/>
      <c r="P46" s="383"/>
      <c r="Q46" s="383"/>
      <c r="R46" s="383"/>
      <c r="S46" s="241">
        <v>7.4926218010578971</v>
      </c>
      <c r="T46" s="406">
        <v>9.75</v>
      </c>
      <c r="U46" s="240"/>
      <c r="V46" s="104" t="s">
        <v>155</v>
      </c>
      <c r="W46" s="105"/>
      <c r="X46" s="190">
        <f t="shared" si="18"/>
        <v>570.59042489894205</v>
      </c>
      <c r="Y46" s="331"/>
      <c r="Z46" s="331"/>
      <c r="AA46" s="85" t="s">
        <v>161</v>
      </c>
      <c r="AB46" s="331"/>
      <c r="AC46" s="331"/>
      <c r="AD46" s="331"/>
      <c r="AE46" s="331"/>
      <c r="AF46" s="242">
        <f t="shared" si="19"/>
        <v>10</v>
      </c>
      <c r="AG46" s="242">
        <f t="shared" si="34"/>
        <v>20</v>
      </c>
      <c r="AH46" s="242">
        <f t="shared" si="20"/>
        <v>15</v>
      </c>
      <c r="AI46" s="242">
        <f t="shared" ref="AI46:AI54" si="35">IF(AJ46="Yes",10,0)</f>
        <v>0</v>
      </c>
      <c r="AJ46" s="241" t="s">
        <v>162</v>
      </c>
      <c r="AK46" s="242">
        <f t="shared" si="33"/>
        <v>15</v>
      </c>
      <c r="AL46" s="241" t="s">
        <v>751</v>
      </c>
      <c r="AM46" s="242">
        <f t="shared" si="21"/>
        <v>10</v>
      </c>
      <c r="AN46" s="241" t="s">
        <v>161</v>
      </c>
      <c r="AO46" s="242">
        <f t="shared" si="30"/>
        <v>0</v>
      </c>
      <c r="AP46" s="241" t="s">
        <v>162</v>
      </c>
      <c r="AQ46" s="242">
        <f t="shared" si="27"/>
        <v>0</v>
      </c>
      <c r="AR46" s="241" t="s">
        <v>162</v>
      </c>
      <c r="AS46" s="191">
        <v>21.23955152748097</v>
      </c>
      <c r="AT46" s="191">
        <v>0</v>
      </c>
      <c r="AU46" s="191">
        <v>53.686666483098001</v>
      </c>
      <c r="AV46" s="191">
        <v>2.2125776482960196</v>
      </c>
      <c r="AW46" s="191" t="s">
        <v>155</v>
      </c>
      <c r="AX46" s="191" t="s">
        <v>155</v>
      </c>
      <c r="AY46" s="191">
        <v>0</v>
      </c>
      <c r="AZ46" s="191">
        <v>0</v>
      </c>
      <c r="BA46" s="455"/>
      <c r="BB46" s="125"/>
      <c r="BC46" s="455"/>
      <c r="BD46" s="101" t="s">
        <v>214</v>
      </c>
      <c r="BE46" s="193">
        <v>100</v>
      </c>
      <c r="BF46" s="101" t="s">
        <v>156</v>
      </c>
      <c r="BG46" s="193" t="s">
        <v>156</v>
      </c>
      <c r="BH46" s="101" t="s">
        <v>156</v>
      </c>
      <c r="BI46" s="193" t="s">
        <v>156</v>
      </c>
      <c r="BJ46" s="193" t="s">
        <v>195</v>
      </c>
      <c r="BK46" s="193">
        <v>100</v>
      </c>
      <c r="BL46" s="193" t="s">
        <v>156</v>
      </c>
      <c r="BM46" s="193" t="s">
        <v>156</v>
      </c>
      <c r="BN46" s="193" t="s">
        <v>156</v>
      </c>
      <c r="BO46" s="193" t="s">
        <v>156</v>
      </c>
      <c r="BP46" s="386"/>
      <c r="BQ46" s="241">
        <f t="shared" si="29"/>
        <v>70</v>
      </c>
      <c r="BR46" s="386"/>
      <c r="BS46" s="408"/>
      <c r="BT46" s="386"/>
      <c r="BU46" s="242"/>
      <c r="BV46" s="241">
        <f t="shared" si="31"/>
        <v>7.4926218010578971</v>
      </c>
      <c r="BW46" s="406">
        <f t="shared" si="32"/>
        <v>17.242621801057897</v>
      </c>
      <c r="BX46" s="508" t="s">
        <v>809</v>
      </c>
      <c r="BY46" s="386"/>
      <c r="BZ46" s="308"/>
      <c r="CA46" s="22" t="s">
        <v>251</v>
      </c>
      <c r="CB46" s="56">
        <v>100</v>
      </c>
      <c r="CC46" s="22" t="s">
        <v>156</v>
      </c>
      <c r="CD46" s="56" t="s">
        <v>156</v>
      </c>
      <c r="CE46" s="22" t="s">
        <v>156</v>
      </c>
      <c r="CF46" s="56" t="s">
        <v>156</v>
      </c>
      <c r="CG46" s="22" t="s">
        <v>156</v>
      </c>
      <c r="CH46" s="56" t="s">
        <v>156</v>
      </c>
      <c r="CI46" s="24">
        <v>1</v>
      </c>
      <c r="CJ46" s="24" t="s">
        <v>184</v>
      </c>
      <c r="CK46" s="22" t="s">
        <v>198</v>
      </c>
      <c r="CL46" s="22" t="s">
        <v>216</v>
      </c>
      <c r="CM46" s="22" t="s">
        <v>333</v>
      </c>
      <c r="CN46" s="55">
        <v>8.1</v>
      </c>
      <c r="CO46" s="55">
        <v>4.4965362500000001</v>
      </c>
      <c r="CP46" s="24" t="s">
        <v>158</v>
      </c>
      <c r="CQ46" s="24" t="s">
        <v>157</v>
      </c>
      <c r="CR46" s="56">
        <v>2</v>
      </c>
      <c r="CS46" s="56">
        <v>2</v>
      </c>
      <c r="CT46" s="24" t="s">
        <v>160</v>
      </c>
      <c r="CU46" s="24" t="s">
        <v>160</v>
      </c>
      <c r="CV46" s="56">
        <v>53</v>
      </c>
      <c r="CW46" s="56">
        <v>45</v>
      </c>
      <c r="CX46" s="55">
        <v>3.0192359281745</v>
      </c>
      <c r="CY46" s="55">
        <v>96.980764071825504</v>
      </c>
      <c r="CZ46" s="57">
        <v>14656.54027</v>
      </c>
      <c r="DA46" s="57">
        <v>57189.055699999997</v>
      </c>
      <c r="DB46" s="55">
        <v>0.25628225699134949</v>
      </c>
      <c r="DC46" s="57">
        <v>14214.024740340796</v>
      </c>
      <c r="DD46" s="57">
        <v>442.51552965920388</v>
      </c>
      <c r="DE46" s="58">
        <v>0</v>
      </c>
      <c r="DF46" s="58">
        <v>0</v>
      </c>
      <c r="DG46" s="58">
        <v>0</v>
      </c>
      <c r="DH46" s="23">
        <v>0</v>
      </c>
      <c r="DI46" s="55">
        <v>45.39256322</v>
      </c>
      <c r="DJ46" s="55">
        <v>70.290980619999999</v>
      </c>
      <c r="DK46" s="55">
        <v>45.39256322</v>
      </c>
      <c r="DL46" s="55" t="s">
        <v>156</v>
      </c>
      <c r="DM46" s="55" t="s">
        <v>156</v>
      </c>
      <c r="DN46" s="58" t="s">
        <v>156</v>
      </c>
      <c r="DO46" s="59" t="s">
        <v>156</v>
      </c>
      <c r="DP46" s="24" t="s">
        <v>162</v>
      </c>
      <c r="DQ46" s="24" t="s">
        <v>162</v>
      </c>
      <c r="DR46" s="56">
        <v>12</v>
      </c>
      <c r="DS46" s="56">
        <v>12</v>
      </c>
      <c r="DT46" s="24" t="s">
        <v>162</v>
      </c>
      <c r="DU46" s="56">
        <v>4</v>
      </c>
      <c r="DV46" s="56">
        <v>4</v>
      </c>
      <c r="DW46" s="22" t="s">
        <v>163</v>
      </c>
      <c r="DX46" s="22" t="s">
        <v>206</v>
      </c>
      <c r="DY46" s="24" t="s">
        <v>165</v>
      </c>
      <c r="DZ46" s="24" t="s">
        <v>176</v>
      </c>
      <c r="EA46" s="56">
        <v>2</v>
      </c>
      <c r="EB46" s="24" t="s">
        <v>162</v>
      </c>
      <c r="EC46" s="56">
        <v>23</v>
      </c>
      <c r="ED46" s="23">
        <v>32490000</v>
      </c>
      <c r="EE46" s="23">
        <v>4566000</v>
      </c>
      <c r="EF46" s="23">
        <v>548000</v>
      </c>
      <c r="EG46" s="23">
        <v>37604000</v>
      </c>
      <c r="EH46" s="23" t="s">
        <v>156</v>
      </c>
      <c r="EI46" s="23">
        <v>37604000</v>
      </c>
      <c r="EJ46" s="23">
        <v>37604000</v>
      </c>
      <c r="EK46" s="24" t="s">
        <v>156</v>
      </c>
    </row>
    <row r="47" spans="1:141" ht="62.45" hidden="1" customHeight="1" x14ac:dyDescent="0.2">
      <c r="A47" s="119" t="s">
        <v>483</v>
      </c>
      <c r="B47" s="133" t="s">
        <v>472</v>
      </c>
      <c r="C47" s="133" t="s">
        <v>214</v>
      </c>
      <c r="D47" s="134" t="s">
        <v>760</v>
      </c>
      <c r="E47" s="134" t="s">
        <v>179</v>
      </c>
      <c r="F47" s="119"/>
      <c r="G47" s="119" t="s">
        <v>484</v>
      </c>
      <c r="H47" s="119"/>
      <c r="I47" s="119"/>
      <c r="J47" s="119" t="s">
        <v>765</v>
      </c>
      <c r="K47" s="119"/>
      <c r="L47" s="136">
        <v>1725000</v>
      </c>
      <c r="M47" s="137"/>
      <c r="N47" s="94"/>
      <c r="O47" s="138"/>
      <c r="P47" s="139"/>
      <c r="Q47" s="139"/>
      <c r="R47" s="139"/>
      <c r="S47" s="140">
        <v>25.9</v>
      </c>
      <c r="T47" s="141">
        <v>6</v>
      </c>
      <c r="U47" s="94"/>
      <c r="V47" s="143"/>
      <c r="W47" s="144"/>
      <c r="X47" s="145">
        <f t="shared" si="18"/>
        <v>0.4157119961235074</v>
      </c>
      <c r="Y47" s="146"/>
      <c r="Z47" s="146"/>
      <c r="AA47" s="146" t="s">
        <v>161</v>
      </c>
      <c r="AB47" s="146"/>
      <c r="AC47" s="146"/>
      <c r="AD47" s="146"/>
      <c r="AE47" s="146"/>
      <c r="AF47" s="147">
        <f t="shared" si="19"/>
        <v>5</v>
      </c>
      <c r="AG47" s="147">
        <f t="shared" si="34"/>
        <v>20</v>
      </c>
      <c r="AH47" s="147">
        <f t="shared" si="20"/>
        <v>15</v>
      </c>
      <c r="AI47" s="147">
        <f t="shared" si="35"/>
        <v>0</v>
      </c>
      <c r="AJ47" s="140" t="s">
        <v>162</v>
      </c>
      <c r="AK47" s="147">
        <f t="shared" si="33"/>
        <v>15</v>
      </c>
      <c r="AL47" s="140" t="s">
        <v>751</v>
      </c>
      <c r="AM47" s="147">
        <f t="shared" si="21"/>
        <v>10</v>
      </c>
      <c r="AN47" s="140" t="s">
        <v>161</v>
      </c>
      <c r="AO47" s="147">
        <f>IF(AP47="Yes",5,0)</f>
        <v>0</v>
      </c>
      <c r="AP47" s="140" t="s">
        <v>162</v>
      </c>
      <c r="AQ47" s="147">
        <f>IF(AR47="Yes",5,0)</f>
        <v>0</v>
      </c>
      <c r="AR47" s="140" t="s">
        <v>162</v>
      </c>
      <c r="AS47" s="148"/>
      <c r="AT47" s="148"/>
      <c r="AU47" s="148">
        <v>39.43</v>
      </c>
      <c r="AV47" s="148"/>
      <c r="AW47" s="148"/>
      <c r="AX47" s="148"/>
      <c r="AY47" s="148"/>
      <c r="AZ47" s="148"/>
      <c r="BA47" s="149"/>
      <c r="BB47" s="125"/>
      <c r="BC47" s="149"/>
      <c r="BD47" s="119" t="s">
        <v>214</v>
      </c>
      <c r="BE47" s="150"/>
      <c r="BF47" s="119"/>
      <c r="BG47" s="150"/>
      <c r="BH47" s="119"/>
      <c r="BI47" s="150"/>
      <c r="BJ47" s="150"/>
      <c r="BK47" s="150"/>
      <c r="BL47" s="150"/>
      <c r="BM47" s="150"/>
      <c r="BN47" s="150"/>
      <c r="BO47" s="150"/>
      <c r="BP47" s="150"/>
      <c r="BQ47" s="140">
        <f>SUM(AF47+AG47+AH47+AI47++AK47+AM47+AO47+AQ47)</f>
        <v>65</v>
      </c>
      <c r="BR47" s="150"/>
      <c r="BS47" s="150"/>
      <c r="BT47" s="150"/>
      <c r="BU47" s="150"/>
      <c r="BV47" s="150"/>
      <c r="BW47" s="360"/>
      <c r="BX47" s="150"/>
      <c r="BY47" s="150"/>
      <c r="BZ47" s="66"/>
      <c r="CA47" s="28" t="s">
        <v>472</v>
      </c>
      <c r="CB47" s="66"/>
      <c r="CC47" s="28"/>
      <c r="CD47" s="66"/>
      <c r="CE47" s="28"/>
      <c r="CF47" s="66"/>
      <c r="CG47" s="28"/>
      <c r="CH47" s="66"/>
      <c r="CI47" s="30"/>
      <c r="CJ47" s="30"/>
      <c r="CK47" s="28"/>
      <c r="CL47" s="28"/>
      <c r="CM47" s="28"/>
      <c r="CN47" s="65"/>
      <c r="CO47" s="65">
        <f>9.5*2</f>
        <v>19</v>
      </c>
      <c r="CP47" s="30"/>
      <c r="CQ47" s="30"/>
      <c r="CR47" s="66"/>
      <c r="CS47" s="66"/>
      <c r="CT47" s="30"/>
      <c r="CU47" s="30"/>
      <c r="CV47" s="66"/>
      <c r="CW47" s="66"/>
      <c r="CX47" s="65"/>
      <c r="CY47" s="65"/>
      <c r="CZ47" s="79">
        <v>60391</v>
      </c>
      <c r="DA47" s="67"/>
      <c r="DB47" s="65"/>
      <c r="DC47" s="67"/>
      <c r="DD47" s="67"/>
      <c r="DE47" s="68"/>
      <c r="DF47" s="68"/>
      <c r="DG47" s="68"/>
      <c r="DH47" s="29"/>
      <c r="DI47" s="65"/>
      <c r="DJ47" s="65"/>
      <c r="DK47" s="65"/>
      <c r="DL47" s="65"/>
      <c r="DM47" s="65"/>
      <c r="DN47" s="68"/>
      <c r="DO47" s="69"/>
      <c r="DP47" s="30"/>
      <c r="DQ47" s="30"/>
      <c r="DR47" s="66"/>
      <c r="DS47" s="66"/>
      <c r="DT47" s="30"/>
      <c r="DU47" s="66"/>
      <c r="DV47" s="66"/>
      <c r="DW47" s="28"/>
      <c r="DX47" s="28"/>
      <c r="DY47" s="30"/>
      <c r="DZ47" s="30"/>
      <c r="EA47" s="66"/>
      <c r="EB47" s="30"/>
      <c r="EC47" s="66"/>
      <c r="ED47" s="29"/>
      <c r="EE47" s="29"/>
      <c r="EF47" s="29"/>
      <c r="EG47" s="29">
        <v>1725000</v>
      </c>
      <c r="EH47" s="29"/>
      <c r="EI47" s="33">
        <v>477000</v>
      </c>
      <c r="EJ47" s="29"/>
      <c r="EK47" s="30"/>
    </row>
    <row r="48" spans="1:141" ht="31.15" hidden="1" customHeight="1" x14ac:dyDescent="0.2">
      <c r="A48" s="119" t="s">
        <v>485</v>
      </c>
      <c r="B48" s="133"/>
      <c r="C48" s="133" t="s">
        <v>214</v>
      </c>
      <c r="D48" s="134" t="s">
        <v>760</v>
      </c>
      <c r="E48" s="134" t="s">
        <v>179</v>
      </c>
      <c r="F48" s="119"/>
      <c r="G48" s="119" t="s">
        <v>484</v>
      </c>
      <c r="H48" s="119"/>
      <c r="I48" s="119"/>
      <c r="J48" s="119" t="s">
        <v>767</v>
      </c>
      <c r="K48" s="119"/>
      <c r="L48" s="136">
        <v>1725000</v>
      </c>
      <c r="M48" s="137"/>
      <c r="N48" s="94"/>
      <c r="O48" s="138"/>
      <c r="P48" s="139"/>
      <c r="Q48" s="139"/>
      <c r="R48" s="139"/>
      <c r="S48" s="140">
        <v>23.4</v>
      </c>
      <c r="T48" s="141">
        <v>6</v>
      </c>
      <c r="U48" s="94"/>
      <c r="V48" s="143"/>
      <c r="W48" s="144"/>
      <c r="X48" s="145">
        <f t="shared" si="18"/>
        <v>0.20079673775022244</v>
      </c>
      <c r="Y48" s="146"/>
      <c r="Z48" s="146"/>
      <c r="AA48" s="146" t="s">
        <v>161</v>
      </c>
      <c r="AB48" s="146"/>
      <c r="AC48" s="146"/>
      <c r="AD48" s="146"/>
      <c r="AE48" s="146"/>
      <c r="AF48" s="147">
        <f t="shared" si="19"/>
        <v>5</v>
      </c>
      <c r="AG48" s="147">
        <f t="shared" si="34"/>
        <v>20</v>
      </c>
      <c r="AH48" s="147">
        <f t="shared" si="20"/>
        <v>15</v>
      </c>
      <c r="AI48" s="147">
        <f t="shared" si="35"/>
        <v>0</v>
      </c>
      <c r="AJ48" s="140" t="s">
        <v>162</v>
      </c>
      <c r="AK48" s="147">
        <f t="shared" si="33"/>
        <v>15</v>
      </c>
      <c r="AL48" s="140" t="s">
        <v>751</v>
      </c>
      <c r="AM48" s="147">
        <f t="shared" si="21"/>
        <v>10</v>
      </c>
      <c r="AN48" s="140" t="s">
        <v>161</v>
      </c>
      <c r="AO48" s="147">
        <f>IF(AP48="Yes",5,0)</f>
        <v>0</v>
      </c>
      <c r="AP48" s="140" t="s">
        <v>162</v>
      </c>
      <c r="AQ48" s="147">
        <f>IF(AR48="Yes",5,0)</f>
        <v>0</v>
      </c>
      <c r="AR48" s="140" t="s">
        <v>162</v>
      </c>
      <c r="AS48" s="148"/>
      <c r="AT48" s="148"/>
      <c r="AU48" s="148">
        <v>39.43</v>
      </c>
      <c r="AV48" s="148"/>
      <c r="AW48" s="148"/>
      <c r="AX48" s="148"/>
      <c r="AY48" s="148"/>
      <c r="AZ48" s="148"/>
      <c r="BA48" s="149"/>
      <c r="BB48" s="125"/>
      <c r="BC48" s="149"/>
      <c r="BD48" s="119" t="s">
        <v>214</v>
      </c>
      <c r="BE48" s="150"/>
      <c r="BF48" s="119"/>
      <c r="BG48" s="150"/>
      <c r="BH48" s="119"/>
      <c r="BI48" s="150"/>
      <c r="BJ48" s="150"/>
      <c r="BK48" s="150"/>
      <c r="BL48" s="150"/>
      <c r="BM48" s="150"/>
      <c r="BN48" s="150"/>
      <c r="BO48" s="150"/>
      <c r="BP48" s="150"/>
      <c r="BQ48" s="140">
        <f>SUM(AF48+AG48+AH48+AI48++AK48+AM48+AO48+AQ48)</f>
        <v>65</v>
      </c>
      <c r="BR48" s="150"/>
      <c r="BS48" s="150"/>
      <c r="BT48" s="150"/>
      <c r="BU48" s="150"/>
      <c r="BV48" s="150"/>
      <c r="BW48" s="360"/>
      <c r="BX48" s="150"/>
      <c r="BY48" s="150"/>
      <c r="BZ48" s="66"/>
      <c r="CA48" s="28"/>
      <c r="CB48" s="66"/>
      <c r="CC48" s="28"/>
      <c r="CD48" s="66"/>
      <c r="CE48" s="28"/>
      <c r="CF48" s="66"/>
      <c r="CG48" s="28"/>
      <c r="CH48" s="66"/>
      <c r="CI48" s="30"/>
      <c r="CJ48" s="30"/>
      <c r="CK48" s="28"/>
      <c r="CL48" s="28"/>
      <c r="CM48" s="28"/>
      <c r="CN48" s="65"/>
      <c r="CO48" s="65">
        <f>9.5*2</f>
        <v>19</v>
      </c>
      <c r="CP48" s="30"/>
      <c r="CQ48" s="30"/>
      <c r="CR48" s="66"/>
      <c r="CS48" s="66"/>
      <c r="CT48" s="30"/>
      <c r="CU48" s="30"/>
      <c r="CV48" s="66"/>
      <c r="CW48" s="66"/>
      <c r="CX48" s="65"/>
      <c r="CY48" s="65"/>
      <c r="CZ48" s="79">
        <v>60391</v>
      </c>
      <c r="DA48" s="67"/>
      <c r="DB48" s="65"/>
      <c r="DC48" s="67"/>
      <c r="DD48" s="67"/>
      <c r="DE48" s="68"/>
      <c r="DF48" s="68"/>
      <c r="DG48" s="68"/>
      <c r="DH48" s="29"/>
      <c r="DI48" s="65"/>
      <c r="DJ48" s="65"/>
      <c r="DK48" s="65"/>
      <c r="DL48" s="65"/>
      <c r="DM48" s="65"/>
      <c r="DN48" s="68"/>
      <c r="DO48" s="69"/>
      <c r="DP48" s="30"/>
      <c r="DQ48" s="30"/>
      <c r="DR48" s="66"/>
      <c r="DS48" s="66"/>
      <c r="DT48" s="30"/>
      <c r="DU48" s="66"/>
      <c r="DV48" s="66"/>
      <c r="DW48" s="28"/>
      <c r="DX48" s="28"/>
      <c r="DY48" s="30"/>
      <c r="DZ48" s="30"/>
      <c r="EA48" s="66"/>
      <c r="EB48" s="30"/>
      <c r="EC48" s="66"/>
      <c r="ED48" s="29"/>
      <c r="EE48" s="29"/>
      <c r="EF48" s="29"/>
      <c r="EG48" s="29">
        <v>1725000</v>
      </c>
      <c r="EH48" s="29"/>
      <c r="EI48" s="33">
        <v>230400</v>
      </c>
      <c r="EJ48" s="29"/>
      <c r="EK48" s="30"/>
    </row>
    <row r="49" spans="1:141" ht="39.6" hidden="1" customHeight="1" x14ac:dyDescent="0.2">
      <c r="A49" s="119" t="s">
        <v>486</v>
      </c>
      <c r="B49" s="133" t="s">
        <v>472</v>
      </c>
      <c r="C49" s="133" t="s">
        <v>214</v>
      </c>
      <c r="D49" s="134" t="s">
        <v>760</v>
      </c>
      <c r="E49" s="134" t="s">
        <v>179</v>
      </c>
      <c r="F49" s="119"/>
      <c r="G49" s="119" t="s">
        <v>484</v>
      </c>
      <c r="H49" s="119"/>
      <c r="I49" s="119"/>
      <c r="J49" s="119" t="s">
        <v>764</v>
      </c>
      <c r="K49" s="119"/>
      <c r="L49" s="136">
        <v>5000000</v>
      </c>
      <c r="M49" s="137"/>
      <c r="N49" s="94"/>
      <c r="O49" s="138"/>
      <c r="P49" s="139"/>
      <c r="Q49" s="139"/>
      <c r="R49" s="139"/>
      <c r="S49" s="140">
        <v>19.3</v>
      </c>
      <c r="T49" s="141">
        <v>6</v>
      </c>
      <c r="U49" s="94"/>
      <c r="V49" s="143"/>
      <c r="W49" s="144"/>
      <c r="X49" s="145">
        <f t="shared" ref="X49:X80" si="36">(EI49/CZ49)/CO49</f>
        <v>1.0039836887511122</v>
      </c>
      <c r="Y49" s="146"/>
      <c r="Z49" s="146"/>
      <c r="AA49" s="146" t="s">
        <v>161</v>
      </c>
      <c r="AB49" s="146"/>
      <c r="AC49" s="146"/>
      <c r="AD49" s="146"/>
      <c r="AE49" s="146"/>
      <c r="AF49" s="147">
        <f t="shared" ref="AF49:AF80" si="37">IF(AU49&lt;30,0,IF(AU49&lt;50,5,IF(AU49&lt;65,10,IF(AU49&lt;79,15,IF(AU49&gt;80,20)))))</f>
        <v>5</v>
      </c>
      <c r="AG49" s="147">
        <f t="shared" si="34"/>
        <v>20</v>
      </c>
      <c r="AH49" s="147">
        <f t="shared" ref="AH49:AH80" si="38">IF(AA49="Yes",15,0)</f>
        <v>15</v>
      </c>
      <c r="AI49" s="147">
        <f t="shared" si="35"/>
        <v>0</v>
      </c>
      <c r="AJ49" s="140" t="s">
        <v>162</v>
      </c>
      <c r="AK49" s="147">
        <f t="shared" si="33"/>
        <v>15</v>
      </c>
      <c r="AL49" s="140" t="s">
        <v>751</v>
      </c>
      <c r="AM49" s="147">
        <f t="shared" ref="AM49:AM80" si="39">IF(AN49="Yes",10,0)</f>
        <v>10</v>
      </c>
      <c r="AN49" s="140" t="s">
        <v>161</v>
      </c>
      <c r="AO49" s="147">
        <f>IF(AP49="Yes",5,0)</f>
        <v>0</v>
      </c>
      <c r="AP49" s="140" t="s">
        <v>162</v>
      </c>
      <c r="AQ49" s="147">
        <f>IF(AR49="Yes",5,0)</f>
        <v>0</v>
      </c>
      <c r="AR49" s="140" t="s">
        <v>162</v>
      </c>
      <c r="AS49" s="148"/>
      <c r="AT49" s="148"/>
      <c r="AU49" s="148">
        <v>39.43</v>
      </c>
      <c r="AV49" s="148"/>
      <c r="AW49" s="148"/>
      <c r="AX49" s="148"/>
      <c r="AY49" s="148"/>
      <c r="AZ49" s="148"/>
      <c r="BA49" s="149"/>
      <c r="BB49" s="125"/>
      <c r="BC49" s="149"/>
      <c r="BD49" s="119" t="s">
        <v>214</v>
      </c>
      <c r="BE49" s="150"/>
      <c r="BF49" s="119"/>
      <c r="BG49" s="150"/>
      <c r="BH49" s="119"/>
      <c r="BI49" s="150"/>
      <c r="BJ49" s="150"/>
      <c r="BK49" s="150"/>
      <c r="BL49" s="150"/>
      <c r="BM49" s="150"/>
      <c r="BN49" s="150"/>
      <c r="BO49" s="150"/>
      <c r="BP49" s="150"/>
      <c r="BQ49" s="140">
        <f>SUM(AF49+AG49+AH49+AI49++AK49+AM49+AO49+AQ49)</f>
        <v>65</v>
      </c>
      <c r="BR49" s="150"/>
      <c r="BS49" s="150"/>
      <c r="BT49" s="150"/>
      <c r="BU49" s="150"/>
      <c r="BV49" s="150"/>
      <c r="BW49" s="360"/>
      <c r="BX49" s="150"/>
      <c r="BY49" s="150"/>
      <c r="BZ49" s="66"/>
      <c r="CA49" s="28" t="s">
        <v>472</v>
      </c>
      <c r="CB49" s="66"/>
      <c r="CC49" s="28"/>
      <c r="CD49" s="66"/>
      <c r="CE49" s="28"/>
      <c r="CF49" s="66"/>
      <c r="CG49" s="28"/>
      <c r="CH49" s="66"/>
      <c r="CI49" s="30"/>
      <c r="CJ49" s="30"/>
      <c r="CK49" s="28"/>
      <c r="CL49" s="28"/>
      <c r="CM49" s="28"/>
      <c r="CN49" s="65"/>
      <c r="CO49" s="65">
        <f>9.5*2</f>
        <v>19</v>
      </c>
      <c r="CP49" s="30"/>
      <c r="CQ49" s="30"/>
      <c r="CR49" s="66"/>
      <c r="CS49" s="66"/>
      <c r="CT49" s="30"/>
      <c r="CU49" s="30"/>
      <c r="CV49" s="66"/>
      <c r="CW49" s="66"/>
      <c r="CX49" s="65"/>
      <c r="CY49" s="65"/>
      <c r="CZ49" s="79">
        <v>60391</v>
      </c>
      <c r="DA49" s="67"/>
      <c r="DB49" s="65"/>
      <c r="DC49" s="67"/>
      <c r="DD49" s="67"/>
      <c r="DE49" s="68"/>
      <c r="DF49" s="68"/>
      <c r="DG49" s="68"/>
      <c r="DH49" s="29"/>
      <c r="DI49" s="65"/>
      <c r="DJ49" s="65"/>
      <c r="DK49" s="65"/>
      <c r="DL49" s="65"/>
      <c r="DM49" s="65"/>
      <c r="DN49" s="68"/>
      <c r="DO49" s="69"/>
      <c r="DP49" s="30"/>
      <c r="DQ49" s="30"/>
      <c r="DR49" s="66"/>
      <c r="DS49" s="66"/>
      <c r="DT49" s="30"/>
      <c r="DU49" s="66"/>
      <c r="DV49" s="66"/>
      <c r="DW49" s="28"/>
      <c r="DX49" s="28"/>
      <c r="DY49" s="30"/>
      <c r="DZ49" s="30"/>
      <c r="EA49" s="66"/>
      <c r="EB49" s="30"/>
      <c r="EC49" s="66"/>
      <c r="ED49" s="29"/>
      <c r="EE49" s="29"/>
      <c r="EF49" s="29"/>
      <c r="EG49" s="29">
        <v>5000000</v>
      </c>
      <c r="EH49" s="29"/>
      <c r="EI49" s="33">
        <v>1152000</v>
      </c>
      <c r="EJ49" s="29"/>
      <c r="EK49" s="30"/>
    </row>
    <row r="50" spans="1:141" ht="62.45" hidden="1" customHeight="1" x14ac:dyDescent="0.2">
      <c r="A50" s="47" t="s">
        <v>586</v>
      </c>
      <c r="B50" s="83" t="s">
        <v>233</v>
      </c>
      <c r="C50" s="232" t="s">
        <v>214</v>
      </c>
      <c r="D50" s="78" t="s">
        <v>761</v>
      </c>
      <c r="E50" s="196" t="s">
        <v>179</v>
      </c>
      <c r="F50" s="117"/>
      <c r="G50" s="48" t="s">
        <v>623</v>
      </c>
      <c r="H50" s="48" t="s">
        <v>652</v>
      </c>
      <c r="I50" s="48" t="s">
        <v>648</v>
      </c>
      <c r="J50" s="48" t="s">
        <v>702</v>
      </c>
      <c r="K50" s="48" t="s">
        <v>730</v>
      </c>
      <c r="L50" s="197">
        <v>356500</v>
      </c>
      <c r="M50" s="198"/>
      <c r="N50" s="94"/>
      <c r="O50" s="199"/>
      <c r="P50" s="200"/>
      <c r="Q50" s="200"/>
      <c r="R50" s="200"/>
      <c r="S50" s="201">
        <v>18.504548236546277</v>
      </c>
      <c r="T50" s="202">
        <v>9.75</v>
      </c>
      <c r="U50" s="94"/>
      <c r="V50" s="205" t="s">
        <v>155</v>
      </c>
      <c r="W50" s="206"/>
      <c r="X50" s="207">
        <f t="shared" si="36"/>
        <v>7756.7101699088889</v>
      </c>
      <c r="Y50" s="208"/>
      <c r="Z50" s="208"/>
      <c r="AA50" s="208" t="s">
        <v>161</v>
      </c>
      <c r="AB50" s="208"/>
      <c r="AC50" s="208"/>
      <c r="AD50" s="208"/>
      <c r="AE50" s="208"/>
      <c r="AF50" s="209">
        <f t="shared" si="37"/>
        <v>15</v>
      </c>
      <c r="AG50" s="209">
        <f t="shared" si="34"/>
        <v>0</v>
      </c>
      <c r="AH50" s="209">
        <f t="shared" si="38"/>
        <v>15</v>
      </c>
      <c r="AI50" s="209">
        <f t="shared" si="35"/>
        <v>10</v>
      </c>
      <c r="AJ50" s="202" t="s">
        <v>161</v>
      </c>
      <c r="AK50" s="209">
        <f t="shared" si="33"/>
        <v>15</v>
      </c>
      <c r="AL50" s="202" t="s">
        <v>751</v>
      </c>
      <c r="AM50" s="209">
        <f t="shared" si="39"/>
        <v>10</v>
      </c>
      <c r="AN50" s="202" t="s">
        <v>161</v>
      </c>
      <c r="AO50" s="209">
        <f>IF(AP50="Yes",10,0)</f>
        <v>0</v>
      </c>
      <c r="AP50" s="202" t="s">
        <v>162</v>
      </c>
      <c r="AQ50" s="209">
        <f>IF(AR50="Yes",10,0)</f>
        <v>0</v>
      </c>
      <c r="AR50" s="202" t="s">
        <v>162</v>
      </c>
      <c r="AS50" s="201"/>
      <c r="AT50" s="201"/>
      <c r="AU50" s="201">
        <v>75</v>
      </c>
      <c r="AV50" s="201"/>
      <c r="AW50" s="201"/>
      <c r="AX50" s="201"/>
      <c r="AY50" s="201"/>
      <c r="AZ50" s="201"/>
      <c r="BA50" s="210"/>
      <c r="BB50" s="125"/>
      <c r="BC50" s="210"/>
      <c r="BD50" s="117" t="s">
        <v>214</v>
      </c>
      <c r="BE50" s="211"/>
      <c r="BF50" s="117"/>
      <c r="BG50" s="211"/>
      <c r="BH50" s="117"/>
      <c r="BI50" s="211"/>
      <c r="BJ50" s="211"/>
      <c r="BK50" s="211"/>
      <c r="BL50" s="211"/>
      <c r="BM50" s="211"/>
      <c r="BN50" s="211"/>
      <c r="BO50" s="211"/>
      <c r="BP50" s="211"/>
      <c r="BQ50" s="202">
        <f>SUM(AF50+AG50+AH50+AI50+AK50+AM50+AO50)</f>
        <v>65</v>
      </c>
      <c r="BR50" s="211"/>
      <c r="BS50" s="211"/>
      <c r="BT50" s="211"/>
      <c r="BU50" s="211"/>
      <c r="BV50" s="211"/>
      <c r="BW50" s="396"/>
      <c r="BX50" s="211"/>
      <c r="BY50" s="211"/>
      <c r="BZ50" s="42"/>
      <c r="CA50" s="38" t="s">
        <v>733</v>
      </c>
      <c r="CB50" s="42"/>
      <c r="CC50" s="46"/>
      <c r="CD50" s="42"/>
      <c r="CE50" s="46"/>
      <c r="CF50" s="42"/>
      <c r="CG50" s="46"/>
      <c r="CH50" s="42"/>
      <c r="CI50" s="43"/>
      <c r="CJ50" s="43"/>
      <c r="CK50" s="46"/>
      <c r="CL50" s="46"/>
      <c r="CM50" s="46"/>
      <c r="CN50" s="44"/>
      <c r="CO50" s="44">
        <v>0.31</v>
      </c>
      <c r="CP50" s="43"/>
      <c r="CQ50" s="43"/>
      <c r="CR50" s="42"/>
      <c r="CS50" s="42"/>
      <c r="CT50" s="43"/>
      <c r="CU50" s="43"/>
      <c r="CV50" s="42"/>
      <c r="CW50" s="42"/>
      <c r="CX50" s="44"/>
      <c r="CY50" s="44"/>
      <c r="CZ50" s="41">
        <f>786*0.1</f>
        <v>78.600000000000009</v>
      </c>
      <c r="DA50" s="41"/>
      <c r="DB50" s="44"/>
      <c r="DC50" s="41"/>
      <c r="DD50" s="41"/>
      <c r="DE50" s="40"/>
      <c r="DF50" s="40"/>
      <c r="DG50" s="40"/>
      <c r="DH50" s="45"/>
      <c r="DI50" s="44"/>
      <c r="DJ50" s="44"/>
      <c r="DK50" s="44"/>
      <c r="DL50" s="44"/>
      <c r="DM50" s="44"/>
      <c r="DN50" s="40"/>
      <c r="DO50" s="39"/>
      <c r="DP50" s="43"/>
      <c r="DQ50" s="43"/>
      <c r="DR50" s="42"/>
      <c r="DS50" s="42"/>
      <c r="DT50" s="43"/>
      <c r="DU50" s="42"/>
      <c r="DV50" s="42"/>
      <c r="DW50" s="46"/>
      <c r="DX50" s="46"/>
      <c r="DY50" s="43"/>
      <c r="DZ50" s="43"/>
      <c r="EA50" s="42"/>
      <c r="EB50" s="43"/>
      <c r="EC50" s="42"/>
      <c r="ED50" s="52">
        <v>310000</v>
      </c>
      <c r="EE50" s="52">
        <v>0</v>
      </c>
      <c r="EF50" s="45"/>
      <c r="EG50" s="52">
        <v>356500</v>
      </c>
      <c r="EH50" s="51">
        <v>0</v>
      </c>
      <c r="EI50" s="33">
        <v>189000</v>
      </c>
      <c r="EJ50" s="45"/>
      <c r="EK50" s="43"/>
    </row>
    <row r="51" spans="1:141" ht="79.150000000000006" hidden="1" customHeight="1" x14ac:dyDescent="0.2">
      <c r="A51" s="119" t="s">
        <v>487</v>
      </c>
      <c r="B51" s="133"/>
      <c r="C51" s="133" t="s">
        <v>214</v>
      </c>
      <c r="D51" s="134" t="s">
        <v>760</v>
      </c>
      <c r="E51" s="134" t="s">
        <v>179</v>
      </c>
      <c r="F51" s="119"/>
      <c r="G51" s="119" t="s">
        <v>484</v>
      </c>
      <c r="H51" s="119"/>
      <c r="I51" s="119"/>
      <c r="J51" s="119" t="s">
        <v>768</v>
      </c>
      <c r="K51" s="119"/>
      <c r="L51" s="136">
        <v>200000</v>
      </c>
      <c r="M51" s="137"/>
      <c r="N51" s="94"/>
      <c r="O51" s="138"/>
      <c r="P51" s="139"/>
      <c r="Q51" s="139"/>
      <c r="R51" s="139"/>
      <c r="S51" s="140">
        <v>18.2</v>
      </c>
      <c r="T51" s="141">
        <v>3</v>
      </c>
      <c r="U51" s="94"/>
      <c r="V51" s="143"/>
      <c r="W51" s="144"/>
      <c r="X51" s="145">
        <f t="shared" si="36"/>
        <v>0.28609613318122518</v>
      </c>
      <c r="Y51" s="146"/>
      <c r="Z51" s="146"/>
      <c r="AA51" s="146" t="s">
        <v>161</v>
      </c>
      <c r="AB51" s="146"/>
      <c r="AC51" s="146"/>
      <c r="AD51" s="146"/>
      <c r="AE51" s="146"/>
      <c r="AF51" s="212">
        <f t="shared" si="37"/>
        <v>5</v>
      </c>
      <c r="AG51" s="212">
        <f t="shared" si="34"/>
        <v>20</v>
      </c>
      <c r="AH51" s="212">
        <f t="shared" si="38"/>
        <v>15</v>
      </c>
      <c r="AI51" s="212">
        <f t="shared" si="35"/>
        <v>0</v>
      </c>
      <c r="AJ51" s="213" t="s">
        <v>162</v>
      </c>
      <c r="AK51" s="147">
        <f t="shared" si="33"/>
        <v>15</v>
      </c>
      <c r="AL51" s="140" t="s">
        <v>751</v>
      </c>
      <c r="AM51" s="147">
        <f t="shared" si="39"/>
        <v>10</v>
      </c>
      <c r="AN51" s="213" t="s">
        <v>161</v>
      </c>
      <c r="AO51" s="147">
        <f>IF(AP51="Yes",5,0)</f>
        <v>0</v>
      </c>
      <c r="AP51" s="140" t="s">
        <v>162</v>
      </c>
      <c r="AQ51" s="147">
        <f>IF(AR51="Yes",5,0)</f>
        <v>0</v>
      </c>
      <c r="AR51" s="140" t="s">
        <v>162</v>
      </c>
      <c r="AS51" s="214"/>
      <c r="AT51" s="214"/>
      <c r="AU51" s="214">
        <v>39.43</v>
      </c>
      <c r="AV51" s="214"/>
      <c r="AW51" s="214"/>
      <c r="AX51" s="214"/>
      <c r="AY51" s="214"/>
      <c r="AZ51" s="214"/>
      <c r="BA51" s="149"/>
      <c r="BB51" s="125"/>
      <c r="BC51" s="149"/>
      <c r="BD51" s="133" t="s">
        <v>214</v>
      </c>
      <c r="BE51" s="150"/>
      <c r="BF51" s="119"/>
      <c r="BG51" s="150"/>
      <c r="BH51" s="119"/>
      <c r="BI51" s="150"/>
      <c r="BJ51" s="150"/>
      <c r="BK51" s="150"/>
      <c r="BL51" s="150"/>
      <c r="BM51" s="150"/>
      <c r="BN51" s="150"/>
      <c r="BO51" s="150"/>
      <c r="BP51" s="150"/>
      <c r="BQ51" s="140">
        <f>SUM(AF51+AG51+AH51+AI51++AK51+AM51+AO51+AQ51)</f>
        <v>65</v>
      </c>
      <c r="BR51" s="150"/>
      <c r="BS51" s="150"/>
      <c r="BT51" s="150"/>
      <c r="BU51" s="150"/>
      <c r="BV51" s="150"/>
      <c r="BW51" s="360"/>
      <c r="BX51" s="150"/>
      <c r="BY51" s="150"/>
      <c r="BZ51" s="66"/>
      <c r="CA51" s="28"/>
      <c r="CB51" s="66"/>
      <c r="CC51" s="28"/>
      <c r="CD51" s="66"/>
      <c r="CE51" s="28"/>
      <c r="CF51" s="66"/>
      <c r="CG51" s="28"/>
      <c r="CH51" s="66"/>
      <c r="CI51" s="30"/>
      <c r="CJ51" s="30"/>
      <c r="CK51" s="28"/>
      <c r="CL51" s="28"/>
      <c r="CM51" s="28"/>
      <c r="CN51" s="65"/>
      <c r="CO51" s="65">
        <f>9.5*2</f>
        <v>19</v>
      </c>
      <c r="CP51" s="30"/>
      <c r="CQ51" s="30"/>
      <c r="CR51" s="66"/>
      <c r="CS51" s="66"/>
      <c r="CT51" s="30"/>
      <c r="CU51" s="30"/>
      <c r="CV51" s="66"/>
      <c r="CW51" s="66"/>
      <c r="CX51" s="65"/>
      <c r="CY51" s="65"/>
      <c r="CZ51" s="79">
        <v>60391</v>
      </c>
      <c r="DA51" s="67"/>
      <c r="DB51" s="65"/>
      <c r="DC51" s="67"/>
      <c r="DD51" s="67"/>
      <c r="DE51" s="68"/>
      <c r="DF51" s="68"/>
      <c r="DG51" s="68"/>
      <c r="DH51" s="29"/>
      <c r="DI51" s="65"/>
      <c r="DJ51" s="65"/>
      <c r="DK51" s="65"/>
      <c r="DL51" s="65"/>
      <c r="DM51" s="65"/>
      <c r="DN51" s="68"/>
      <c r="DO51" s="69"/>
      <c r="DP51" s="30"/>
      <c r="DQ51" s="30"/>
      <c r="DR51" s="66"/>
      <c r="DS51" s="66"/>
      <c r="DT51" s="30"/>
      <c r="DU51" s="66"/>
      <c r="DV51" s="66"/>
      <c r="DW51" s="28"/>
      <c r="DX51" s="28"/>
      <c r="DY51" s="30"/>
      <c r="DZ51" s="30"/>
      <c r="EA51" s="66"/>
      <c r="EB51" s="30"/>
      <c r="EC51" s="66"/>
      <c r="ED51" s="29"/>
      <c r="EE51" s="29"/>
      <c r="EF51" s="29"/>
      <c r="EG51" s="29">
        <v>200000</v>
      </c>
      <c r="EH51" s="29"/>
      <c r="EI51" s="33">
        <v>328275</v>
      </c>
      <c r="EJ51" s="29"/>
      <c r="EK51" s="30"/>
    </row>
    <row r="52" spans="1:141" ht="47.25" hidden="1" x14ac:dyDescent="0.2">
      <c r="A52" s="47" t="s">
        <v>589</v>
      </c>
      <c r="B52" s="83" t="s">
        <v>233</v>
      </c>
      <c r="C52" s="232" t="s">
        <v>214</v>
      </c>
      <c r="D52" s="78" t="s">
        <v>761</v>
      </c>
      <c r="E52" s="196" t="s">
        <v>179</v>
      </c>
      <c r="F52" s="117"/>
      <c r="G52" s="48" t="s">
        <v>289</v>
      </c>
      <c r="H52" s="48" t="s">
        <v>657</v>
      </c>
      <c r="I52" s="48" t="s">
        <v>658</v>
      </c>
      <c r="J52" s="48" t="s">
        <v>705</v>
      </c>
      <c r="K52" s="48" t="s">
        <v>731</v>
      </c>
      <c r="L52" s="197">
        <v>100000</v>
      </c>
      <c r="M52" s="198"/>
      <c r="N52" s="94"/>
      <c r="O52" s="199"/>
      <c r="P52" s="200"/>
      <c r="Q52" s="200"/>
      <c r="R52" s="200"/>
      <c r="S52" s="201">
        <v>15.642500000000002</v>
      </c>
      <c r="T52" s="202">
        <v>6.75</v>
      </c>
      <c r="U52" s="94"/>
      <c r="V52" s="205" t="s">
        <v>155</v>
      </c>
      <c r="W52" s="206"/>
      <c r="X52" s="207">
        <f t="shared" si="36"/>
        <v>1461.0389610389611</v>
      </c>
      <c r="Y52" s="208"/>
      <c r="Z52" s="208"/>
      <c r="AA52" s="208" t="s">
        <v>161</v>
      </c>
      <c r="AB52" s="208"/>
      <c r="AC52" s="208"/>
      <c r="AD52" s="208"/>
      <c r="AE52" s="208"/>
      <c r="AF52" s="209">
        <f t="shared" si="37"/>
        <v>0</v>
      </c>
      <c r="AG52" s="209">
        <f t="shared" si="34"/>
        <v>15</v>
      </c>
      <c r="AH52" s="209">
        <f t="shared" si="38"/>
        <v>15</v>
      </c>
      <c r="AI52" s="209">
        <f t="shared" si="35"/>
        <v>10</v>
      </c>
      <c r="AJ52" s="202" t="s">
        <v>161</v>
      </c>
      <c r="AK52" s="209">
        <f t="shared" si="33"/>
        <v>15</v>
      </c>
      <c r="AL52" s="202" t="s">
        <v>751</v>
      </c>
      <c r="AM52" s="209">
        <f t="shared" si="39"/>
        <v>10</v>
      </c>
      <c r="AN52" s="202" t="s">
        <v>161</v>
      </c>
      <c r="AO52" s="209">
        <f>IF(AP52="Yes",10,0)</f>
        <v>0</v>
      </c>
      <c r="AP52" s="202" t="s">
        <v>162</v>
      </c>
      <c r="AQ52" s="209">
        <f>IF(AR52="Yes",10,0)</f>
        <v>0</v>
      </c>
      <c r="AR52" s="202" t="s">
        <v>162</v>
      </c>
      <c r="AS52" s="201"/>
      <c r="AT52" s="201"/>
      <c r="AU52" s="201">
        <v>12.5</v>
      </c>
      <c r="AV52" s="201"/>
      <c r="AW52" s="201"/>
      <c r="AX52" s="201"/>
      <c r="AY52" s="201"/>
      <c r="AZ52" s="201"/>
      <c r="BA52" s="210"/>
      <c r="BB52" s="125"/>
      <c r="BC52" s="210"/>
      <c r="BD52" s="117" t="s">
        <v>214</v>
      </c>
      <c r="BE52" s="211"/>
      <c r="BF52" s="117"/>
      <c r="BG52" s="211"/>
      <c r="BH52" s="117"/>
      <c r="BI52" s="211"/>
      <c r="BJ52" s="211"/>
      <c r="BK52" s="211"/>
      <c r="BL52" s="211"/>
      <c r="BM52" s="211"/>
      <c r="BN52" s="211"/>
      <c r="BO52" s="211"/>
      <c r="BP52" s="211"/>
      <c r="BQ52" s="202">
        <f>SUM(AF52+AG52+AH52+AI52+AK52+AM52+AO52)</f>
        <v>65</v>
      </c>
      <c r="BR52" s="211"/>
      <c r="BS52" s="211"/>
      <c r="BT52" s="211"/>
      <c r="BU52" s="211"/>
      <c r="BV52" s="211"/>
      <c r="BW52" s="396"/>
      <c r="BX52" s="211"/>
      <c r="BY52" s="211"/>
      <c r="BZ52" s="42"/>
      <c r="CA52" s="38" t="s">
        <v>733</v>
      </c>
      <c r="CB52" s="42"/>
      <c r="CC52" s="46"/>
      <c r="CD52" s="42"/>
      <c r="CE52" s="46"/>
      <c r="CF52" s="42"/>
      <c r="CG52" s="46"/>
      <c r="CH52" s="42"/>
      <c r="CI52" s="43"/>
      <c r="CJ52" s="43"/>
      <c r="CK52" s="46"/>
      <c r="CL52" s="46"/>
      <c r="CM52" s="46"/>
      <c r="CN52" s="44"/>
      <c r="CO52" s="44">
        <v>0.3</v>
      </c>
      <c r="CP52" s="43"/>
      <c r="CQ52" s="43"/>
      <c r="CR52" s="42"/>
      <c r="CS52" s="42"/>
      <c r="CT52" s="43"/>
      <c r="CU52" s="43"/>
      <c r="CV52" s="42"/>
      <c r="CW52" s="42"/>
      <c r="CX52" s="44"/>
      <c r="CY52" s="44"/>
      <c r="CZ52" s="41">
        <v>308</v>
      </c>
      <c r="DA52" s="41"/>
      <c r="DB52" s="44"/>
      <c r="DC52" s="41"/>
      <c r="DD52" s="41"/>
      <c r="DE52" s="40"/>
      <c r="DF52" s="40"/>
      <c r="DG52" s="40"/>
      <c r="DH52" s="45"/>
      <c r="DI52" s="44"/>
      <c r="DJ52" s="44"/>
      <c r="DK52" s="44"/>
      <c r="DL52" s="44"/>
      <c r="DM52" s="44"/>
      <c r="DN52" s="40"/>
      <c r="DO52" s="39"/>
      <c r="DP52" s="43"/>
      <c r="DQ52" s="43"/>
      <c r="DR52" s="42"/>
      <c r="DS52" s="42"/>
      <c r="DT52" s="43"/>
      <c r="DU52" s="42"/>
      <c r="DV52" s="42"/>
      <c r="DW52" s="46"/>
      <c r="DX52" s="46"/>
      <c r="DY52" s="43"/>
      <c r="DZ52" s="43"/>
      <c r="EA52" s="42"/>
      <c r="EB52" s="43"/>
      <c r="EC52" s="42"/>
      <c r="ED52" s="52">
        <v>90000</v>
      </c>
      <c r="EE52" s="52">
        <v>0</v>
      </c>
      <c r="EF52" s="45"/>
      <c r="EG52" s="52">
        <v>100000</v>
      </c>
      <c r="EH52" s="51">
        <v>0</v>
      </c>
      <c r="EI52" s="33">
        <v>135000</v>
      </c>
      <c r="EJ52" s="45"/>
      <c r="EK52" s="43"/>
    </row>
    <row r="53" spans="1:141" ht="62.45" hidden="1" customHeight="1" x14ac:dyDescent="0.2">
      <c r="A53" s="119" t="s">
        <v>493</v>
      </c>
      <c r="B53" s="133" t="s">
        <v>472</v>
      </c>
      <c r="C53" s="133" t="s">
        <v>214</v>
      </c>
      <c r="D53" s="134" t="s">
        <v>760</v>
      </c>
      <c r="E53" s="134" t="s">
        <v>179</v>
      </c>
      <c r="F53" s="119"/>
      <c r="G53" s="119" t="s">
        <v>484</v>
      </c>
      <c r="H53" s="119"/>
      <c r="I53" s="119"/>
      <c r="J53" s="119" t="s">
        <v>771</v>
      </c>
      <c r="K53" s="119"/>
      <c r="L53" s="136">
        <v>185000</v>
      </c>
      <c r="M53" s="137"/>
      <c r="N53" s="94"/>
      <c r="O53" s="138"/>
      <c r="P53" s="139"/>
      <c r="Q53" s="139"/>
      <c r="R53" s="139"/>
      <c r="S53" s="140">
        <v>13.7</v>
      </c>
      <c r="T53" s="140">
        <v>3</v>
      </c>
      <c r="U53" s="94"/>
      <c r="V53" s="143"/>
      <c r="W53" s="144"/>
      <c r="X53" s="145">
        <f t="shared" si="36"/>
        <v>1.7255969650409739</v>
      </c>
      <c r="Y53" s="146"/>
      <c r="Z53" s="146"/>
      <c r="AA53" s="146" t="s">
        <v>161</v>
      </c>
      <c r="AB53" s="146"/>
      <c r="AC53" s="146"/>
      <c r="AD53" s="146"/>
      <c r="AE53" s="146"/>
      <c r="AF53" s="147">
        <f t="shared" si="37"/>
        <v>5</v>
      </c>
      <c r="AG53" s="147">
        <f t="shared" si="34"/>
        <v>20</v>
      </c>
      <c r="AH53" s="147">
        <f t="shared" si="38"/>
        <v>15</v>
      </c>
      <c r="AI53" s="212">
        <f t="shared" si="35"/>
        <v>0</v>
      </c>
      <c r="AJ53" s="213" t="s">
        <v>162</v>
      </c>
      <c r="AK53" s="147">
        <f t="shared" si="33"/>
        <v>15</v>
      </c>
      <c r="AL53" s="140" t="s">
        <v>751</v>
      </c>
      <c r="AM53" s="147">
        <f t="shared" si="39"/>
        <v>10</v>
      </c>
      <c r="AN53" s="140" t="s">
        <v>161</v>
      </c>
      <c r="AO53" s="147">
        <f>IF(AP53="Yes",5,0)</f>
        <v>0</v>
      </c>
      <c r="AP53" s="140" t="s">
        <v>162</v>
      </c>
      <c r="AQ53" s="147">
        <f>IF(AR53="Yes",5,0)</f>
        <v>0</v>
      </c>
      <c r="AR53" s="140" t="s">
        <v>162</v>
      </c>
      <c r="AS53" s="148"/>
      <c r="AT53" s="148"/>
      <c r="AU53" s="148">
        <v>39.43</v>
      </c>
      <c r="AV53" s="148"/>
      <c r="AW53" s="148"/>
      <c r="AX53" s="148"/>
      <c r="AY53" s="148"/>
      <c r="AZ53" s="148"/>
      <c r="BA53" s="149"/>
      <c r="BB53" s="125"/>
      <c r="BC53" s="149"/>
      <c r="BD53" s="119" t="s">
        <v>214</v>
      </c>
      <c r="BE53" s="150"/>
      <c r="BF53" s="119"/>
      <c r="BG53" s="150"/>
      <c r="BH53" s="119"/>
      <c r="BI53" s="150"/>
      <c r="BJ53" s="150"/>
      <c r="BK53" s="150"/>
      <c r="BL53" s="150"/>
      <c r="BM53" s="150"/>
      <c r="BN53" s="150"/>
      <c r="BO53" s="150"/>
      <c r="BP53" s="150"/>
      <c r="BQ53" s="140">
        <f>SUM(AF53+AG53+AH53+AI53++AK53+AM53+AO53+AQ53)</f>
        <v>65</v>
      </c>
      <c r="BR53" s="150"/>
      <c r="BS53" s="150"/>
      <c r="BT53" s="150"/>
      <c r="BU53" s="150"/>
      <c r="BV53" s="150"/>
      <c r="BW53" s="360"/>
      <c r="BX53" s="150"/>
      <c r="BY53" s="150"/>
      <c r="BZ53" s="66"/>
      <c r="CA53" s="28" t="s">
        <v>472</v>
      </c>
      <c r="CB53" s="66"/>
      <c r="CC53" s="28"/>
      <c r="CD53" s="66"/>
      <c r="CE53" s="28"/>
      <c r="CF53" s="66"/>
      <c r="CG53" s="28"/>
      <c r="CH53" s="66"/>
      <c r="CI53" s="30"/>
      <c r="CJ53" s="30"/>
      <c r="CK53" s="28"/>
      <c r="CL53" s="28"/>
      <c r="CM53" s="28"/>
      <c r="CN53" s="65"/>
      <c r="CO53" s="65">
        <f>9.5*2</f>
        <v>19</v>
      </c>
      <c r="CP53" s="30"/>
      <c r="CQ53" s="30"/>
      <c r="CR53" s="66"/>
      <c r="CS53" s="66"/>
      <c r="CT53" s="30"/>
      <c r="CU53" s="30"/>
      <c r="CV53" s="66"/>
      <c r="CW53" s="66"/>
      <c r="CX53" s="65"/>
      <c r="CY53" s="65"/>
      <c r="CZ53" s="79">
        <v>60391</v>
      </c>
      <c r="DA53" s="67"/>
      <c r="DB53" s="65"/>
      <c r="DC53" s="67"/>
      <c r="DD53" s="67"/>
      <c r="DE53" s="68"/>
      <c r="DF53" s="68"/>
      <c r="DG53" s="68"/>
      <c r="DH53" s="29"/>
      <c r="DI53" s="65"/>
      <c r="DJ53" s="65"/>
      <c r="DK53" s="65"/>
      <c r="DL53" s="65"/>
      <c r="DM53" s="65"/>
      <c r="DN53" s="68"/>
      <c r="DO53" s="69"/>
      <c r="DP53" s="30"/>
      <c r="DQ53" s="30"/>
      <c r="DR53" s="66"/>
      <c r="DS53" s="66"/>
      <c r="DT53" s="30"/>
      <c r="DU53" s="66"/>
      <c r="DV53" s="66"/>
      <c r="DW53" s="28"/>
      <c r="DX53" s="28"/>
      <c r="DY53" s="30"/>
      <c r="DZ53" s="30"/>
      <c r="EA53" s="66"/>
      <c r="EB53" s="30"/>
      <c r="EC53" s="66"/>
      <c r="ED53" s="29"/>
      <c r="EE53" s="29"/>
      <c r="EF53" s="29"/>
      <c r="EG53" s="29">
        <v>185000</v>
      </c>
      <c r="EH53" s="29"/>
      <c r="EI53" s="33">
        <v>1980000</v>
      </c>
      <c r="EJ53" s="29"/>
      <c r="EK53" s="30"/>
    </row>
    <row r="54" spans="1:141" ht="62.45" hidden="1" customHeight="1" x14ac:dyDescent="0.2">
      <c r="A54" s="119" t="s">
        <v>494</v>
      </c>
      <c r="B54" s="133" t="s">
        <v>472</v>
      </c>
      <c r="C54" s="133" t="s">
        <v>214</v>
      </c>
      <c r="D54" s="134" t="s">
        <v>760</v>
      </c>
      <c r="E54" s="134" t="s">
        <v>179</v>
      </c>
      <c r="F54" s="119"/>
      <c r="G54" s="119" t="s">
        <v>484</v>
      </c>
      <c r="H54" s="119"/>
      <c r="I54" s="119"/>
      <c r="J54" s="119" t="s">
        <v>772</v>
      </c>
      <c r="K54" s="119"/>
      <c r="L54" s="136">
        <v>185000</v>
      </c>
      <c r="M54" s="137"/>
      <c r="N54" s="94"/>
      <c r="O54" s="138"/>
      <c r="P54" s="139"/>
      <c r="Q54" s="139"/>
      <c r="R54" s="139"/>
      <c r="S54" s="140">
        <v>13.7</v>
      </c>
      <c r="T54" s="140">
        <v>3</v>
      </c>
      <c r="U54" s="94"/>
      <c r="V54" s="143"/>
      <c r="W54" s="144"/>
      <c r="X54" s="145">
        <f t="shared" si="36"/>
        <v>0.5804280700592368</v>
      </c>
      <c r="Y54" s="146"/>
      <c r="Z54" s="146"/>
      <c r="AA54" s="146" t="s">
        <v>161</v>
      </c>
      <c r="AB54" s="146"/>
      <c r="AC54" s="146"/>
      <c r="AD54" s="146"/>
      <c r="AE54" s="146"/>
      <c r="AF54" s="147">
        <f t="shared" si="37"/>
        <v>5</v>
      </c>
      <c r="AG54" s="147">
        <f t="shared" si="34"/>
        <v>20</v>
      </c>
      <c r="AH54" s="147">
        <f t="shared" si="38"/>
        <v>15</v>
      </c>
      <c r="AI54" s="212">
        <f t="shared" si="35"/>
        <v>0</v>
      </c>
      <c r="AJ54" s="213" t="s">
        <v>162</v>
      </c>
      <c r="AK54" s="147">
        <f t="shared" si="33"/>
        <v>15</v>
      </c>
      <c r="AL54" s="140" t="s">
        <v>751</v>
      </c>
      <c r="AM54" s="147">
        <f t="shared" si="39"/>
        <v>10</v>
      </c>
      <c r="AN54" s="140" t="s">
        <v>161</v>
      </c>
      <c r="AO54" s="147">
        <f>IF(AP54="Yes",5,0)</f>
        <v>0</v>
      </c>
      <c r="AP54" s="140" t="s">
        <v>162</v>
      </c>
      <c r="AQ54" s="147">
        <f>IF(AR54="Yes",5,0)</f>
        <v>0</v>
      </c>
      <c r="AR54" s="140" t="s">
        <v>162</v>
      </c>
      <c r="AS54" s="148"/>
      <c r="AT54" s="148"/>
      <c r="AU54" s="148">
        <v>39.43</v>
      </c>
      <c r="AV54" s="148"/>
      <c r="AW54" s="148"/>
      <c r="AX54" s="148"/>
      <c r="AY54" s="148"/>
      <c r="AZ54" s="148"/>
      <c r="BA54" s="149"/>
      <c r="BB54" s="125"/>
      <c r="BC54" s="149"/>
      <c r="BD54" s="119" t="s">
        <v>214</v>
      </c>
      <c r="BE54" s="150"/>
      <c r="BF54" s="119"/>
      <c r="BG54" s="150"/>
      <c r="BH54" s="119"/>
      <c r="BI54" s="150"/>
      <c r="BJ54" s="150"/>
      <c r="BK54" s="150"/>
      <c r="BL54" s="150"/>
      <c r="BM54" s="150"/>
      <c r="BN54" s="150"/>
      <c r="BO54" s="150"/>
      <c r="BP54" s="150"/>
      <c r="BQ54" s="140">
        <f>SUM(AF54+AG54+AH54+AI54++AK54+AM54+AO54+AQ54)</f>
        <v>65</v>
      </c>
      <c r="BR54" s="150"/>
      <c r="BS54" s="150"/>
      <c r="BT54" s="150"/>
      <c r="BU54" s="150"/>
      <c r="BV54" s="150"/>
      <c r="BW54" s="360"/>
      <c r="BX54" s="150"/>
      <c r="BY54" s="150"/>
      <c r="BZ54" s="66"/>
      <c r="CA54" s="28" t="s">
        <v>472</v>
      </c>
      <c r="CB54" s="66"/>
      <c r="CC54" s="28"/>
      <c r="CD54" s="66"/>
      <c r="CE54" s="28"/>
      <c r="CF54" s="66"/>
      <c r="CG54" s="28"/>
      <c r="CH54" s="66"/>
      <c r="CI54" s="30"/>
      <c r="CJ54" s="30"/>
      <c r="CK54" s="28"/>
      <c r="CL54" s="28"/>
      <c r="CM54" s="28"/>
      <c r="CN54" s="65"/>
      <c r="CO54" s="65">
        <f>9.5*2</f>
        <v>19</v>
      </c>
      <c r="CP54" s="30"/>
      <c r="CQ54" s="30"/>
      <c r="CR54" s="66"/>
      <c r="CS54" s="66"/>
      <c r="CT54" s="30"/>
      <c r="CU54" s="30"/>
      <c r="CV54" s="66"/>
      <c r="CW54" s="66"/>
      <c r="CX54" s="65"/>
      <c r="CY54" s="65"/>
      <c r="CZ54" s="79">
        <v>60391</v>
      </c>
      <c r="DA54" s="67"/>
      <c r="DB54" s="65"/>
      <c r="DC54" s="67"/>
      <c r="DD54" s="67"/>
      <c r="DE54" s="68"/>
      <c r="DF54" s="68"/>
      <c r="DG54" s="68"/>
      <c r="DH54" s="29"/>
      <c r="DI54" s="65"/>
      <c r="DJ54" s="65"/>
      <c r="DK54" s="65"/>
      <c r="DL54" s="65"/>
      <c r="DM54" s="65"/>
      <c r="DN54" s="68"/>
      <c r="DO54" s="69"/>
      <c r="DP54" s="30"/>
      <c r="DQ54" s="30"/>
      <c r="DR54" s="66"/>
      <c r="DS54" s="66"/>
      <c r="DT54" s="30"/>
      <c r="DU54" s="66"/>
      <c r="DV54" s="66"/>
      <c r="DW54" s="28"/>
      <c r="DX54" s="28"/>
      <c r="DY54" s="30"/>
      <c r="DZ54" s="30"/>
      <c r="EA54" s="66"/>
      <c r="EB54" s="30"/>
      <c r="EC54" s="66"/>
      <c r="ED54" s="29"/>
      <c r="EE54" s="29"/>
      <c r="EF54" s="29"/>
      <c r="EG54" s="29">
        <v>185000</v>
      </c>
      <c r="EH54" s="29"/>
      <c r="EI54" s="33">
        <v>666000</v>
      </c>
      <c r="EJ54" s="29"/>
      <c r="EK54" s="30"/>
    </row>
    <row r="55" spans="1:141" ht="70.900000000000006" customHeight="1" x14ac:dyDescent="0.2">
      <c r="A55" s="236" t="s">
        <v>96</v>
      </c>
      <c r="B55" s="404" t="s">
        <v>215</v>
      </c>
      <c r="C55" s="237" t="s">
        <v>214</v>
      </c>
      <c r="D55" s="238" t="s">
        <v>757</v>
      </c>
      <c r="E55" s="238" t="s">
        <v>153</v>
      </c>
      <c r="F55" s="236" t="s">
        <v>218</v>
      </c>
      <c r="G55" s="236" t="s">
        <v>190</v>
      </c>
      <c r="H55" s="236" t="s">
        <v>213</v>
      </c>
      <c r="I55" s="236" t="s">
        <v>219</v>
      </c>
      <c r="J55" s="236" t="s">
        <v>173</v>
      </c>
      <c r="K55" s="236" t="s">
        <v>167</v>
      </c>
      <c r="L55" s="239">
        <v>31000000</v>
      </c>
      <c r="M55" s="126">
        <v>12.467522810856204</v>
      </c>
      <c r="N55" s="240"/>
      <c r="O55" s="103">
        <v>10.977776395583573</v>
      </c>
      <c r="P55" s="85">
        <f>(V55+W55+Y55+Z55+AB55+AD55)</f>
        <v>65</v>
      </c>
      <c r="Q55" s="85">
        <v>3.15</v>
      </c>
      <c r="R55" s="85">
        <f>O55+P55+Q55</f>
        <v>79.127776395583581</v>
      </c>
      <c r="S55" s="241">
        <v>7.3178708035073292</v>
      </c>
      <c r="T55" s="406">
        <v>5.25</v>
      </c>
      <c r="U55" s="240"/>
      <c r="V55" s="104">
        <f>IF(AU55&lt;30,0,IF(AU55&lt;50,5,IF(AU55&lt;65,10,IF(AU55&gt;66,15))))</f>
        <v>10</v>
      </c>
      <c r="W55" s="105">
        <f>IF(X55&lt;499,15,IF(X55&lt;999,10,IF(X55&lt;1499,5,IF(X55&gt;1500,0))))</f>
        <v>0</v>
      </c>
      <c r="X55" s="190">
        <f t="shared" si="36"/>
        <v>1720.1381017321557</v>
      </c>
      <c r="Y55" s="105">
        <f>IF(DD55&lt;500,0,IF(DD55&lt;1000,5,IF(DD55&gt;1000,10)))</f>
        <v>5</v>
      </c>
      <c r="Z55" s="105">
        <f>IF(AA55="Yes",20,0)</f>
        <v>20</v>
      </c>
      <c r="AA55" s="85" t="s">
        <v>161</v>
      </c>
      <c r="AB55" s="105">
        <f t="shared" ref="AB55:AB66" si="40">IF(AC55="Yes",10,0)</f>
        <v>10</v>
      </c>
      <c r="AC55" s="191" t="s">
        <v>161</v>
      </c>
      <c r="AD55" s="105">
        <f>IF(AE55="Yes",20,0)</f>
        <v>20</v>
      </c>
      <c r="AE55" s="191" t="s">
        <v>161</v>
      </c>
      <c r="AF55" s="242">
        <f t="shared" si="37"/>
        <v>10</v>
      </c>
      <c r="AG55" s="242">
        <f t="shared" si="34"/>
        <v>10</v>
      </c>
      <c r="AH55" s="242">
        <f t="shared" si="38"/>
        <v>15</v>
      </c>
      <c r="AI55" s="242">
        <v>10</v>
      </c>
      <c r="AJ55" s="241" t="s">
        <v>162</v>
      </c>
      <c r="AK55" s="242">
        <f t="shared" si="33"/>
        <v>15</v>
      </c>
      <c r="AL55" s="241" t="s">
        <v>751</v>
      </c>
      <c r="AM55" s="242">
        <f t="shared" si="39"/>
        <v>10</v>
      </c>
      <c r="AN55" s="241" t="s">
        <v>161</v>
      </c>
      <c r="AO55" s="242">
        <f>IF(AP55="Yes",10,0)</f>
        <v>0</v>
      </c>
      <c r="AP55" s="241" t="s">
        <v>162</v>
      </c>
      <c r="AQ55" s="242">
        <f t="shared" ref="AQ55:AQ86" si="41">IF(AR55="Yes",10,0)</f>
        <v>0</v>
      </c>
      <c r="AR55" s="241" t="s">
        <v>162</v>
      </c>
      <c r="AS55" s="191">
        <v>16.327877726309676</v>
      </c>
      <c r="AT55" s="191">
        <v>1.9403806451612902E-2</v>
      </c>
      <c r="AU55" s="191">
        <v>56.831426502311999</v>
      </c>
      <c r="AV55" s="191">
        <v>9.3663279759304228</v>
      </c>
      <c r="AW55" s="191">
        <v>6.9301056105317504E-2</v>
      </c>
      <c r="AX55" s="191">
        <v>45.468977557000002</v>
      </c>
      <c r="AY55" s="191">
        <v>0</v>
      </c>
      <c r="AZ55" s="191">
        <v>0</v>
      </c>
      <c r="BA55" s="192"/>
      <c r="BB55" s="125"/>
      <c r="BC55" s="106"/>
      <c r="BD55" s="337" t="s">
        <v>214</v>
      </c>
      <c r="BE55" s="193">
        <v>100</v>
      </c>
      <c r="BF55" s="101" t="s">
        <v>156</v>
      </c>
      <c r="BG55" s="193" t="s">
        <v>156</v>
      </c>
      <c r="BH55" s="101" t="s">
        <v>156</v>
      </c>
      <c r="BI55" s="193" t="s">
        <v>156</v>
      </c>
      <c r="BJ55" s="193" t="s">
        <v>195</v>
      </c>
      <c r="BK55" s="193">
        <v>100</v>
      </c>
      <c r="BL55" s="193" t="s">
        <v>156</v>
      </c>
      <c r="BM55" s="193" t="s">
        <v>156</v>
      </c>
      <c r="BN55" s="193" t="s">
        <v>156</v>
      </c>
      <c r="BO55" s="193" t="s">
        <v>156</v>
      </c>
      <c r="BP55" s="85">
        <f>SUM(V55+W55+Y55+Z55+AB55+AD55)</f>
        <v>65</v>
      </c>
      <c r="BQ55" s="241">
        <f t="shared" ref="BQ55:BQ66" si="42">SUM(AF55+AG55+AH55+AI55+AK55+AM55+AO55+AQ55)</f>
        <v>70</v>
      </c>
      <c r="BR55" s="85"/>
      <c r="BS55" s="241"/>
      <c r="BT55" s="105">
        <v>100</v>
      </c>
      <c r="BU55" s="242"/>
      <c r="BV55" s="241">
        <f>S55+BU55*0.25</f>
        <v>7.3178708035073292</v>
      </c>
      <c r="BW55" s="406">
        <f t="shared" ref="BW55:BW57" si="43">T55+BV55</f>
        <v>12.567870803507329</v>
      </c>
      <c r="BX55" s="508" t="s">
        <v>809</v>
      </c>
      <c r="BY55" s="85">
        <f>O55+BT55*0.25</f>
        <v>35.977776395583575</v>
      </c>
      <c r="BZ55" s="85"/>
      <c r="CA55" s="22" t="s">
        <v>215</v>
      </c>
      <c r="CB55" s="56">
        <v>100</v>
      </c>
      <c r="CC55" s="22" t="s">
        <v>156</v>
      </c>
      <c r="CD55" s="56" t="s">
        <v>156</v>
      </c>
      <c r="CE55" s="22" t="s">
        <v>156</v>
      </c>
      <c r="CF55" s="56" t="s">
        <v>156</v>
      </c>
      <c r="CG55" s="22" t="s">
        <v>156</v>
      </c>
      <c r="CH55" s="56" t="s">
        <v>156</v>
      </c>
      <c r="CI55" s="24">
        <v>1</v>
      </c>
      <c r="CJ55" s="24" t="s">
        <v>184</v>
      </c>
      <c r="CK55" s="22" t="s">
        <v>198</v>
      </c>
      <c r="CL55" s="22" t="s">
        <v>216</v>
      </c>
      <c r="CM55" s="22" t="s">
        <v>217</v>
      </c>
      <c r="CN55" s="55">
        <v>4.71405809</v>
      </c>
      <c r="CO55" s="55">
        <v>4.71405809</v>
      </c>
      <c r="CP55" s="24" t="s">
        <v>174</v>
      </c>
      <c r="CQ55" s="24" t="s">
        <v>158</v>
      </c>
      <c r="CR55" s="56">
        <v>1</v>
      </c>
      <c r="CS55" s="56">
        <v>2</v>
      </c>
      <c r="CT55" s="24" t="s">
        <v>159</v>
      </c>
      <c r="CU55" s="24" t="s">
        <v>160</v>
      </c>
      <c r="CV55" s="56">
        <v>55</v>
      </c>
      <c r="CW55" s="56">
        <v>55</v>
      </c>
      <c r="CX55" s="55">
        <v>16.741916150222998</v>
      </c>
      <c r="CY55" s="55">
        <v>83.258083849776995</v>
      </c>
      <c r="CZ55" s="57">
        <v>3822.9925189999999</v>
      </c>
      <c r="DA55" s="57">
        <v>15500</v>
      </c>
      <c r="DB55" s="55">
        <v>0.24664467864516129</v>
      </c>
      <c r="DC55" s="57">
        <v>3182.9503170397215</v>
      </c>
      <c r="DD55" s="57">
        <v>640.04220196027802</v>
      </c>
      <c r="DE55" s="58">
        <v>21279.268908809252</v>
      </c>
      <c r="DF55" s="58">
        <v>4278.9326794035505</v>
      </c>
      <c r="DG55" s="58">
        <v>25558.201588212803</v>
      </c>
      <c r="DH55" s="23">
        <v>601518</v>
      </c>
      <c r="DI55" s="55">
        <v>71.452794549999993</v>
      </c>
      <c r="DJ55" s="55">
        <v>31.798630360000001</v>
      </c>
      <c r="DK55" s="55">
        <v>67.25990573</v>
      </c>
      <c r="DL55" s="55" t="s">
        <v>156</v>
      </c>
      <c r="DM55" s="55" t="s">
        <v>156</v>
      </c>
      <c r="DN55" s="58">
        <v>0</v>
      </c>
      <c r="DO55" s="59">
        <v>1.38602112210635E-6</v>
      </c>
      <c r="DP55" s="24" t="s">
        <v>161</v>
      </c>
      <c r="DQ55" s="24" t="s">
        <v>162</v>
      </c>
      <c r="DR55" s="56">
        <v>12</v>
      </c>
      <c r="DS55" s="56">
        <v>12</v>
      </c>
      <c r="DT55" s="24" t="s">
        <v>162</v>
      </c>
      <c r="DU55" s="56">
        <v>0</v>
      </c>
      <c r="DV55" s="56">
        <v>0</v>
      </c>
      <c r="DW55" s="22" t="s">
        <v>175</v>
      </c>
      <c r="DX55" s="22" t="s">
        <v>164</v>
      </c>
      <c r="DY55" s="24" t="s">
        <v>165</v>
      </c>
      <c r="DZ55" s="24" t="s">
        <v>176</v>
      </c>
      <c r="EA55" s="56">
        <v>1</v>
      </c>
      <c r="EB55" s="24" t="s">
        <v>161</v>
      </c>
      <c r="EC55" s="56">
        <v>37</v>
      </c>
      <c r="ED55" s="23">
        <v>23800000</v>
      </c>
      <c r="EE55" s="23">
        <v>6000000</v>
      </c>
      <c r="EF55" s="23">
        <v>1200000</v>
      </c>
      <c r="EG55" s="23">
        <v>31000000</v>
      </c>
      <c r="EH55" s="23" t="s">
        <v>156</v>
      </c>
      <c r="EI55" s="23">
        <v>31000000</v>
      </c>
      <c r="EJ55" s="23">
        <v>31000000</v>
      </c>
      <c r="EK55" s="24" t="s">
        <v>156</v>
      </c>
    </row>
    <row r="56" spans="1:141" ht="54" x14ac:dyDescent="0.2">
      <c r="A56" s="236" t="s">
        <v>105</v>
      </c>
      <c r="B56" s="237" t="s">
        <v>258</v>
      </c>
      <c r="C56" s="237" t="s">
        <v>194</v>
      </c>
      <c r="D56" s="238" t="s">
        <v>757</v>
      </c>
      <c r="E56" s="238" t="s">
        <v>153</v>
      </c>
      <c r="F56" s="236" t="s">
        <v>262</v>
      </c>
      <c r="G56" s="236" t="s">
        <v>239</v>
      </c>
      <c r="H56" s="236" t="s">
        <v>261</v>
      </c>
      <c r="I56" s="236" t="s">
        <v>263</v>
      </c>
      <c r="J56" s="236" t="s">
        <v>257</v>
      </c>
      <c r="K56" s="236" t="s">
        <v>167</v>
      </c>
      <c r="L56" s="239">
        <v>15500000</v>
      </c>
      <c r="M56" s="126">
        <v>9.3681981442180433</v>
      </c>
      <c r="N56" s="240"/>
      <c r="O56" s="103">
        <v>8.4421943032112416</v>
      </c>
      <c r="P56" s="331">
        <f>(V56+W56+Y56+Z56+AB56+AD56)</f>
        <v>45</v>
      </c>
      <c r="Q56" s="331"/>
      <c r="R56" s="331">
        <f>O56+P56+Q56</f>
        <v>53.442194303211238</v>
      </c>
      <c r="S56" s="241">
        <v>5.627067316119323</v>
      </c>
      <c r="T56" s="406"/>
      <c r="U56" s="240"/>
      <c r="V56" s="104">
        <f>IF(AU56&lt;30,0,IF(AU56&lt;50,5,IF(AU56&lt;65,10,IF(AU56&gt;66,15))))</f>
        <v>5</v>
      </c>
      <c r="W56" s="105">
        <f>IF(X56&lt;499,15,IF(X56&lt;999,10,IF(X56&lt;1499,5,IF(X56&gt;1500,0))))</f>
        <v>5</v>
      </c>
      <c r="X56" s="190">
        <f t="shared" si="36"/>
        <v>1024.9810988969052</v>
      </c>
      <c r="Y56" s="105">
        <f>IF(DD56&lt;500,0,IF(DD56&lt;1000,5,IF(DD56&gt;1000,10)))</f>
        <v>0</v>
      </c>
      <c r="Z56" s="105">
        <f>IF(AA56="Yes",15,0)</f>
        <v>15</v>
      </c>
      <c r="AA56" s="85" t="s">
        <v>161</v>
      </c>
      <c r="AB56" s="105">
        <f t="shared" si="40"/>
        <v>10</v>
      </c>
      <c r="AC56" s="191" t="s">
        <v>161</v>
      </c>
      <c r="AD56" s="105">
        <f>IF(AE56="Yes",10,0)</f>
        <v>10</v>
      </c>
      <c r="AE56" s="191" t="s">
        <v>161</v>
      </c>
      <c r="AF56" s="242">
        <f t="shared" si="37"/>
        <v>5</v>
      </c>
      <c r="AG56" s="242">
        <f t="shared" si="34"/>
        <v>15</v>
      </c>
      <c r="AH56" s="242">
        <f t="shared" si="38"/>
        <v>15</v>
      </c>
      <c r="AI56" s="242">
        <f>IF(AJ56="Yes",10,0)</f>
        <v>10</v>
      </c>
      <c r="AJ56" s="241" t="s">
        <v>161</v>
      </c>
      <c r="AK56" s="242">
        <v>15</v>
      </c>
      <c r="AL56" s="241" t="s">
        <v>751</v>
      </c>
      <c r="AM56" s="242">
        <f t="shared" si="39"/>
        <v>10</v>
      </c>
      <c r="AN56" s="241" t="s">
        <v>161</v>
      </c>
      <c r="AO56" s="242">
        <f>IF(AP56="Yes",10,0)</f>
        <v>0</v>
      </c>
      <c r="AP56" s="241" t="s">
        <v>162</v>
      </c>
      <c r="AQ56" s="242">
        <f t="shared" si="41"/>
        <v>0</v>
      </c>
      <c r="AR56" s="241" t="s">
        <v>162</v>
      </c>
      <c r="AS56" s="191">
        <v>16.471282630658063</v>
      </c>
      <c r="AT56" s="191">
        <v>3.1866580645161291E-2</v>
      </c>
      <c r="AU56" s="191">
        <v>39.767523949889998</v>
      </c>
      <c r="AV56" s="191">
        <v>2.1687150311144747</v>
      </c>
      <c r="AW56" s="191">
        <v>6.7579796151811991E-2</v>
      </c>
      <c r="AX56" s="191">
        <v>23.569707588</v>
      </c>
      <c r="AY56" s="191">
        <v>0</v>
      </c>
      <c r="AZ56" s="191">
        <v>0</v>
      </c>
      <c r="BA56" s="455"/>
      <c r="BB56" s="125"/>
      <c r="BC56" s="106"/>
      <c r="BD56" s="337" t="s">
        <v>194</v>
      </c>
      <c r="BE56" s="193">
        <v>100</v>
      </c>
      <c r="BF56" s="101" t="s">
        <v>156</v>
      </c>
      <c r="BG56" s="193" t="s">
        <v>156</v>
      </c>
      <c r="BH56" s="101" t="s">
        <v>156</v>
      </c>
      <c r="BI56" s="193" t="s">
        <v>156</v>
      </c>
      <c r="BJ56" s="193" t="s">
        <v>195</v>
      </c>
      <c r="BK56" s="193">
        <v>100</v>
      </c>
      <c r="BL56" s="193" t="s">
        <v>156</v>
      </c>
      <c r="BM56" s="193" t="s">
        <v>156</v>
      </c>
      <c r="BN56" s="193" t="s">
        <v>156</v>
      </c>
      <c r="BO56" s="193" t="s">
        <v>156</v>
      </c>
      <c r="BP56" s="85">
        <f>SUM(V56+W56+Y56+Z56+AB56+AD56)</f>
        <v>45</v>
      </c>
      <c r="BQ56" s="241">
        <f t="shared" si="42"/>
        <v>70</v>
      </c>
      <c r="BR56" s="85"/>
      <c r="BS56" s="241"/>
      <c r="BT56" s="105"/>
      <c r="BU56" s="242"/>
      <c r="BV56" s="241">
        <f>S56+BU56*0.25</f>
        <v>5.627067316119323</v>
      </c>
      <c r="BW56" s="406">
        <f t="shared" si="43"/>
        <v>5.627067316119323</v>
      </c>
      <c r="BX56" s="508" t="s">
        <v>809</v>
      </c>
      <c r="BY56" s="85">
        <f>O56+BT56*0.25</f>
        <v>8.4421943032112416</v>
      </c>
      <c r="BZ56" s="85"/>
      <c r="CA56" s="22" t="s">
        <v>258</v>
      </c>
      <c r="CB56" s="56">
        <v>100</v>
      </c>
      <c r="CC56" s="22" t="s">
        <v>156</v>
      </c>
      <c r="CD56" s="56" t="s">
        <v>156</v>
      </c>
      <c r="CE56" s="22" t="s">
        <v>156</v>
      </c>
      <c r="CF56" s="56" t="s">
        <v>156</v>
      </c>
      <c r="CG56" s="22" t="s">
        <v>156</v>
      </c>
      <c r="CH56" s="56" t="s">
        <v>156</v>
      </c>
      <c r="CI56" s="24">
        <v>1</v>
      </c>
      <c r="CJ56" s="24" t="s">
        <v>184</v>
      </c>
      <c r="CK56" s="22" t="s">
        <v>198</v>
      </c>
      <c r="CL56" s="22" t="s">
        <v>199</v>
      </c>
      <c r="CM56" s="22" t="s">
        <v>259</v>
      </c>
      <c r="CN56" s="55">
        <v>3.9211613500000002</v>
      </c>
      <c r="CO56" s="55">
        <v>3.9211613500000002</v>
      </c>
      <c r="CP56" s="24" t="s">
        <v>174</v>
      </c>
      <c r="CQ56" s="24" t="s">
        <v>158</v>
      </c>
      <c r="CR56" s="56">
        <v>1</v>
      </c>
      <c r="CS56" s="56">
        <v>2</v>
      </c>
      <c r="CT56" s="24" t="s">
        <v>159</v>
      </c>
      <c r="CU56" s="24" t="s">
        <v>160</v>
      </c>
      <c r="CV56" s="56">
        <v>55</v>
      </c>
      <c r="CW56" s="56">
        <v>55</v>
      </c>
      <c r="CX56" s="55">
        <v>11.2468617618159</v>
      </c>
      <c r="CY56" s="55">
        <v>88.753138238184107</v>
      </c>
      <c r="CZ56" s="57">
        <v>3856.5691959999999</v>
      </c>
      <c r="DA56" s="57">
        <v>15500</v>
      </c>
      <c r="DB56" s="55">
        <v>0.24881091587096774</v>
      </c>
      <c r="DC56" s="57">
        <v>3422.8261897771054</v>
      </c>
      <c r="DD56" s="57">
        <v>433.74300622289491</v>
      </c>
      <c r="DE56" s="58">
        <v>19034.061700427039</v>
      </c>
      <c r="DF56" s="58">
        <v>2412.010042237323</v>
      </c>
      <c r="DG56" s="58">
        <v>21446.07174266436</v>
      </c>
      <c r="DH56" s="23">
        <v>493932</v>
      </c>
      <c r="DI56" s="55">
        <v>45.618827529999997</v>
      </c>
      <c r="DJ56" s="55">
        <v>32.736669169999999</v>
      </c>
      <c r="DK56" s="55">
        <v>40.959006600000002</v>
      </c>
      <c r="DL56" s="55" t="s">
        <v>156</v>
      </c>
      <c r="DM56" s="55" t="s">
        <v>156</v>
      </c>
      <c r="DN56" s="58">
        <v>0</v>
      </c>
      <c r="DO56" s="59">
        <v>1.3515959230362399E-6</v>
      </c>
      <c r="DP56" s="24" t="s">
        <v>162</v>
      </c>
      <c r="DQ56" s="24" t="s">
        <v>162</v>
      </c>
      <c r="DR56" s="56">
        <v>12</v>
      </c>
      <c r="DS56" s="56">
        <v>12</v>
      </c>
      <c r="DT56" s="24" t="s">
        <v>162</v>
      </c>
      <c r="DU56" s="56">
        <v>2</v>
      </c>
      <c r="DV56" s="56">
        <v>0</v>
      </c>
      <c r="DW56" s="22" t="s">
        <v>175</v>
      </c>
      <c r="DX56" s="22" t="s">
        <v>164</v>
      </c>
      <c r="DY56" s="24" t="s">
        <v>165</v>
      </c>
      <c r="DZ56" s="24" t="s">
        <v>176</v>
      </c>
      <c r="EA56" s="56">
        <v>1</v>
      </c>
      <c r="EB56" s="24" t="s">
        <v>161</v>
      </c>
      <c r="EC56" s="56">
        <v>26</v>
      </c>
      <c r="ED56" s="23">
        <v>10800000</v>
      </c>
      <c r="EE56" s="23">
        <v>4700000</v>
      </c>
      <c r="EF56" s="23">
        <v>0</v>
      </c>
      <c r="EG56" s="23">
        <v>15500000</v>
      </c>
      <c r="EH56" s="23" t="s">
        <v>156</v>
      </c>
      <c r="EI56" s="23">
        <v>15500000</v>
      </c>
      <c r="EJ56" s="23">
        <v>15500000</v>
      </c>
      <c r="EK56" s="24" t="s">
        <v>156</v>
      </c>
    </row>
    <row r="57" spans="1:141" ht="60" x14ac:dyDescent="0.2">
      <c r="A57" s="236" t="s">
        <v>135</v>
      </c>
      <c r="B57" s="237" t="s">
        <v>197</v>
      </c>
      <c r="C57" s="237" t="s">
        <v>194</v>
      </c>
      <c r="D57" s="238" t="s">
        <v>757</v>
      </c>
      <c r="E57" s="238" t="s">
        <v>153</v>
      </c>
      <c r="F57" s="236" t="s">
        <v>401</v>
      </c>
      <c r="G57" s="236" t="s">
        <v>268</v>
      </c>
      <c r="H57" s="236" t="s">
        <v>402</v>
      </c>
      <c r="I57" s="236" t="s">
        <v>156</v>
      </c>
      <c r="J57" s="236" t="s">
        <v>403</v>
      </c>
      <c r="K57" s="236" t="s">
        <v>291</v>
      </c>
      <c r="L57" s="239">
        <v>9460000</v>
      </c>
      <c r="M57" s="126">
        <v>15.194668034134692</v>
      </c>
      <c r="N57" s="240"/>
      <c r="O57" s="103">
        <v>13.574471535535771</v>
      </c>
      <c r="P57" s="85">
        <f>(V57+W57+Y57+Z57+AB57+AD57)</f>
        <v>70</v>
      </c>
      <c r="Q57" s="85"/>
      <c r="R57" s="85">
        <f>O57+P57+Q57</f>
        <v>83.574471535535764</v>
      </c>
      <c r="S57" s="241">
        <v>8.9410226938807895</v>
      </c>
      <c r="T57" s="406"/>
      <c r="U57" s="240"/>
      <c r="V57" s="104">
        <f>IF(AU57&lt;30,0,IF(AU57&lt;50,5,IF(AU57&lt;65,10,IF(AU57&gt;66,15))))</f>
        <v>15</v>
      </c>
      <c r="W57" s="105">
        <f>IF(X57&lt;499,15,IF(X57&lt;999,10,IF(X57&lt;1499,5,IF(X57&gt;1500,0))))</f>
        <v>10</v>
      </c>
      <c r="X57" s="190">
        <f t="shared" si="36"/>
        <v>566.46164208284017</v>
      </c>
      <c r="Y57" s="105">
        <f>IF(DD57&lt;500,0,IF(DD57&lt;1000,5,IF(DD57&gt;1000,10)))</f>
        <v>10</v>
      </c>
      <c r="Z57" s="105">
        <f>IF(AA57="Yes",15,0)</f>
        <v>15</v>
      </c>
      <c r="AA57" s="85" t="s">
        <v>161</v>
      </c>
      <c r="AB57" s="105">
        <f t="shared" si="40"/>
        <v>10</v>
      </c>
      <c r="AC57" s="191" t="s">
        <v>161</v>
      </c>
      <c r="AD57" s="105">
        <f>IF(AE57="Yes",10,0)</f>
        <v>10</v>
      </c>
      <c r="AE57" s="191" t="s">
        <v>161</v>
      </c>
      <c r="AF57" s="242">
        <f t="shared" si="37"/>
        <v>15</v>
      </c>
      <c r="AG57" s="242">
        <f>IF(BM55&lt;999,20,IF(BM55&lt;1499,15,IF(BM55&lt;1999,10,IF(BM55&lt;3999,5,IF(BM55&gt;4000,0)))))</f>
        <v>0</v>
      </c>
      <c r="AH57" s="242">
        <f t="shared" si="38"/>
        <v>15</v>
      </c>
      <c r="AI57" s="242">
        <f>IF(AJ57="Yes",10,0)</f>
        <v>10</v>
      </c>
      <c r="AJ57" s="241" t="s">
        <v>161</v>
      </c>
      <c r="AK57" s="242">
        <v>15</v>
      </c>
      <c r="AL57" s="241" t="s">
        <v>751</v>
      </c>
      <c r="AM57" s="242">
        <f t="shared" si="39"/>
        <v>10</v>
      </c>
      <c r="AN57" s="241" t="s">
        <v>161</v>
      </c>
      <c r="AO57" s="242">
        <f>IF(AP57="Yes",10,0)</f>
        <v>0</v>
      </c>
      <c r="AP57" s="241" t="s">
        <v>162</v>
      </c>
      <c r="AQ57" s="242">
        <f t="shared" si="41"/>
        <v>0</v>
      </c>
      <c r="AR57" s="241" t="s">
        <v>162</v>
      </c>
      <c r="AS57" s="191">
        <v>19.501477044516125</v>
      </c>
      <c r="AT57" s="191">
        <v>3.2587498942917548</v>
      </c>
      <c r="AU57" s="191">
        <v>66.650000000000006</v>
      </c>
      <c r="AV57" s="191">
        <v>6.2469894638882204</v>
      </c>
      <c r="AW57" s="191">
        <v>4.5220205971468346</v>
      </c>
      <c r="AX57" s="191">
        <v>25.050239849999997</v>
      </c>
      <c r="AY57" s="191">
        <v>0</v>
      </c>
      <c r="AZ57" s="191">
        <v>0</v>
      </c>
      <c r="BA57" s="192"/>
      <c r="BB57" s="125"/>
      <c r="BC57" s="106"/>
      <c r="BD57" s="101" t="s">
        <v>194</v>
      </c>
      <c r="BE57" s="193">
        <v>100</v>
      </c>
      <c r="BF57" s="101" t="s">
        <v>156</v>
      </c>
      <c r="BG57" s="193" t="s">
        <v>156</v>
      </c>
      <c r="BH57" s="101" t="s">
        <v>156</v>
      </c>
      <c r="BI57" s="193" t="s">
        <v>156</v>
      </c>
      <c r="BJ57" s="193" t="s">
        <v>195</v>
      </c>
      <c r="BK57" s="193">
        <v>100</v>
      </c>
      <c r="BL57" s="193" t="s">
        <v>156</v>
      </c>
      <c r="BM57" s="193" t="s">
        <v>156</v>
      </c>
      <c r="BN57" s="193" t="s">
        <v>156</v>
      </c>
      <c r="BO57" s="193" t="s">
        <v>156</v>
      </c>
      <c r="BP57" s="85">
        <f>SUM(V57+W57+Y57+Z57+AB57+AD57)</f>
        <v>70</v>
      </c>
      <c r="BQ57" s="241">
        <f t="shared" si="42"/>
        <v>65</v>
      </c>
      <c r="BR57" s="85"/>
      <c r="BS57" s="241"/>
      <c r="BT57" s="105">
        <v>100</v>
      </c>
      <c r="BU57" s="242">
        <v>100</v>
      </c>
      <c r="BV57" s="241">
        <f>S57+BU57*0.25</f>
        <v>33.94102269388079</v>
      </c>
      <c r="BW57" s="406">
        <f t="shared" si="43"/>
        <v>33.94102269388079</v>
      </c>
      <c r="BX57" s="507"/>
      <c r="BY57" s="85">
        <f>O57+BT57*0.25</f>
        <v>38.574471535535771</v>
      </c>
      <c r="BZ57" s="85"/>
      <c r="CA57" s="22" t="s">
        <v>197</v>
      </c>
      <c r="CB57" s="56">
        <v>100</v>
      </c>
      <c r="CC57" s="22" t="s">
        <v>156</v>
      </c>
      <c r="CD57" s="56" t="s">
        <v>156</v>
      </c>
      <c r="CE57" s="22" t="s">
        <v>156</v>
      </c>
      <c r="CF57" s="56" t="s">
        <v>156</v>
      </c>
      <c r="CG57" s="22" t="s">
        <v>156</v>
      </c>
      <c r="CH57" s="56" t="s">
        <v>156</v>
      </c>
      <c r="CI57" s="24">
        <v>1</v>
      </c>
      <c r="CJ57" s="24" t="s">
        <v>184</v>
      </c>
      <c r="CK57" s="22" t="s">
        <v>198</v>
      </c>
      <c r="CL57" s="22" t="s">
        <v>199</v>
      </c>
      <c r="CM57" s="22" t="s">
        <v>404</v>
      </c>
      <c r="CN57" s="55">
        <v>2</v>
      </c>
      <c r="CO57" s="55">
        <v>2</v>
      </c>
      <c r="CP57" s="24" t="s">
        <v>174</v>
      </c>
      <c r="CQ57" s="24" t="s">
        <v>158</v>
      </c>
      <c r="CR57" s="56">
        <v>1</v>
      </c>
      <c r="CS57" s="56">
        <v>1</v>
      </c>
      <c r="CT57" s="24" t="s">
        <v>159</v>
      </c>
      <c r="CU57" s="24" t="s">
        <v>160</v>
      </c>
      <c r="CV57" s="56">
        <v>49.999892227322199</v>
      </c>
      <c r="CW57" s="56">
        <v>55</v>
      </c>
      <c r="CX57" s="55">
        <v>14.962705749633502</v>
      </c>
      <c r="CY57" s="55">
        <v>85.0372942503665</v>
      </c>
      <c r="CZ57" s="57">
        <v>8350.0799499999994</v>
      </c>
      <c r="DA57" s="57">
        <v>31000</v>
      </c>
      <c r="DB57" s="55">
        <v>0.26935741774193545</v>
      </c>
      <c r="DC57" s="57">
        <v>7100.6820572223551</v>
      </c>
      <c r="DD57" s="57">
        <v>1249.3978927776441</v>
      </c>
      <c r="DE57" s="58">
        <v>1121641.911162334</v>
      </c>
      <c r="DF57" s="58">
        <v>197358.08883766588</v>
      </c>
      <c r="DG57" s="58">
        <v>1319000</v>
      </c>
      <c r="DH57" s="23">
        <v>30827774</v>
      </c>
      <c r="DI57" s="55" t="s">
        <v>156</v>
      </c>
      <c r="DJ57" s="55" t="s">
        <v>156</v>
      </c>
      <c r="DK57" s="55" t="s">
        <v>156</v>
      </c>
      <c r="DL57" s="55">
        <v>33.299999999999997</v>
      </c>
      <c r="DM57" s="55">
        <v>100</v>
      </c>
      <c r="DN57" s="58">
        <v>21</v>
      </c>
      <c r="DO57" s="59">
        <v>6.9440411942936698E-5</v>
      </c>
      <c r="DP57" s="24" t="s">
        <v>162</v>
      </c>
      <c r="DQ57" s="24" t="s">
        <v>162</v>
      </c>
      <c r="DR57" s="56">
        <v>12</v>
      </c>
      <c r="DS57" s="56">
        <v>12</v>
      </c>
      <c r="DT57" s="24" t="s">
        <v>162</v>
      </c>
      <c r="DU57" s="56">
        <v>2</v>
      </c>
      <c r="DV57" s="56">
        <v>2</v>
      </c>
      <c r="DW57" s="22" t="s">
        <v>175</v>
      </c>
      <c r="DX57" s="22" t="s">
        <v>156</v>
      </c>
      <c r="DY57" s="24" t="s">
        <v>165</v>
      </c>
      <c r="DZ57" s="24" t="s">
        <v>170</v>
      </c>
      <c r="EA57" s="56">
        <v>1</v>
      </c>
      <c r="EB57" s="24" t="s">
        <v>161</v>
      </c>
      <c r="EC57" s="56">
        <v>19.565219056081599</v>
      </c>
      <c r="ED57" s="23">
        <v>8900000</v>
      </c>
      <c r="EE57" s="23">
        <v>500000</v>
      </c>
      <c r="EF57" s="23">
        <v>60000</v>
      </c>
      <c r="EG57" s="23">
        <v>9460000</v>
      </c>
      <c r="EH57" s="23" t="s">
        <v>156</v>
      </c>
      <c r="EI57" s="23">
        <v>9460000</v>
      </c>
      <c r="EJ57" s="23">
        <v>9460000</v>
      </c>
      <c r="EK57" s="24" t="s">
        <v>156</v>
      </c>
    </row>
    <row r="58" spans="1:141" ht="45" hidden="1" x14ac:dyDescent="0.2">
      <c r="A58" s="118" t="s">
        <v>540</v>
      </c>
      <c r="B58" s="151" t="s">
        <v>251</v>
      </c>
      <c r="C58" s="151" t="s">
        <v>214</v>
      </c>
      <c r="D58" s="152" t="s">
        <v>759</v>
      </c>
      <c r="E58" s="152" t="s">
        <v>179</v>
      </c>
      <c r="F58" s="118"/>
      <c r="G58" s="118" t="s">
        <v>509</v>
      </c>
      <c r="H58" s="118"/>
      <c r="I58" s="118"/>
      <c r="J58" s="118" t="s">
        <v>541</v>
      </c>
      <c r="K58" s="118"/>
      <c r="L58" s="153">
        <v>1800000</v>
      </c>
      <c r="M58" s="154"/>
      <c r="N58" s="94"/>
      <c r="O58" s="155"/>
      <c r="P58" s="162"/>
      <c r="Q58" s="162"/>
      <c r="R58" s="162"/>
      <c r="S58" s="157">
        <v>8.59</v>
      </c>
      <c r="T58" s="157">
        <v>13.5</v>
      </c>
      <c r="U58" s="94"/>
      <c r="V58" s="159" t="s">
        <v>155</v>
      </c>
      <c r="W58" s="160"/>
      <c r="X58" s="161">
        <f t="shared" si="36"/>
        <v>1588.4154391156831</v>
      </c>
      <c r="Y58" s="162"/>
      <c r="Z58" s="162"/>
      <c r="AA58" s="162" t="s">
        <v>161</v>
      </c>
      <c r="AB58" s="160">
        <f t="shared" si="40"/>
        <v>0</v>
      </c>
      <c r="AC58" s="162"/>
      <c r="AD58" s="163">
        <f>IF(AE58="Yes",10,0)</f>
        <v>0</v>
      </c>
      <c r="AE58" s="162"/>
      <c r="AF58" s="164">
        <f t="shared" si="37"/>
        <v>0</v>
      </c>
      <c r="AG58" s="164">
        <f>IF(X58&lt;999,20,IF(X58&lt;1499,15,IF(X58&lt;1999,10,IF(X58&lt;3999,5,IF(X58&gt;4000,0)))))</f>
        <v>10</v>
      </c>
      <c r="AH58" s="164">
        <f t="shared" si="38"/>
        <v>15</v>
      </c>
      <c r="AI58" s="164">
        <f>IF(AJ58="Yes",10,0)</f>
        <v>10</v>
      </c>
      <c r="AJ58" s="157" t="s">
        <v>161</v>
      </c>
      <c r="AK58" s="164">
        <f t="shared" ref="AK58:AK75" si="44">IF(AL58="Minimal",15,0)</f>
        <v>15</v>
      </c>
      <c r="AL58" s="157" t="s">
        <v>751</v>
      </c>
      <c r="AM58" s="164">
        <f t="shared" si="39"/>
        <v>10</v>
      </c>
      <c r="AN58" s="157" t="s">
        <v>161</v>
      </c>
      <c r="AO58" s="164">
        <f>IF(AP58="Yes",5,0)</f>
        <v>5</v>
      </c>
      <c r="AP58" s="157" t="s">
        <v>161</v>
      </c>
      <c r="AQ58" s="164">
        <f t="shared" si="41"/>
        <v>0</v>
      </c>
      <c r="AR58" s="157" t="s">
        <v>162</v>
      </c>
      <c r="AS58" s="165"/>
      <c r="AT58" s="165"/>
      <c r="AU58" s="165"/>
      <c r="AV58" s="165"/>
      <c r="AW58" s="165"/>
      <c r="AX58" s="165"/>
      <c r="AY58" s="165"/>
      <c r="AZ58" s="165"/>
      <c r="BA58" s="166"/>
      <c r="BB58" s="125"/>
      <c r="BC58" s="166"/>
      <c r="BD58" s="118" t="s">
        <v>214</v>
      </c>
      <c r="BE58" s="167"/>
      <c r="BF58" s="118"/>
      <c r="BG58" s="167"/>
      <c r="BH58" s="118"/>
      <c r="BI58" s="167"/>
      <c r="BJ58" s="167"/>
      <c r="BK58" s="167"/>
      <c r="BL58" s="167"/>
      <c r="BM58" s="167"/>
      <c r="BN58" s="167"/>
      <c r="BO58" s="167"/>
      <c r="BP58" s="167"/>
      <c r="BQ58" s="157">
        <f t="shared" si="42"/>
        <v>65</v>
      </c>
      <c r="BR58" s="167"/>
      <c r="BS58" s="167"/>
      <c r="BT58" s="167"/>
      <c r="BU58" s="167"/>
      <c r="BV58" s="167"/>
      <c r="BW58" s="371"/>
      <c r="BX58" s="167"/>
      <c r="BY58" s="167"/>
      <c r="BZ58" s="34"/>
      <c r="CA58" s="32" t="s">
        <v>251</v>
      </c>
      <c r="CB58" s="34"/>
      <c r="CC58" s="32"/>
      <c r="CD58" s="34"/>
      <c r="CE58" s="32"/>
      <c r="CF58" s="34"/>
      <c r="CG58" s="32"/>
      <c r="CH58" s="34"/>
      <c r="CI58" s="35"/>
      <c r="CJ58" s="35"/>
      <c r="CK58" s="32"/>
      <c r="CL58" s="32"/>
      <c r="CM58" s="32"/>
      <c r="CN58" s="53"/>
      <c r="CO58" s="53">
        <v>0.86</v>
      </c>
      <c r="CP58" s="35"/>
      <c r="CQ58" s="35"/>
      <c r="CR58" s="34"/>
      <c r="CS58" s="34"/>
      <c r="CT58" s="35"/>
      <c r="CU58" s="35"/>
      <c r="CV58" s="34"/>
      <c r="CW58" s="34"/>
      <c r="CX58" s="53"/>
      <c r="CY58" s="53"/>
      <c r="CZ58" s="36">
        <v>164.71</v>
      </c>
      <c r="DA58" s="36"/>
      <c r="DB58" s="53"/>
      <c r="DC58" s="36"/>
      <c r="DD58" s="36"/>
      <c r="DE58" s="54"/>
      <c r="DF58" s="54"/>
      <c r="DG58" s="54"/>
      <c r="DH58" s="33"/>
      <c r="DI58" s="53"/>
      <c r="DJ58" s="53"/>
      <c r="DK58" s="53"/>
      <c r="DL58" s="53"/>
      <c r="DM58" s="53"/>
      <c r="DN58" s="54"/>
      <c r="DO58" s="37"/>
      <c r="DP58" s="35"/>
      <c r="DQ58" s="35"/>
      <c r="DR58" s="34"/>
      <c r="DS58" s="34"/>
      <c r="DT58" s="35"/>
      <c r="DU58" s="34"/>
      <c r="DV58" s="34"/>
      <c r="DW58" s="32"/>
      <c r="DX58" s="32"/>
      <c r="DY58" s="35"/>
      <c r="DZ58" s="35"/>
      <c r="EA58" s="34"/>
      <c r="EB58" s="35"/>
      <c r="EC58" s="34"/>
      <c r="ED58" s="33"/>
      <c r="EE58" s="33"/>
      <c r="EF58" s="33"/>
      <c r="EG58" s="33">
        <v>2000000</v>
      </c>
      <c r="EH58" s="33"/>
      <c r="EI58" s="33">
        <v>225000</v>
      </c>
      <c r="EJ58" s="33"/>
      <c r="EK58" s="35"/>
    </row>
    <row r="59" spans="1:141" ht="45" hidden="1" x14ac:dyDescent="0.2">
      <c r="A59" s="118" t="s">
        <v>551</v>
      </c>
      <c r="B59" s="151" t="s">
        <v>251</v>
      </c>
      <c r="C59" s="151" t="s">
        <v>214</v>
      </c>
      <c r="D59" s="152" t="s">
        <v>759</v>
      </c>
      <c r="E59" s="152" t="s">
        <v>179</v>
      </c>
      <c r="F59" s="118"/>
      <c r="G59" s="118" t="s">
        <v>509</v>
      </c>
      <c r="H59" s="118"/>
      <c r="I59" s="118"/>
      <c r="J59" s="118" t="s">
        <v>510</v>
      </c>
      <c r="K59" s="118"/>
      <c r="L59" s="153">
        <v>247500</v>
      </c>
      <c r="M59" s="154"/>
      <c r="N59" s="94"/>
      <c r="O59" s="155"/>
      <c r="P59" s="162"/>
      <c r="Q59" s="162"/>
      <c r="R59" s="162"/>
      <c r="S59" s="157">
        <v>7.89</v>
      </c>
      <c r="T59" s="157">
        <v>13.5</v>
      </c>
      <c r="U59" s="94"/>
      <c r="V59" s="159" t="s">
        <v>155</v>
      </c>
      <c r="W59" s="160"/>
      <c r="X59" s="161">
        <f t="shared" si="36"/>
        <v>1747.2569830272516</v>
      </c>
      <c r="Y59" s="162"/>
      <c r="Z59" s="162"/>
      <c r="AA59" s="162" t="s">
        <v>161</v>
      </c>
      <c r="AB59" s="160">
        <f t="shared" si="40"/>
        <v>0</v>
      </c>
      <c r="AC59" s="162"/>
      <c r="AD59" s="163">
        <f>IF(AE59="Yes",10,0)</f>
        <v>0</v>
      </c>
      <c r="AE59" s="162"/>
      <c r="AF59" s="164">
        <f t="shared" si="37"/>
        <v>0</v>
      </c>
      <c r="AG59" s="164">
        <f>IF(X59&lt;999,20,IF(X59&lt;1499,15,IF(X59&lt;1999,10,IF(X59&lt;3999,5,IF(X59&gt;4000,0)))))</f>
        <v>10</v>
      </c>
      <c r="AH59" s="164">
        <f t="shared" si="38"/>
        <v>15</v>
      </c>
      <c r="AI59" s="164">
        <f>IF(AJ59="Yes",10,0)</f>
        <v>10</v>
      </c>
      <c r="AJ59" s="157" t="s">
        <v>161</v>
      </c>
      <c r="AK59" s="164">
        <f t="shared" si="44"/>
        <v>15</v>
      </c>
      <c r="AL59" s="157" t="s">
        <v>751</v>
      </c>
      <c r="AM59" s="164">
        <f t="shared" si="39"/>
        <v>10</v>
      </c>
      <c r="AN59" s="157" t="s">
        <v>161</v>
      </c>
      <c r="AO59" s="164">
        <f>IF(AP59="Yes",5,0)</f>
        <v>5</v>
      </c>
      <c r="AP59" s="157" t="s">
        <v>161</v>
      </c>
      <c r="AQ59" s="164">
        <f t="shared" si="41"/>
        <v>0</v>
      </c>
      <c r="AR59" s="157" t="s">
        <v>162</v>
      </c>
      <c r="AS59" s="165"/>
      <c r="AT59" s="165"/>
      <c r="AU59" s="165"/>
      <c r="AV59" s="165"/>
      <c r="AW59" s="165"/>
      <c r="AX59" s="165"/>
      <c r="AY59" s="165"/>
      <c r="AZ59" s="165"/>
      <c r="BA59" s="166"/>
      <c r="BB59" s="125"/>
      <c r="BC59" s="166"/>
      <c r="BD59" s="118" t="s">
        <v>214</v>
      </c>
      <c r="BE59" s="167"/>
      <c r="BF59" s="118"/>
      <c r="BG59" s="167"/>
      <c r="BH59" s="118"/>
      <c r="BI59" s="167"/>
      <c r="BJ59" s="167"/>
      <c r="BK59" s="167"/>
      <c r="BL59" s="167"/>
      <c r="BM59" s="167"/>
      <c r="BN59" s="167"/>
      <c r="BO59" s="167"/>
      <c r="BP59" s="167"/>
      <c r="BQ59" s="157">
        <f t="shared" si="42"/>
        <v>65</v>
      </c>
      <c r="BR59" s="167"/>
      <c r="BS59" s="167"/>
      <c r="BT59" s="167"/>
      <c r="BU59" s="167"/>
      <c r="BV59" s="167"/>
      <c r="BW59" s="371"/>
      <c r="BX59" s="167"/>
      <c r="BY59" s="167"/>
      <c r="BZ59" s="34"/>
      <c r="CA59" s="32" t="s">
        <v>251</v>
      </c>
      <c r="CB59" s="34"/>
      <c r="CC59" s="32"/>
      <c r="CD59" s="34"/>
      <c r="CE59" s="32"/>
      <c r="CF59" s="34"/>
      <c r="CG59" s="32"/>
      <c r="CH59" s="34"/>
      <c r="CI59" s="35"/>
      <c r="CJ59" s="35"/>
      <c r="CK59" s="32"/>
      <c r="CL59" s="32"/>
      <c r="CM59" s="32"/>
      <c r="CN59" s="53"/>
      <c r="CO59" s="53">
        <v>0.86</v>
      </c>
      <c r="CP59" s="35"/>
      <c r="CQ59" s="35"/>
      <c r="CR59" s="34"/>
      <c r="CS59" s="34"/>
      <c r="CT59" s="35"/>
      <c r="CU59" s="35"/>
      <c r="CV59" s="34"/>
      <c r="CW59" s="34"/>
      <c r="CX59" s="53"/>
      <c r="CY59" s="53"/>
      <c r="CZ59" s="36">
        <v>164.71</v>
      </c>
      <c r="DA59" s="36"/>
      <c r="DB59" s="53"/>
      <c r="DC59" s="36"/>
      <c r="DD59" s="36"/>
      <c r="DE59" s="54"/>
      <c r="DF59" s="54"/>
      <c r="DG59" s="54"/>
      <c r="DH59" s="33"/>
      <c r="DI59" s="53"/>
      <c r="DJ59" s="53"/>
      <c r="DK59" s="53"/>
      <c r="DL59" s="53"/>
      <c r="DM59" s="53"/>
      <c r="DN59" s="54"/>
      <c r="DO59" s="37"/>
      <c r="DP59" s="35"/>
      <c r="DQ59" s="35"/>
      <c r="DR59" s="34"/>
      <c r="DS59" s="34"/>
      <c r="DT59" s="35"/>
      <c r="DU59" s="34"/>
      <c r="DV59" s="34"/>
      <c r="DW59" s="32"/>
      <c r="DX59" s="32"/>
      <c r="DY59" s="35"/>
      <c r="DZ59" s="35"/>
      <c r="EA59" s="34"/>
      <c r="EB59" s="35"/>
      <c r="EC59" s="34"/>
      <c r="ED59" s="33"/>
      <c r="EE59" s="33"/>
      <c r="EF59" s="33"/>
      <c r="EG59" s="33">
        <v>275000</v>
      </c>
      <c r="EH59" s="33"/>
      <c r="EI59" s="33">
        <v>247500</v>
      </c>
      <c r="EJ59" s="33"/>
      <c r="EK59" s="35"/>
    </row>
    <row r="60" spans="1:141" ht="46.9" hidden="1" customHeight="1" x14ac:dyDescent="0.2">
      <c r="A60" s="118" t="s">
        <v>569</v>
      </c>
      <c r="B60" s="151" t="s">
        <v>242</v>
      </c>
      <c r="C60" s="151" t="s">
        <v>214</v>
      </c>
      <c r="D60" s="152" t="s">
        <v>759</v>
      </c>
      <c r="E60" s="152" t="s">
        <v>179</v>
      </c>
      <c r="F60" s="118"/>
      <c r="G60" s="118" t="s">
        <v>514</v>
      </c>
      <c r="H60" s="118"/>
      <c r="I60" s="118"/>
      <c r="J60" s="118" t="s">
        <v>559</v>
      </c>
      <c r="K60" s="118"/>
      <c r="L60" s="153">
        <v>135000</v>
      </c>
      <c r="M60" s="154"/>
      <c r="N60" s="94"/>
      <c r="O60" s="155"/>
      <c r="P60" s="162"/>
      <c r="Q60" s="162"/>
      <c r="R60" s="162"/>
      <c r="S60" s="157">
        <v>5.56</v>
      </c>
      <c r="T60" s="157">
        <v>15</v>
      </c>
      <c r="U60" s="94"/>
      <c r="V60" s="159" t="s">
        <v>155</v>
      </c>
      <c r="W60" s="160"/>
      <c r="X60" s="161">
        <f t="shared" si="36"/>
        <v>1895.2794905488729</v>
      </c>
      <c r="Y60" s="162"/>
      <c r="Z60" s="162"/>
      <c r="AA60" s="162" t="s">
        <v>161</v>
      </c>
      <c r="AB60" s="160">
        <f t="shared" si="40"/>
        <v>0</v>
      </c>
      <c r="AC60" s="162"/>
      <c r="AD60" s="163">
        <f>IF(AE60="Yes",10,0)</f>
        <v>0</v>
      </c>
      <c r="AE60" s="162"/>
      <c r="AF60" s="164">
        <f t="shared" si="37"/>
        <v>0</v>
      </c>
      <c r="AG60" s="164">
        <f>IF(X60&lt;999,20,IF(X60&lt;1499,15,IF(X60&lt;1999,10,IF(X60&lt;3999,5,IF(X60&gt;4000,0)))))</f>
        <v>10</v>
      </c>
      <c r="AH60" s="164">
        <f t="shared" si="38"/>
        <v>15</v>
      </c>
      <c r="AI60" s="164">
        <f>IF(AJ60="Yes",10,0)</f>
        <v>10</v>
      </c>
      <c r="AJ60" s="157" t="s">
        <v>161</v>
      </c>
      <c r="AK60" s="164">
        <f t="shared" si="44"/>
        <v>15</v>
      </c>
      <c r="AL60" s="157" t="s">
        <v>751</v>
      </c>
      <c r="AM60" s="164">
        <f t="shared" si="39"/>
        <v>10</v>
      </c>
      <c r="AN60" s="157" t="s">
        <v>161</v>
      </c>
      <c r="AO60" s="164">
        <f>IF(AP60="Yes",5,0)</f>
        <v>5</v>
      </c>
      <c r="AP60" s="157" t="s">
        <v>161</v>
      </c>
      <c r="AQ60" s="164">
        <f t="shared" si="41"/>
        <v>0</v>
      </c>
      <c r="AR60" s="157" t="s">
        <v>162</v>
      </c>
      <c r="AS60" s="165"/>
      <c r="AT60" s="165"/>
      <c r="AU60" s="165"/>
      <c r="AV60" s="165"/>
      <c r="AW60" s="165"/>
      <c r="AX60" s="165"/>
      <c r="AY60" s="165"/>
      <c r="AZ60" s="165"/>
      <c r="BA60" s="166"/>
      <c r="BB60" s="125"/>
      <c r="BC60" s="166"/>
      <c r="BD60" s="118" t="s">
        <v>214</v>
      </c>
      <c r="BE60" s="167"/>
      <c r="BF60" s="118"/>
      <c r="BG60" s="167"/>
      <c r="BH60" s="118"/>
      <c r="BI60" s="167"/>
      <c r="BJ60" s="167"/>
      <c r="BK60" s="167"/>
      <c r="BL60" s="167"/>
      <c r="BM60" s="167"/>
      <c r="BN60" s="167"/>
      <c r="BO60" s="167"/>
      <c r="BP60" s="167"/>
      <c r="BQ60" s="157">
        <f t="shared" si="42"/>
        <v>65</v>
      </c>
      <c r="BR60" s="167"/>
      <c r="BS60" s="167"/>
      <c r="BT60" s="167"/>
      <c r="BU60" s="167"/>
      <c r="BV60" s="167"/>
      <c r="BW60" s="371"/>
      <c r="BX60" s="167"/>
      <c r="BY60" s="167"/>
      <c r="BZ60" s="34"/>
      <c r="CA60" s="32" t="s">
        <v>242</v>
      </c>
      <c r="CB60" s="34"/>
      <c r="CC60" s="32"/>
      <c r="CD60" s="34"/>
      <c r="CE60" s="32"/>
      <c r="CF60" s="34"/>
      <c r="CG60" s="32"/>
      <c r="CH60" s="34"/>
      <c r="CI60" s="35"/>
      <c r="CJ60" s="35"/>
      <c r="CK60" s="32"/>
      <c r="CL60" s="32"/>
      <c r="CM60" s="32"/>
      <c r="CN60" s="53"/>
      <c r="CO60" s="53">
        <v>1.04</v>
      </c>
      <c r="CP60" s="35"/>
      <c r="CQ60" s="35"/>
      <c r="CR60" s="34"/>
      <c r="CS60" s="34"/>
      <c r="CT60" s="35"/>
      <c r="CU60" s="35"/>
      <c r="CV60" s="34"/>
      <c r="CW60" s="34"/>
      <c r="CX60" s="53"/>
      <c r="CY60" s="53"/>
      <c r="CZ60" s="36">
        <v>68.489999999999995</v>
      </c>
      <c r="DA60" s="36"/>
      <c r="DB60" s="53"/>
      <c r="DC60" s="36"/>
      <c r="DD60" s="36"/>
      <c r="DE60" s="54"/>
      <c r="DF60" s="54"/>
      <c r="DG60" s="54"/>
      <c r="DH60" s="33"/>
      <c r="DI60" s="53"/>
      <c r="DJ60" s="53"/>
      <c r="DK60" s="53"/>
      <c r="DL60" s="53"/>
      <c r="DM60" s="53"/>
      <c r="DN60" s="54"/>
      <c r="DO60" s="37"/>
      <c r="DP60" s="35"/>
      <c r="DQ60" s="35"/>
      <c r="DR60" s="34"/>
      <c r="DS60" s="34"/>
      <c r="DT60" s="35"/>
      <c r="DU60" s="34"/>
      <c r="DV60" s="34"/>
      <c r="DW60" s="32"/>
      <c r="DX60" s="32"/>
      <c r="DY60" s="35"/>
      <c r="DZ60" s="35"/>
      <c r="EA60" s="34"/>
      <c r="EB60" s="35"/>
      <c r="EC60" s="34"/>
      <c r="ED60" s="33"/>
      <c r="EE60" s="33"/>
      <c r="EF60" s="33"/>
      <c r="EG60" s="33">
        <v>150000</v>
      </c>
      <c r="EH60" s="33"/>
      <c r="EI60" s="33">
        <v>135000</v>
      </c>
      <c r="EJ60" s="33"/>
      <c r="EK60" s="35"/>
    </row>
    <row r="61" spans="1:141" ht="52.15" customHeight="1" x14ac:dyDescent="0.2">
      <c r="A61" s="236" t="s">
        <v>108</v>
      </c>
      <c r="B61" s="237" t="s">
        <v>233</v>
      </c>
      <c r="C61" s="237" t="s">
        <v>214</v>
      </c>
      <c r="D61" s="238" t="s">
        <v>757</v>
      </c>
      <c r="E61" s="238" t="s">
        <v>153</v>
      </c>
      <c r="F61" s="236" t="s">
        <v>283</v>
      </c>
      <c r="G61" s="236" t="s">
        <v>239</v>
      </c>
      <c r="H61" s="236" t="s">
        <v>284</v>
      </c>
      <c r="I61" s="236" t="s">
        <v>285</v>
      </c>
      <c r="J61" s="236" t="s">
        <v>178</v>
      </c>
      <c r="K61" s="236" t="s">
        <v>167</v>
      </c>
      <c r="L61" s="239">
        <v>85428000</v>
      </c>
      <c r="M61" s="126">
        <v>33.826595565109983</v>
      </c>
      <c r="N61" s="240"/>
      <c r="O61" s="103">
        <v>22.42</v>
      </c>
      <c r="P61" s="85">
        <f t="shared" ref="P61:P66" si="45">(V61+W61+Y61+Z61+AB61+AD61)</f>
        <v>90</v>
      </c>
      <c r="Q61" s="331">
        <v>6.3</v>
      </c>
      <c r="R61" s="331">
        <f t="shared" ref="R61:R66" si="46">O61+P61+Q61</f>
        <v>118.72</v>
      </c>
      <c r="S61" s="241">
        <v>15.67</v>
      </c>
      <c r="T61" s="406">
        <v>6.75</v>
      </c>
      <c r="U61" s="240"/>
      <c r="V61" s="104">
        <f t="shared" ref="V61:V66" si="47">IF(AU61&lt;30,0,IF(AU61&lt;50,5,IF(AU61&lt;65,10,IF(AU61&gt;66,15))))</f>
        <v>15</v>
      </c>
      <c r="W61" s="105">
        <f t="shared" ref="W61:W66" si="48">IF(X61&lt;499,15,IF(X61&lt;999,10,IF(X61&lt;1499,5,IF(X61&gt;1500,0))))</f>
        <v>15</v>
      </c>
      <c r="X61" s="190">
        <f t="shared" si="36"/>
        <v>183.5913006327666</v>
      </c>
      <c r="Y61" s="105">
        <f t="shared" ref="Y61:Y66" si="49">IF(DD61&lt;500,0,IF(DD61&lt;1000,5,IF(DD61&gt;1000,10)))</f>
        <v>10</v>
      </c>
      <c r="Z61" s="105">
        <f t="shared" ref="Z61:Z66" si="50">IF(AA61="Yes",20,0)</f>
        <v>20</v>
      </c>
      <c r="AA61" s="85" t="s">
        <v>161</v>
      </c>
      <c r="AB61" s="105">
        <f t="shared" si="40"/>
        <v>10</v>
      </c>
      <c r="AC61" s="191" t="s">
        <v>161</v>
      </c>
      <c r="AD61" s="105">
        <f t="shared" ref="AD61:AD66" si="51">IF(AE61="Yes",20,0)</f>
        <v>20</v>
      </c>
      <c r="AE61" s="191" t="s">
        <v>161</v>
      </c>
      <c r="AF61" s="242">
        <f t="shared" si="37"/>
        <v>15</v>
      </c>
      <c r="AG61" s="242">
        <f>IF(BM59&lt;999,20,IF(BM59&lt;1499,15,IF(BM59&lt;1999,10,IF(BM59&lt;3999,5,IF(BM59&gt;4000,0)))))</f>
        <v>20</v>
      </c>
      <c r="AH61" s="242">
        <f t="shared" si="38"/>
        <v>15</v>
      </c>
      <c r="AI61" s="242">
        <v>10</v>
      </c>
      <c r="AJ61" s="241" t="s">
        <v>162</v>
      </c>
      <c r="AK61" s="242">
        <f t="shared" si="44"/>
        <v>15</v>
      </c>
      <c r="AL61" s="241" t="s">
        <v>751</v>
      </c>
      <c r="AM61" s="242">
        <f t="shared" si="39"/>
        <v>10</v>
      </c>
      <c r="AN61" s="241" t="s">
        <v>161</v>
      </c>
      <c r="AO61" s="242">
        <f t="shared" ref="AO61:AO78" si="52">IF(AP61="Yes",10,0)</f>
        <v>0</v>
      </c>
      <c r="AP61" s="241" t="s">
        <v>162</v>
      </c>
      <c r="AQ61" s="242">
        <f t="shared" si="41"/>
        <v>0</v>
      </c>
      <c r="AR61" s="241" t="s">
        <v>162</v>
      </c>
      <c r="AS61" s="191">
        <v>61.663206108983005</v>
      </c>
      <c r="AT61" s="191">
        <v>3.1984238540057124</v>
      </c>
      <c r="AU61" s="191">
        <v>66.848834021375993</v>
      </c>
      <c r="AV61" s="191">
        <v>12.296076997726795</v>
      </c>
      <c r="AW61" s="191">
        <v>52.240077745304099</v>
      </c>
      <c r="AX61" s="191">
        <v>17.929986580000001</v>
      </c>
      <c r="AY61" s="191">
        <v>0</v>
      </c>
      <c r="AZ61" s="191">
        <v>25</v>
      </c>
      <c r="BA61" s="456"/>
      <c r="BB61" s="125"/>
      <c r="BC61" s="442"/>
      <c r="BD61" s="101" t="s">
        <v>214</v>
      </c>
      <c r="BE61" s="193">
        <v>100</v>
      </c>
      <c r="BF61" s="101" t="s">
        <v>156</v>
      </c>
      <c r="BG61" s="193" t="s">
        <v>156</v>
      </c>
      <c r="BH61" s="101" t="s">
        <v>156</v>
      </c>
      <c r="BI61" s="193" t="s">
        <v>156</v>
      </c>
      <c r="BJ61" s="193" t="s">
        <v>195</v>
      </c>
      <c r="BK61" s="193">
        <v>100</v>
      </c>
      <c r="BL61" s="193" t="s">
        <v>156</v>
      </c>
      <c r="BM61" s="193" t="s">
        <v>156</v>
      </c>
      <c r="BN61" s="193" t="s">
        <v>156</v>
      </c>
      <c r="BO61" s="193" t="s">
        <v>156</v>
      </c>
      <c r="BP61" s="85">
        <f t="shared" ref="BP61:BP66" si="53">SUM(V61+W61+Y61+Z61+AB61+AD61)</f>
        <v>90</v>
      </c>
      <c r="BQ61" s="241">
        <f t="shared" si="42"/>
        <v>85</v>
      </c>
      <c r="BR61" s="85"/>
      <c r="BS61" s="241"/>
      <c r="BT61" s="105">
        <v>100</v>
      </c>
      <c r="BU61" s="242"/>
      <c r="BV61" s="241">
        <f t="shared" ref="BV61:BV66" si="54">S61+BU61*0.25</f>
        <v>15.67</v>
      </c>
      <c r="BW61" s="406">
        <f t="shared" ref="BW61:BW66" si="55">T61+BV61</f>
        <v>22.42</v>
      </c>
      <c r="BX61" s="508" t="s">
        <v>809</v>
      </c>
      <c r="BY61" s="85">
        <f t="shared" ref="BY61:BY66" si="56">O61+BT61*0.25</f>
        <v>47.42</v>
      </c>
      <c r="BZ61" s="85"/>
      <c r="CA61" s="22" t="s">
        <v>233</v>
      </c>
      <c r="CB61" s="56">
        <v>100</v>
      </c>
      <c r="CC61" s="22" t="s">
        <v>156</v>
      </c>
      <c r="CD61" s="56" t="s">
        <v>156</v>
      </c>
      <c r="CE61" s="22" t="s">
        <v>156</v>
      </c>
      <c r="CF61" s="56" t="s">
        <v>156</v>
      </c>
      <c r="CG61" s="22" t="s">
        <v>156</v>
      </c>
      <c r="CH61" s="56" t="s">
        <v>156</v>
      </c>
      <c r="CI61" s="24">
        <v>1</v>
      </c>
      <c r="CJ61" s="24" t="s">
        <v>184</v>
      </c>
      <c r="CK61" s="22" t="s">
        <v>198</v>
      </c>
      <c r="CL61" s="22" t="s">
        <v>216</v>
      </c>
      <c r="CM61" s="22" t="s">
        <v>234</v>
      </c>
      <c r="CN61" s="55">
        <v>17.3012275</v>
      </c>
      <c r="CO61" s="55">
        <v>17.3012275</v>
      </c>
      <c r="CP61" s="24" t="s">
        <v>157</v>
      </c>
      <c r="CQ61" s="24" t="s">
        <v>157</v>
      </c>
      <c r="CR61" s="56">
        <v>2</v>
      </c>
      <c r="CS61" s="56">
        <v>3</v>
      </c>
      <c r="CT61" s="24" t="s">
        <v>205</v>
      </c>
      <c r="CU61" s="24" t="s">
        <v>160</v>
      </c>
      <c r="CV61" s="56">
        <v>50</v>
      </c>
      <c r="CW61" s="56">
        <v>45</v>
      </c>
      <c r="CX61" s="55">
        <v>9.1437711105651012</v>
      </c>
      <c r="CY61" s="55">
        <v>90.856228889434902</v>
      </c>
      <c r="CZ61" s="57">
        <v>26894.979869999999</v>
      </c>
      <c r="DA61" s="57">
        <v>31700.06882</v>
      </c>
      <c r="DB61" s="55">
        <v>0.8484202360163835</v>
      </c>
      <c r="DC61" s="57">
        <v>24435.76447045464</v>
      </c>
      <c r="DD61" s="57">
        <v>2459.2153995453591</v>
      </c>
      <c r="DE61" s="58">
        <v>10869853.540386515</v>
      </c>
      <c r="DF61" s="58">
        <v>1093942.0884352552</v>
      </c>
      <c r="DG61" s="58">
        <v>11963795.62882177</v>
      </c>
      <c r="DH61" s="23">
        <v>273234953</v>
      </c>
      <c r="DI61" s="55">
        <v>66.845883279999995</v>
      </c>
      <c r="DJ61" s="55">
        <v>76.036630419999995</v>
      </c>
      <c r="DK61" s="55">
        <v>57.684045019999999</v>
      </c>
      <c r="DL61" s="55" t="s">
        <v>156</v>
      </c>
      <c r="DM61" s="55" t="s">
        <v>156</v>
      </c>
      <c r="DN61" s="58">
        <v>200</v>
      </c>
      <c r="DO61" s="59">
        <v>8.4480155490608197E-4</v>
      </c>
      <c r="DP61" s="24" t="s">
        <v>162</v>
      </c>
      <c r="DQ61" s="24" t="s">
        <v>162</v>
      </c>
      <c r="DR61" s="56">
        <v>12</v>
      </c>
      <c r="DS61" s="56">
        <v>12</v>
      </c>
      <c r="DT61" s="24" t="s">
        <v>162</v>
      </c>
      <c r="DU61" s="56">
        <v>3</v>
      </c>
      <c r="DV61" s="56">
        <v>4</v>
      </c>
      <c r="DW61" s="22" t="s">
        <v>186</v>
      </c>
      <c r="DX61" s="22" t="s">
        <v>286</v>
      </c>
      <c r="DY61" s="24" t="s">
        <v>165</v>
      </c>
      <c r="DZ61" s="24" t="s">
        <v>176</v>
      </c>
      <c r="EA61" s="56">
        <v>2</v>
      </c>
      <c r="EB61" s="24" t="s">
        <v>162</v>
      </c>
      <c r="EC61" s="56">
        <v>18</v>
      </c>
      <c r="ED61" s="23">
        <v>56202000</v>
      </c>
      <c r="EE61" s="23">
        <v>26095000</v>
      </c>
      <c r="EF61" s="23">
        <v>3131000</v>
      </c>
      <c r="EG61" s="23">
        <v>85428000</v>
      </c>
      <c r="EH61" s="23" t="s">
        <v>156</v>
      </c>
      <c r="EI61" s="23">
        <v>85428000</v>
      </c>
      <c r="EJ61" s="23">
        <v>85428000</v>
      </c>
      <c r="EK61" s="24" t="s">
        <v>156</v>
      </c>
    </row>
    <row r="62" spans="1:141" ht="70.150000000000006" customHeight="1" x14ac:dyDescent="0.2">
      <c r="A62" s="236" t="s">
        <v>134</v>
      </c>
      <c r="B62" s="237" t="s">
        <v>242</v>
      </c>
      <c r="C62" s="237" t="s">
        <v>214</v>
      </c>
      <c r="D62" s="238" t="s">
        <v>757</v>
      </c>
      <c r="E62" s="238" t="s">
        <v>153</v>
      </c>
      <c r="F62" s="236" t="s">
        <v>396</v>
      </c>
      <c r="G62" s="236" t="s">
        <v>397</v>
      </c>
      <c r="H62" s="236" t="s">
        <v>398</v>
      </c>
      <c r="I62" s="236" t="s">
        <v>399</v>
      </c>
      <c r="J62" s="236" t="s">
        <v>400</v>
      </c>
      <c r="K62" s="236" t="s">
        <v>154</v>
      </c>
      <c r="L62" s="239">
        <v>173304000</v>
      </c>
      <c r="M62" s="126">
        <v>23.342830564038344</v>
      </c>
      <c r="N62" s="240"/>
      <c r="O62" s="103">
        <v>15.726629282408148</v>
      </c>
      <c r="P62" s="331">
        <f t="shared" si="45"/>
        <v>60</v>
      </c>
      <c r="Q62" s="331">
        <v>6.3</v>
      </c>
      <c r="R62" s="331">
        <f t="shared" si="46"/>
        <v>82.026629282408138</v>
      </c>
      <c r="S62" s="241">
        <v>11.853563286896481</v>
      </c>
      <c r="T62" s="406">
        <v>19</v>
      </c>
      <c r="U62" s="240"/>
      <c r="V62" s="104">
        <f t="shared" si="47"/>
        <v>5</v>
      </c>
      <c r="W62" s="105">
        <f t="shared" si="48"/>
        <v>0</v>
      </c>
      <c r="X62" s="190">
        <f t="shared" si="36"/>
        <v>2285.8539293439476</v>
      </c>
      <c r="Y62" s="105">
        <f t="shared" si="49"/>
        <v>5</v>
      </c>
      <c r="Z62" s="105">
        <f t="shared" si="50"/>
        <v>20</v>
      </c>
      <c r="AA62" s="85" t="s">
        <v>161</v>
      </c>
      <c r="AB62" s="105">
        <f t="shared" si="40"/>
        <v>10</v>
      </c>
      <c r="AC62" s="191" t="s">
        <v>161</v>
      </c>
      <c r="AD62" s="105">
        <f t="shared" si="51"/>
        <v>20</v>
      </c>
      <c r="AE62" s="191" t="s">
        <v>161</v>
      </c>
      <c r="AF62" s="242">
        <f t="shared" si="37"/>
        <v>5</v>
      </c>
      <c r="AG62" s="242">
        <f>IF(BM60&lt;999,20,IF(BM60&lt;1499,15,IF(BM60&lt;1999,10,IF(BM60&lt;3999,5,IF(BM60&gt;4000,0)))))</f>
        <v>20</v>
      </c>
      <c r="AH62" s="242">
        <f t="shared" si="38"/>
        <v>15</v>
      </c>
      <c r="AI62" s="242">
        <f t="shared" ref="AI62:AI73" si="57">IF(AJ62="Yes",10,0)</f>
        <v>0</v>
      </c>
      <c r="AJ62" s="241" t="s">
        <v>162</v>
      </c>
      <c r="AK62" s="242">
        <f t="shared" si="44"/>
        <v>15</v>
      </c>
      <c r="AL62" s="241" t="s">
        <v>751</v>
      </c>
      <c r="AM62" s="242">
        <f t="shared" si="39"/>
        <v>10</v>
      </c>
      <c r="AN62" s="241" t="s">
        <v>161</v>
      </c>
      <c r="AO62" s="242">
        <f t="shared" si="52"/>
        <v>0</v>
      </c>
      <c r="AP62" s="241" t="s">
        <v>162</v>
      </c>
      <c r="AQ62" s="242">
        <f t="shared" si="41"/>
        <v>0</v>
      </c>
      <c r="AR62" s="241" t="s">
        <v>162</v>
      </c>
      <c r="AS62" s="191">
        <v>18.793795397608299</v>
      </c>
      <c r="AT62" s="191">
        <v>8.9256870412685227</v>
      </c>
      <c r="AU62" s="191">
        <v>40.816150430087994</v>
      </c>
      <c r="AV62" s="191">
        <v>4.7268539468324926</v>
      </c>
      <c r="AW62" s="191">
        <v>100</v>
      </c>
      <c r="AX62" s="191">
        <v>15.360235206666667</v>
      </c>
      <c r="AY62" s="191">
        <v>25</v>
      </c>
      <c r="AZ62" s="191">
        <v>25</v>
      </c>
      <c r="BA62" s="455"/>
      <c r="BB62" s="125"/>
      <c r="BC62" s="106"/>
      <c r="BD62" s="337" t="s">
        <v>214</v>
      </c>
      <c r="BE62" s="193">
        <v>100</v>
      </c>
      <c r="BF62" s="101" t="s">
        <v>156</v>
      </c>
      <c r="BG62" s="193" t="s">
        <v>156</v>
      </c>
      <c r="BH62" s="101" t="s">
        <v>156</v>
      </c>
      <c r="BI62" s="193" t="s">
        <v>156</v>
      </c>
      <c r="BJ62" s="193" t="s">
        <v>195</v>
      </c>
      <c r="BK62" s="193">
        <v>100</v>
      </c>
      <c r="BL62" s="193" t="s">
        <v>156</v>
      </c>
      <c r="BM62" s="193" t="s">
        <v>156</v>
      </c>
      <c r="BN62" s="193" t="s">
        <v>156</v>
      </c>
      <c r="BO62" s="193" t="s">
        <v>156</v>
      </c>
      <c r="BP62" s="85">
        <f t="shared" si="53"/>
        <v>60</v>
      </c>
      <c r="BQ62" s="241">
        <f t="shared" si="42"/>
        <v>65</v>
      </c>
      <c r="BR62" s="85"/>
      <c r="BS62" s="241"/>
      <c r="BT62" s="105"/>
      <c r="BU62" s="242"/>
      <c r="BV62" s="241">
        <f t="shared" si="54"/>
        <v>11.853563286896481</v>
      </c>
      <c r="BW62" s="406">
        <f t="shared" si="55"/>
        <v>30.853563286896481</v>
      </c>
      <c r="BX62" s="508" t="s">
        <v>809</v>
      </c>
      <c r="BY62" s="85">
        <f t="shared" si="56"/>
        <v>15.726629282408148</v>
      </c>
      <c r="BZ62" s="85"/>
      <c r="CA62" s="22" t="s">
        <v>242</v>
      </c>
      <c r="CB62" s="56">
        <v>100</v>
      </c>
      <c r="CC62" s="22" t="s">
        <v>156</v>
      </c>
      <c r="CD62" s="56" t="s">
        <v>156</v>
      </c>
      <c r="CE62" s="22" t="s">
        <v>156</v>
      </c>
      <c r="CF62" s="56" t="s">
        <v>156</v>
      </c>
      <c r="CG62" s="22" t="s">
        <v>156</v>
      </c>
      <c r="CH62" s="56" t="s">
        <v>156</v>
      </c>
      <c r="CI62" s="24">
        <v>1</v>
      </c>
      <c r="CJ62" s="24" t="s">
        <v>184</v>
      </c>
      <c r="CK62" s="22" t="s">
        <v>198</v>
      </c>
      <c r="CL62" s="22" t="s">
        <v>216</v>
      </c>
      <c r="CM62" s="22" t="s">
        <v>354</v>
      </c>
      <c r="CN62" s="55">
        <v>43.4</v>
      </c>
      <c r="CO62" s="55">
        <v>6.8671598999999999</v>
      </c>
      <c r="CP62" s="24" t="s">
        <v>158</v>
      </c>
      <c r="CQ62" s="24" t="s">
        <v>174</v>
      </c>
      <c r="CR62" s="56">
        <v>2</v>
      </c>
      <c r="CS62" s="56">
        <v>1</v>
      </c>
      <c r="CT62" s="24" t="s">
        <v>159</v>
      </c>
      <c r="CU62" s="24" t="s">
        <v>159</v>
      </c>
      <c r="CV62" s="56">
        <v>48</v>
      </c>
      <c r="CW62" s="56">
        <v>55</v>
      </c>
      <c r="CX62" s="55">
        <v>8.5628675608103002</v>
      </c>
      <c r="CY62" s="55">
        <v>91.437132439189696</v>
      </c>
      <c r="CZ62" s="57">
        <v>11040.35281</v>
      </c>
      <c r="DA62" s="57">
        <v>46072.965450000003</v>
      </c>
      <c r="DB62" s="55">
        <v>0.23962757122680498</v>
      </c>
      <c r="DC62" s="57">
        <v>10094.982020633501</v>
      </c>
      <c r="DD62" s="57">
        <v>945.37078936649846</v>
      </c>
      <c r="DE62" s="58">
        <v>62075426.132216401</v>
      </c>
      <c r="DF62" s="58">
        <v>5813214.3755113408</v>
      </c>
      <c r="DG62" s="58">
        <v>67888640.507727742</v>
      </c>
      <c r="DH62" s="23">
        <v>1546857267</v>
      </c>
      <c r="DI62" s="55">
        <v>39.093044159999998</v>
      </c>
      <c r="DJ62" s="55">
        <v>53.593429299999997</v>
      </c>
      <c r="DK62" s="55">
        <v>29.774223899999999</v>
      </c>
      <c r="DL62" s="55" t="s">
        <v>156</v>
      </c>
      <c r="DM62" s="55" t="s">
        <v>156</v>
      </c>
      <c r="DN62" s="58">
        <v>2016</v>
      </c>
      <c r="DO62" s="59">
        <v>5.7389172778583896E-3</v>
      </c>
      <c r="DP62" s="24" t="s">
        <v>162</v>
      </c>
      <c r="DQ62" s="24" t="s">
        <v>162</v>
      </c>
      <c r="DR62" s="56">
        <v>11</v>
      </c>
      <c r="DS62" s="56">
        <v>12</v>
      </c>
      <c r="DT62" s="24" t="s">
        <v>162</v>
      </c>
      <c r="DU62" s="56">
        <v>3</v>
      </c>
      <c r="DV62" s="56">
        <v>4</v>
      </c>
      <c r="DW62" s="22" t="s">
        <v>163</v>
      </c>
      <c r="DX62" s="22" t="s">
        <v>264</v>
      </c>
      <c r="DY62" s="24" t="s">
        <v>165</v>
      </c>
      <c r="DZ62" s="24" t="s">
        <v>165</v>
      </c>
      <c r="EA62" s="56">
        <v>2</v>
      </c>
      <c r="EB62" s="24" t="s">
        <v>162</v>
      </c>
      <c r="EC62" s="56">
        <v>24</v>
      </c>
      <c r="ED62" s="23">
        <v>383281000</v>
      </c>
      <c r="EE62" s="23">
        <v>25592000</v>
      </c>
      <c r="EF62" s="23">
        <v>1947000</v>
      </c>
      <c r="EG62" s="23">
        <v>410820000</v>
      </c>
      <c r="EH62" s="23">
        <v>237516000</v>
      </c>
      <c r="EI62" s="23">
        <v>173304000</v>
      </c>
      <c r="EJ62" s="23">
        <v>173304000</v>
      </c>
      <c r="EK62" s="24" t="s">
        <v>409</v>
      </c>
    </row>
    <row r="63" spans="1:141" ht="100.15" customHeight="1" x14ac:dyDescent="0.2">
      <c r="A63" s="236" t="s">
        <v>149</v>
      </c>
      <c r="B63" s="237" t="s">
        <v>327</v>
      </c>
      <c r="C63" s="237" t="s">
        <v>214</v>
      </c>
      <c r="D63" s="238" t="s">
        <v>757</v>
      </c>
      <c r="E63" s="238" t="s">
        <v>153</v>
      </c>
      <c r="F63" s="236" t="s">
        <v>156</v>
      </c>
      <c r="G63" s="236" t="s">
        <v>452</v>
      </c>
      <c r="H63" s="236" t="s">
        <v>443</v>
      </c>
      <c r="I63" s="236" t="s">
        <v>453</v>
      </c>
      <c r="J63" s="236" t="s">
        <v>451</v>
      </c>
      <c r="K63" s="236" t="s">
        <v>172</v>
      </c>
      <c r="L63" s="239">
        <v>39943000</v>
      </c>
      <c r="M63" s="126">
        <v>8.7484760417394707</v>
      </c>
      <c r="N63" s="240"/>
      <c r="O63" s="103">
        <v>13.199578131959568</v>
      </c>
      <c r="P63" s="331">
        <f t="shared" si="45"/>
        <v>75</v>
      </c>
      <c r="Q63" s="331">
        <v>4.95</v>
      </c>
      <c r="R63" s="331">
        <f t="shared" si="46"/>
        <v>93.149578131959572</v>
      </c>
      <c r="S63" s="241">
        <v>10.466385421306379</v>
      </c>
      <c r="T63" s="406">
        <v>7.5</v>
      </c>
      <c r="U63" s="240"/>
      <c r="V63" s="104">
        <f t="shared" si="47"/>
        <v>5</v>
      </c>
      <c r="W63" s="105">
        <f t="shared" si="48"/>
        <v>10</v>
      </c>
      <c r="X63" s="190">
        <f t="shared" si="36"/>
        <v>527.48148407603003</v>
      </c>
      <c r="Y63" s="338">
        <f t="shared" si="49"/>
        <v>10</v>
      </c>
      <c r="Z63" s="338">
        <f t="shared" si="50"/>
        <v>20</v>
      </c>
      <c r="AA63" s="85" t="s">
        <v>161</v>
      </c>
      <c r="AB63" s="338">
        <f t="shared" si="40"/>
        <v>10</v>
      </c>
      <c r="AC63" s="385" t="s">
        <v>161</v>
      </c>
      <c r="AD63" s="338">
        <f t="shared" si="51"/>
        <v>20</v>
      </c>
      <c r="AE63" s="385" t="s">
        <v>161</v>
      </c>
      <c r="AF63" s="242">
        <f t="shared" si="37"/>
        <v>5</v>
      </c>
      <c r="AG63" s="242">
        <f t="shared" ref="AG63:AG81" si="58">IF(X63&lt;999,20,IF(X63&lt;1499,15,IF(X63&lt;1999,10,IF(X63&lt;3999,5,IF(X63&gt;4000,0)))))</f>
        <v>20</v>
      </c>
      <c r="AH63" s="242">
        <f t="shared" si="38"/>
        <v>15</v>
      </c>
      <c r="AI63" s="242">
        <f t="shared" si="57"/>
        <v>0</v>
      </c>
      <c r="AJ63" s="241" t="s">
        <v>162</v>
      </c>
      <c r="AK63" s="242">
        <f t="shared" si="44"/>
        <v>15</v>
      </c>
      <c r="AL63" s="241" t="s">
        <v>751</v>
      </c>
      <c r="AM63" s="242">
        <f t="shared" si="39"/>
        <v>10</v>
      </c>
      <c r="AN63" s="241" t="s">
        <v>161</v>
      </c>
      <c r="AO63" s="242">
        <f t="shared" si="52"/>
        <v>0</v>
      </c>
      <c r="AP63" s="241" t="s">
        <v>162</v>
      </c>
      <c r="AQ63" s="242">
        <f t="shared" si="41"/>
        <v>0</v>
      </c>
      <c r="AR63" s="241" t="s">
        <v>162</v>
      </c>
      <c r="AS63" s="191">
        <v>10.143372066527785</v>
      </c>
      <c r="AT63" s="191">
        <v>0</v>
      </c>
      <c r="AU63" s="191">
        <v>44.520482146535997</v>
      </c>
      <c r="AV63" s="191">
        <v>5.8742929410305047</v>
      </c>
      <c r="AW63" s="191">
        <v>0.78557618921433359</v>
      </c>
      <c r="AX63" s="191">
        <v>18.241940617180788</v>
      </c>
      <c r="AY63" s="191">
        <v>25</v>
      </c>
      <c r="AZ63" s="191">
        <v>25</v>
      </c>
      <c r="BA63" s="455"/>
      <c r="BB63" s="125"/>
      <c r="BC63" s="442"/>
      <c r="BD63" s="273" t="s">
        <v>214</v>
      </c>
      <c r="BE63" s="193">
        <v>90.31</v>
      </c>
      <c r="BF63" s="101" t="s">
        <v>194</v>
      </c>
      <c r="BG63" s="193">
        <v>9.69</v>
      </c>
      <c r="BH63" s="101" t="s">
        <v>156</v>
      </c>
      <c r="BI63" s="193" t="s">
        <v>156</v>
      </c>
      <c r="BJ63" s="193" t="s">
        <v>195</v>
      </c>
      <c r="BK63" s="193">
        <v>100</v>
      </c>
      <c r="BL63" s="193" t="s">
        <v>156</v>
      </c>
      <c r="BM63" s="193" t="s">
        <v>156</v>
      </c>
      <c r="BN63" s="193" t="s">
        <v>156</v>
      </c>
      <c r="BO63" s="193" t="s">
        <v>156</v>
      </c>
      <c r="BP63" s="331">
        <f t="shared" si="53"/>
        <v>75</v>
      </c>
      <c r="BQ63" s="241">
        <f t="shared" si="42"/>
        <v>65</v>
      </c>
      <c r="BR63" s="331"/>
      <c r="BS63" s="406"/>
      <c r="BT63" s="338">
        <v>100</v>
      </c>
      <c r="BU63" s="242"/>
      <c r="BV63" s="241">
        <f t="shared" si="54"/>
        <v>10.466385421306379</v>
      </c>
      <c r="BW63" s="406">
        <f t="shared" si="55"/>
        <v>17.966385421306377</v>
      </c>
      <c r="BX63" s="508" t="s">
        <v>842</v>
      </c>
      <c r="BY63" s="331">
        <f t="shared" si="56"/>
        <v>38.199578131959569</v>
      </c>
      <c r="BZ63" s="331"/>
      <c r="CA63" s="22" t="s">
        <v>327</v>
      </c>
      <c r="CB63" s="56">
        <v>90.31</v>
      </c>
      <c r="CC63" s="22" t="s">
        <v>196</v>
      </c>
      <c r="CD63" s="56">
        <v>9.69</v>
      </c>
      <c r="CE63" s="22" t="s">
        <v>156</v>
      </c>
      <c r="CF63" s="56" t="s">
        <v>156</v>
      </c>
      <c r="CG63" s="22" t="s">
        <v>156</v>
      </c>
      <c r="CH63" s="56" t="s">
        <v>156</v>
      </c>
      <c r="CI63" s="24">
        <v>1</v>
      </c>
      <c r="CJ63" s="24" t="s">
        <v>184</v>
      </c>
      <c r="CK63" s="22" t="s">
        <v>198</v>
      </c>
      <c r="CL63" s="22" t="s">
        <v>454</v>
      </c>
      <c r="CM63" s="22" t="s">
        <v>455</v>
      </c>
      <c r="CN63" s="55">
        <v>9.1876402099999996</v>
      </c>
      <c r="CO63" s="55">
        <v>9.1876402099999996</v>
      </c>
      <c r="CP63" s="24" t="s">
        <v>168</v>
      </c>
      <c r="CQ63" s="24" t="s">
        <v>168</v>
      </c>
      <c r="CR63" s="56">
        <v>2</v>
      </c>
      <c r="CS63" s="56">
        <v>2</v>
      </c>
      <c r="CT63" s="24" t="s">
        <v>160</v>
      </c>
      <c r="CU63" s="24" t="s">
        <v>160</v>
      </c>
      <c r="CV63" s="56">
        <v>58.657857951946099</v>
      </c>
      <c r="CW63" s="56">
        <v>58.657857951946099</v>
      </c>
      <c r="CX63" s="55">
        <v>14.2546354405544</v>
      </c>
      <c r="CY63" s="55">
        <v>85.745364559445605</v>
      </c>
      <c r="CZ63" s="57">
        <v>8241.9406171807896</v>
      </c>
      <c r="DA63" s="57">
        <v>72228.075098455607</v>
      </c>
      <c r="DB63" s="55">
        <v>0.11410993032759113</v>
      </c>
      <c r="DC63" s="57">
        <v>7067.0820289746889</v>
      </c>
      <c r="DD63" s="57">
        <v>1174.8585882061009</v>
      </c>
      <c r="DE63" s="58">
        <v>0</v>
      </c>
      <c r="DF63" s="58">
        <v>0</v>
      </c>
      <c r="DG63" s="58">
        <v>0</v>
      </c>
      <c r="DH63" s="23">
        <v>0</v>
      </c>
      <c r="DI63" s="55">
        <v>49.239147449999997</v>
      </c>
      <c r="DJ63" s="55">
        <v>33.660043209999998</v>
      </c>
      <c r="DK63" s="55">
        <v>50.675613259999999</v>
      </c>
      <c r="DL63" s="55" t="s">
        <v>156</v>
      </c>
      <c r="DM63" s="55" t="s">
        <v>156</v>
      </c>
      <c r="DN63" s="58">
        <v>3.5297729597742702</v>
      </c>
      <c r="DO63" s="59">
        <v>1.21817508245124E-5</v>
      </c>
      <c r="DP63" s="24" t="s">
        <v>162</v>
      </c>
      <c r="DQ63" s="24" t="s">
        <v>162</v>
      </c>
      <c r="DR63" s="56">
        <v>11</v>
      </c>
      <c r="DS63" s="56">
        <v>12</v>
      </c>
      <c r="DT63" s="24" t="s">
        <v>162</v>
      </c>
      <c r="DU63" s="56">
        <v>3</v>
      </c>
      <c r="DV63" s="56">
        <v>4</v>
      </c>
      <c r="DW63" s="22" t="s">
        <v>169</v>
      </c>
      <c r="DX63" s="22" t="s">
        <v>156</v>
      </c>
      <c r="DY63" s="24" t="s">
        <v>170</v>
      </c>
      <c r="DZ63" s="24" t="s">
        <v>170</v>
      </c>
      <c r="EA63" s="56">
        <v>1</v>
      </c>
      <c r="EB63" s="24" t="s">
        <v>162</v>
      </c>
      <c r="EC63" s="56">
        <v>25</v>
      </c>
      <c r="ED63" s="23">
        <v>39943000</v>
      </c>
      <c r="EE63" s="23">
        <v>0</v>
      </c>
      <c r="EF63" s="23">
        <v>0</v>
      </c>
      <c r="EG63" s="23">
        <v>39943000</v>
      </c>
      <c r="EH63" s="23" t="s">
        <v>156</v>
      </c>
      <c r="EI63" s="23">
        <v>39943000</v>
      </c>
      <c r="EJ63" s="23">
        <v>39943000</v>
      </c>
      <c r="EK63" s="24" t="s">
        <v>156</v>
      </c>
    </row>
    <row r="64" spans="1:141" ht="91.15" customHeight="1" x14ac:dyDescent="0.2">
      <c r="A64" s="236" t="s">
        <v>122</v>
      </c>
      <c r="B64" s="237" t="s">
        <v>242</v>
      </c>
      <c r="C64" s="237" t="s">
        <v>214</v>
      </c>
      <c r="D64" s="238" t="s">
        <v>757</v>
      </c>
      <c r="E64" s="238" t="s">
        <v>153</v>
      </c>
      <c r="F64" s="236" t="s">
        <v>156</v>
      </c>
      <c r="G64" s="236" t="s">
        <v>239</v>
      </c>
      <c r="H64" s="236" t="s">
        <v>351</v>
      </c>
      <c r="I64" s="236" t="s">
        <v>352</v>
      </c>
      <c r="J64" s="236" t="s">
        <v>353</v>
      </c>
      <c r="K64" s="236" t="s">
        <v>318</v>
      </c>
      <c r="L64" s="239">
        <v>130843000</v>
      </c>
      <c r="M64" s="126">
        <v>11.16234915458393</v>
      </c>
      <c r="N64" s="240"/>
      <c r="O64" s="103">
        <v>12.45</v>
      </c>
      <c r="P64" s="85">
        <f t="shared" si="45"/>
        <v>80</v>
      </c>
      <c r="Q64" s="85">
        <v>6.3</v>
      </c>
      <c r="R64" s="85">
        <f t="shared" si="46"/>
        <v>98.75</v>
      </c>
      <c r="S64" s="241">
        <v>9.1300000000000008</v>
      </c>
      <c r="T64" s="406">
        <v>9</v>
      </c>
      <c r="U64" s="240"/>
      <c r="V64" s="104">
        <f t="shared" si="47"/>
        <v>5</v>
      </c>
      <c r="W64" s="105">
        <f t="shared" si="48"/>
        <v>15</v>
      </c>
      <c r="X64" s="190">
        <f t="shared" si="36"/>
        <v>484.12802715559553</v>
      </c>
      <c r="Y64" s="105">
        <f t="shared" si="49"/>
        <v>10</v>
      </c>
      <c r="Z64" s="105">
        <f t="shared" si="50"/>
        <v>20</v>
      </c>
      <c r="AA64" s="85" t="s">
        <v>161</v>
      </c>
      <c r="AB64" s="105">
        <f t="shared" si="40"/>
        <v>10</v>
      </c>
      <c r="AC64" s="191" t="s">
        <v>161</v>
      </c>
      <c r="AD64" s="105">
        <f t="shared" si="51"/>
        <v>20</v>
      </c>
      <c r="AE64" s="191" t="s">
        <v>161</v>
      </c>
      <c r="AF64" s="242">
        <f t="shared" si="37"/>
        <v>5</v>
      </c>
      <c r="AG64" s="242">
        <f t="shared" si="58"/>
        <v>20</v>
      </c>
      <c r="AH64" s="242">
        <f t="shared" si="38"/>
        <v>15</v>
      </c>
      <c r="AI64" s="242">
        <f t="shared" si="57"/>
        <v>0</v>
      </c>
      <c r="AJ64" s="241" t="s">
        <v>162</v>
      </c>
      <c r="AK64" s="242">
        <f t="shared" si="44"/>
        <v>15</v>
      </c>
      <c r="AL64" s="241" t="s">
        <v>751</v>
      </c>
      <c r="AM64" s="242">
        <f t="shared" si="39"/>
        <v>10</v>
      </c>
      <c r="AN64" s="241" t="s">
        <v>161</v>
      </c>
      <c r="AO64" s="242">
        <f t="shared" si="52"/>
        <v>0</v>
      </c>
      <c r="AP64" s="241" t="s">
        <v>162</v>
      </c>
      <c r="AQ64" s="242">
        <f t="shared" si="41"/>
        <v>0</v>
      </c>
      <c r="AR64" s="241" t="s">
        <v>162</v>
      </c>
      <c r="AS64" s="191">
        <v>16.869019924360721</v>
      </c>
      <c r="AT64" s="191">
        <v>0</v>
      </c>
      <c r="AU64" s="191">
        <v>49.446054653357997</v>
      </c>
      <c r="AV64" s="191">
        <v>5.7851885596995665</v>
      </c>
      <c r="AW64" s="191">
        <v>0</v>
      </c>
      <c r="AX64" s="191">
        <v>19.311718553333336</v>
      </c>
      <c r="AY64" s="191">
        <v>0</v>
      </c>
      <c r="AZ64" s="191">
        <v>25</v>
      </c>
      <c r="BA64" s="455"/>
      <c r="BB64" s="125"/>
      <c r="BC64" s="106"/>
      <c r="BD64" s="337" t="s">
        <v>214</v>
      </c>
      <c r="BE64" s="193">
        <v>100</v>
      </c>
      <c r="BF64" s="101" t="s">
        <v>156</v>
      </c>
      <c r="BG64" s="193" t="s">
        <v>156</v>
      </c>
      <c r="BH64" s="101" t="s">
        <v>156</v>
      </c>
      <c r="BI64" s="193" t="s">
        <v>156</v>
      </c>
      <c r="BJ64" s="193" t="s">
        <v>195</v>
      </c>
      <c r="BK64" s="193">
        <v>100</v>
      </c>
      <c r="BL64" s="193" t="s">
        <v>156</v>
      </c>
      <c r="BM64" s="193" t="s">
        <v>156</v>
      </c>
      <c r="BN64" s="193" t="s">
        <v>156</v>
      </c>
      <c r="BO64" s="193" t="s">
        <v>156</v>
      </c>
      <c r="BP64" s="85">
        <f t="shared" si="53"/>
        <v>80</v>
      </c>
      <c r="BQ64" s="241">
        <f t="shared" si="42"/>
        <v>65</v>
      </c>
      <c r="BR64" s="85"/>
      <c r="BS64" s="241"/>
      <c r="BT64" s="105">
        <v>0</v>
      </c>
      <c r="BU64" s="242"/>
      <c r="BV64" s="241">
        <f t="shared" si="54"/>
        <v>9.1300000000000008</v>
      </c>
      <c r="BW64" s="406">
        <f t="shared" si="55"/>
        <v>18.130000000000003</v>
      </c>
      <c r="BX64" s="508" t="s">
        <v>809</v>
      </c>
      <c r="BY64" s="85">
        <f t="shared" si="56"/>
        <v>12.45</v>
      </c>
      <c r="BZ64" s="85"/>
      <c r="CA64" s="22" t="s">
        <v>242</v>
      </c>
      <c r="CB64" s="56">
        <v>100</v>
      </c>
      <c r="CC64" s="22" t="s">
        <v>156</v>
      </c>
      <c r="CD64" s="56" t="s">
        <v>156</v>
      </c>
      <c r="CE64" s="22" t="s">
        <v>156</v>
      </c>
      <c r="CF64" s="56" t="s">
        <v>156</v>
      </c>
      <c r="CG64" s="22" t="s">
        <v>156</v>
      </c>
      <c r="CH64" s="56" t="s">
        <v>156</v>
      </c>
      <c r="CI64" s="24">
        <v>1</v>
      </c>
      <c r="CJ64" s="24" t="s">
        <v>184</v>
      </c>
      <c r="CK64" s="22" t="s">
        <v>198</v>
      </c>
      <c r="CL64" s="22" t="s">
        <v>216</v>
      </c>
      <c r="CM64" s="22" t="s">
        <v>354</v>
      </c>
      <c r="CN64" s="55">
        <v>19.349474180000001</v>
      </c>
      <c r="CO64" s="55">
        <v>19.349474180000001</v>
      </c>
      <c r="CP64" s="24" t="s">
        <v>158</v>
      </c>
      <c r="CQ64" s="24" t="s">
        <v>158</v>
      </c>
      <c r="CR64" s="56">
        <v>2</v>
      </c>
      <c r="CS64" s="56">
        <v>2</v>
      </c>
      <c r="CT64" s="24" t="s">
        <v>205</v>
      </c>
      <c r="CU64" s="24" t="s">
        <v>160</v>
      </c>
      <c r="CV64" s="56">
        <v>55</v>
      </c>
      <c r="CW64" s="56">
        <v>55</v>
      </c>
      <c r="CX64" s="55">
        <v>8.2837391423356994</v>
      </c>
      <c r="CY64" s="55">
        <v>91.716260857664295</v>
      </c>
      <c r="CZ64" s="57">
        <v>13967.57783</v>
      </c>
      <c r="DA64" s="57">
        <v>74282.529899999994</v>
      </c>
      <c r="DB64" s="55">
        <v>0.18803314653934533</v>
      </c>
      <c r="DC64" s="57">
        <v>12810.540118060086</v>
      </c>
      <c r="DD64" s="57">
        <v>1157.0377119399134</v>
      </c>
      <c r="DE64" s="58">
        <v>0</v>
      </c>
      <c r="DF64" s="58">
        <v>0</v>
      </c>
      <c r="DG64" s="58">
        <v>0</v>
      </c>
      <c r="DH64" s="23">
        <v>0</v>
      </c>
      <c r="DI64" s="55">
        <v>46.775181750000002</v>
      </c>
      <c r="DJ64" s="55">
        <v>60.689393699999997</v>
      </c>
      <c r="DK64" s="55">
        <v>40.888423809999999</v>
      </c>
      <c r="DL64" s="55" t="s">
        <v>156</v>
      </c>
      <c r="DM64" s="55" t="s">
        <v>156</v>
      </c>
      <c r="DN64" s="58">
        <v>0</v>
      </c>
      <c r="DO64" s="59">
        <v>0</v>
      </c>
      <c r="DP64" s="24" t="s">
        <v>162</v>
      </c>
      <c r="DQ64" s="24" t="s">
        <v>162</v>
      </c>
      <c r="DR64" s="56">
        <v>12</v>
      </c>
      <c r="DS64" s="56">
        <v>12</v>
      </c>
      <c r="DT64" s="24" t="s">
        <v>162</v>
      </c>
      <c r="DU64" s="56">
        <v>3</v>
      </c>
      <c r="DV64" s="56">
        <v>4</v>
      </c>
      <c r="DW64" s="22" t="s">
        <v>186</v>
      </c>
      <c r="DX64" s="22" t="s">
        <v>355</v>
      </c>
      <c r="DY64" s="24" t="s">
        <v>165</v>
      </c>
      <c r="DZ64" s="24" t="s">
        <v>165</v>
      </c>
      <c r="EA64" s="56">
        <v>2</v>
      </c>
      <c r="EB64" s="24" t="s">
        <v>162</v>
      </c>
      <c r="EC64" s="56">
        <v>25</v>
      </c>
      <c r="ED64" s="23">
        <v>125286000</v>
      </c>
      <c r="EE64" s="23">
        <v>4962000</v>
      </c>
      <c r="EF64" s="23">
        <v>595000</v>
      </c>
      <c r="EG64" s="23">
        <v>130843000</v>
      </c>
      <c r="EH64" s="23" t="s">
        <v>156</v>
      </c>
      <c r="EI64" s="23">
        <v>130843000</v>
      </c>
      <c r="EJ64" s="23">
        <v>130843000</v>
      </c>
      <c r="EK64" s="24" t="s">
        <v>156</v>
      </c>
    </row>
    <row r="65" spans="1:141" ht="60" x14ac:dyDescent="0.2">
      <c r="A65" s="236" t="s">
        <v>123</v>
      </c>
      <c r="B65" s="237" t="s">
        <v>242</v>
      </c>
      <c r="C65" s="237" t="s">
        <v>214</v>
      </c>
      <c r="D65" s="238" t="s">
        <v>757</v>
      </c>
      <c r="E65" s="238" t="s">
        <v>153</v>
      </c>
      <c r="F65" s="236" t="s">
        <v>156</v>
      </c>
      <c r="G65" s="236" t="s">
        <v>356</v>
      </c>
      <c r="H65" s="236" t="s">
        <v>357</v>
      </c>
      <c r="I65" s="236" t="s">
        <v>204</v>
      </c>
      <c r="J65" s="236" t="s">
        <v>358</v>
      </c>
      <c r="K65" s="236" t="s">
        <v>318</v>
      </c>
      <c r="L65" s="239">
        <v>122633000</v>
      </c>
      <c r="M65" s="126">
        <v>9.259530084621499</v>
      </c>
      <c r="N65" s="240"/>
      <c r="O65" s="103">
        <v>10.46</v>
      </c>
      <c r="P65" s="85">
        <f t="shared" si="45"/>
        <v>70</v>
      </c>
      <c r="Q65" s="331">
        <v>6.3</v>
      </c>
      <c r="R65" s="331">
        <f t="shared" si="46"/>
        <v>86.76</v>
      </c>
      <c r="S65" s="241">
        <v>7.81</v>
      </c>
      <c r="T65" s="406">
        <v>9</v>
      </c>
      <c r="U65" s="240"/>
      <c r="V65" s="104">
        <f t="shared" si="47"/>
        <v>5</v>
      </c>
      <c r="W65" s="105">
        <f t="shared" si="48"/>
        <v>10</v>
      </c>
      <c r="X65" s="190">
        <f t="shared" si="36"/>
        <v>512.62152970794932</v>
      </c>
      <c r="Y65" s="105">
        <f t="shared" si="49"/>
        <v>5</v>
      </c>
      <c r="Z65" s="105">
        <f t="shared" si="50"/>
        <v>20</v>
      </c>
      <c r="AA65" s="85" t="s">
        <v>161</v>
      </c>
      <c r="AB65" s="105">
        <f t="shared" si="40"/>
        <v>10</v>
      </c>
      <c r="AC65" s="191" t="s">
        <v>161</v>
      </c>
      <c r="AD65" s="105">
        <f t="shared" si="51"/>
        <v>20</v>
      </c>
      <c r="AE65" s="191" t="s">
        <v>161</v>
      </c>
      <c r="AF65" s="242">
        <f t="shared" si="37"/>
        <v>5</v>
      </c>
      <c r="AG65" s="242">
        <f t="shared" si="58"/>
        <v>20</v>
      </c>
      <c r="AH65" s="242">
        <f t="shared" si="38"/>
        <v>15</v>
      </c>
      <c r="AI65" s="242">
        <f t="shared" si="57"/>
        <v>0</v>
      </c>
      <c r="AJ65" s="241" t="s">
        <v>162</v>
      </c>
      <c r="AK65" s="242">
        <f t="shared" si="44"/>
        <v>15</v>
      </c>
      <c r="AL65" s="241" t="s">
        <v>751</v>
      </c>
      <c r="AM65" s="242">
        <f t="shared" si="39"/>
        <v>10</v>
      </c>
      <c r="AN65" s="241" t="s">
        <v>161</v>
      </c>
      <c r="AO65" s="242">
        <f t="shared" si="52"/>
        <v>0</v>
      </c>
      <c r="AP65" s="241" t="s">
        <v>162</v>
      </c>
      <c r="AQ65" s="242">
        <f t="shared" si="41"/>
        <v>0</v>
      </c>
      <c r="AR65" s="241" t="s">
        <v>162</v>
      </c>
      <c r="AS65" s="191">
        <v>15.564629295984382</v>
      </c>
      <c r="AT65" s="191">
        <v>0</v>
      </c>
      <c r="AU65" s="191">
        <v>37.494202474773004</v>
      </c>
      <c r="AV65" s="191">
        <v>4.2036052417444214</v>
      </c>
      <c r="AW65" s="191">
        <v>0</v>
      </c>
      <c r="AX65" s="191">
        <v>36.707706353333336</v>
      </c>
      <c r="AY65" s="191">
        <v>0</v>
      </c>
      <c r="AZ65" s="191">
        <v>25</v>
      </c>
      <c r="BA65" s="455"/>
      <c r="BB65" s="125"/>
      <c r="BC65" s="106"/>
      <c r="BD65" s="337" t="s">
        <v>214</v>
      </c>
      <c r="BE65" s="193">
        <v>100</v>
      </c>
      <c r="BF65" s="101" t="s">
        <v>156</v>
      </c>
      <c r="BG65" s="193" t="s">
        <v>156</v>
      </c>
      <c r="BH65" s="101" t="s">
        <v>156</v>
      </c>
      <c r="BI65" s="193" t="s">
        <v>156</v>
      </c>
      <c r="BJ65" s="193" t="s">
        <v>195</v>
      </c>
      <c r="BK65" s="193">
        <v>100</v>
      </c>
      <c r="BL65" s="193" t="s">
        <v>156</v>
      </c>
      <c r="BM65" s="193" t="s">
        <v>156</v>
      </c>
      <c r="BN65" s="193" t="s">
        <v>156</v>
      </c>
      <c r="BO65" s="193" t="s">
        <v>156</v>
      </c>
      <c r="BP65" s="85">
        <f t="shared" si="53"/>
        <v>70</v>
      </c>
      <c r="BQ65" s="241">
        <f t="shared" si="42"/>
        <v>65</v>
      </c>
      <c r="BR65" s="85"/>
      <c r="BS65" s="241"/>
      <c r="BT65" s="105"/>
      <c r="BU65" s="242"/>
      <c r="BV65" s="241">
        <f t="shared" si="54"/>
        <v>7.81</v>
      </c>
      <c r="BW65" s="406">
        <f t="shared" si="55"/>
        <v>16.809999999999999</v>
      </c>
      <c r="BX65" s="508" t="s">
        <v>809</v>
      </c>
      <c r="BY65" s="85">
        <f t="shared" si="56"/>
        <v>10.46</v>
      </c>
      <c r="BZ65" s="85"/>
      <c r="CA65" s="22" t="s">
        <v>242</v>
      </c>
      <c r="CB65" s="56">
        <v>100</v>
      </c>
      <c r="CC65" s="22" t="s">
        <v>156</v>
      </c>
      <c r="CD65" s="56" t="s">
        <v>156</v>
      </c>
      <c r="CE65" s="22" t="s">
        <v>156</v>
      </c>
      <c r="CF65" s="56" t="s">
        <v>156</v>
      </c>
      <c r="CG65" s="22" t="s">
        <v>156</v>
      </c>
      <c r="CH65" s="56" t="s">
        <v>156</v>
      </c>
      <c r="CI65" s="24">
        <v>1</v>
      </c>
      <c r="CJ65" s="24" t="s">
        <v>184</v>
      </c>
      <c r="CK65" s="22" t="s">
        <v>198</v>
      </c>
      <c r="CL65" s="22" t="s">
        <v>216</v>
      </c>
      <c r="CM65" s="22" t="s">
        <v>354</v>
      </c>
      <c r="CN65" s="55">
        <v>18.31536071</v>
      </c>
      <c r="CO65" s="55">
        <v>18.31536071</v>
      </c>
      <c r="CP65" s="24" t="s">
        <v>158</v>
      </c>
      <c r="CQ65" s="24" t="s">
        <v>158</v>
      </c>
      <c r="CR65" s="56">
        <v>2</v>
      </c>
      <c r="CS65" s="56">
        <v>2</v>
      </c>
      <c r="CT65" s="24" t="s">
        <v>205</v>
      </c>
      <c r="CU65" s="24" t="s">
        <v>160</v>
      </c>
      <c r="CV65" s="56">
        <v>55</v>
      </c>
      <c r="CW65" s="56">
        <v>55</v>
      </c>
      <c r="CX65" s="55">
        <v>6.4366054177367005</v>
      </c>
      <c r="CY65" s="55">
        <v>93.5633945822633</v>
      </c>
      <c r="CZ65" s="57">
        <v>13061.55953</v>
      </c>
      <c r="DA65" s="57">
        <v>75792.37487</v>
      </c>
      <c r="DB65" s="55">
        <v>0.17233342473307303</v>
      </c>
      <c r="DC65" s="57">
        <v>12220.838481651117</v>
      </c>
      <c r="DD65" s="57">
        <v>840.72104834888432</v>
      </c>
      <c r="DE65" s="58">
        <v>0</v>
      </c>
      <c r="DF65" s="58">
        <v>0</v>
      </c>
      <c r="DG65" s="58">
        <v>0</v>
      </c>
      <c r="DH65" s="23">
        <v>0</v>
      </c>
      <c r="DI65" s="55">
        <v>39.915379160000001</v>
      </c>
      <c r="DJ65" s="55">
        <v>42.339522950000003</v>
      </c>
      <c r="DK65" s="55">
        <v>30.238954700000001</v>
      </c>
      <c r="DL65" s="55" t="s">
        <v>156</v>
      </c>
      <c r="DM65" s="55" t="s">
        <v>156</v>
      </c>
      <c r="DN65" s="58">
        <v>0</v>
      </c>
      <c r="DO65" s="59">
        <v>0</v>
      </c>
      <c r="DP65" s="24" t="s">
        <v>162</v>
      </c>
      <c r="DQ65" s="24" t="s">
        <v>162</v>
      </c>
      <c r="DR65" s="56">
        <v>12</v>
      </c>
      <c r="DS65" s="56">
        <v>12</v>
      </c>
      <c r="DT65" s="24" t="s">
        <v>162</v>
      </c>
      <c r="DU65" s="56">
        <v>3</v>
      </c>
      <c r="DV65" s="56">
        <v>4</v>
      </c>
      <c r="DW65" s="22" t="s">
        <v>186</v>
      </c>
      <c r="DX65" s="22" t="s">
        <v>355</v>
      </c>
      <c r="DY65" s="24" t="s">
        <v>165</v>
      </c>
      <c r="DZ65" s="24" t="s">
        <v>165</v>
      </c>
      <c r="EA65" s="56">
        <v>2</v>
      </c>
      <c r="EB65" s="24" t="s">
        <v>162</v>
      </c>
      <c r="EC65" s="56">
        <v>34</v>
      </c>
      <c r="ED65" s="23">
        <v>120156000</v>
      </c>
      <c r="EE65" s="23">
        <v>2212000</v>
      </c>
      <c r="EF65" s="23">
        <v>265000</v>
      </c>
      <c r="EG65" s="23">
        <v>122633000</v>
      </c>
      <c r="EH65" s="23" t="s">
        <v>156</v>
      </c>
      <c r="EI65" s="23">
        <v>122633000</v>
      </c>
      <c r="EJ65" s="23">
        <v>122633000</v>
      </c>
      <c r="EK65" s="24" t="s">
        <v>156</v>
      </c>
    </row>
    <row r="66" spans="1:141" ht="142.9" customHeight="1" x14ac:dyDescent="0.2">
      <c r="A66" s="236" t="s">
        <v>111</v>
      </c>
      <c r="B66" s="237" t="s">
        <v>295</v>
      </c>
      <c r="C66" s="237" t="s">
        <v>214</v>
      </c>
      <c r="D66" s="238" t="s">
        <v>757</v>
      </c>
      <c r="E66" s="238" t="s">
        <v>153</v>
      </c>
      <c r="F66" s="236" t="s">
        <v>298</v>
      </c>
      <c r="G66" s="236" t="s">
        <v>221</v>
      </c>
      <c r="H66" s="236" t="s">
        <v>299</v>
      </c>
      <c r="I66" s="236" t="s">
        <v>156</v>
      </c>
      <c r="J66" s="236" t="s">
        <v>294</v>
      </c>
      <c r="K66" s="236" t="s">
        <v>291</v>
      </c>
      <c r="L66" s="239">
        <v>17124000</v>
      </c>
      <c r="M66" s="126">
        <v>11.326621906015168</v>
      </c>
      <c r="N66" s="240"/>
      <c r="O66" s="103">
        <v>10.49</v>
      </c>
      <c r="P66" s="85">
        <f t="shared" si="45"/>
        <v>60</v>
      </c>
      <c r="Q66" s="85">
        <v>4.95</v>
      </c>
      <c r="R66" s="85">
        <f t="shared" si="46"/>
        <v>75.44</v>
      </c>
      <c r="S66" s="241">
        <v>7.79</v>
      </c>
      <c r="T66" s="406">
        <v>7.5</v>
      </c>
      <c r="U66" s="240"/>
      <c r="V66" s="104">
        <f t="shared" si="47"/>
        <v>5</v>
      </c>
      <c r="W66" s="105">
        <f t="shared" si="48"/>
        <v>15</v>
      </c>
      <c r="X66" s="190">
        <f t="shared" si="36"/>
        <v>485.15757135953902</v>
      </c>
      <c r="Y66" s="105">
        <f t="shared" si="49"/>
        <v>10</v>
      </c>
      <c r="Z66" s="105">
        <f t="shared" si="50"/>
        <v>20</v>
      </c>
      <c r="AA66" s="85" t="s">
        <v>161</v>
      </c>
      <c r="AB66" s="105">
        <f t="shared" si="40"/>
        <v>10</v>
      </c>
      <c r="AC66" s="191" t="s">
        <v>161</v>
      </c>
      <c r="AD66" s="105">
        <f t="shared" si="51"/>
        <v>0</v>
      </c>
      <c r="AE66" s="191" t="s">
        <v>297</v>
      </c>
      <c r="AF66" s="242">
        <f t="shared" si="37"/>
        <v>5</v>
      </c>
      <c r="AG66" s="242">
        <f t="shared" si="58"/>
        <v>20</v>
      </c>
      <c r="AH66" s="242">
        <f t="shared" si="38"/>
        <v>15</v>
      </c>
      <c r="AI66" s="242">
        <f t="shared" si="57"/>
        <v>0</v>
      </c>
      <c r="AJ66" s="241" t="s">
        <v>162</v>
      </c>
      <c r="AK66" s="242">
        <f t="shared" si="44"/>
        <v>15</v>
      </c>
      <c r="AL66" s="241" t="s">
        <v>751</v>
      </c>
      <c r="AM66" s="242">
        <f t="shared" si="39"/>
        <v>10</v>
      </c>
      <c r="AN66" s="241" t="s">
        <v>161</v>
      </c>
      <c r="AO66" s="242">
        <f t="shared" si="52"/>
        <v>0</v>
      </c>
      <c r="AP66" s="241" t="s">
        <v>162</v>
      </c>
      <c r="AQ66" s="242">
        <f t="shared" si="41"/>
        <v>0</v>
      </c>
      <c r="AR66" s="241" t="s">
        <v>162</v>
      </c>
      <c r="AS66" s="191">
        <v>18.637613344626359</v>
      </c>
      <c r="AT66" s="191">
        <v>0.98769090165849105</v>
      </c>
      <c r="AU66" s="191">
        <v>33.299999999999997</v>
      </c>
      <c r="AV66" s="191">
        <v>9.1293282844147789</v>
      </c>
      <c r="AW66" s="191">
        <v>2.8316497524675701</v>
      </c>
      <c r="AX66" s="191">
        <v>58.660999040000007</v>
      </c>
      <c r="AY66" s="191">
        <v>0</v>
      </c>
      <c r="AZ66" s="191">
        <v>25</v>
      </c>
      <c r="BA66" s="192"/>
      <c r="BB66" s="125"/>
      <c r="BC66" s="106"/>
      <c r="BD66" s="101" t="s">
        <v>214</v>
      </c>
      <c r="BE66" s="193">
        <v>100</v>
      </c>
      <c r="BF66" s="101" t="s">
        <v>156</v>
      </c>
      <c r="BG66" s="193" t="s">
        <v>156</v>
      </c>
      <c r="BH66" s="101" t="s">
        <v>156</v>
      </c>
      <c r="BI66" s="193" t="s">
        <v>156</v>
      </c>
      <c r="BJ66" s="193" t="s">
        <v>195</v>
      </c>
      <c r="BK66" s="193">
        <v>100</v>
      </c>
      <c r="BL66" s="193" t="s">
        <v>156</v>
      </c>
      <c r="BM66" s="193" t="s">
        <v>156</v>
      </c>
      <c r="BN66" s="193" t="s">
        <v>156</v>
      </c>
      <c r="BO66" s="193" t="s">
        <v>156</v>
      </c>
      <c r="BP66" s="85">
        <f t="shared" si="53"/>
        <v>60</v>
      </c>
      <c r="BQ66" s="241">
        <f t="shared" si="42"/>
        <v>65</v>
      </c>
      <c r="BR66" s="85"/>
      <c r="BS66" s="241"/>
      <c r="BT66" s="105"/>
      <c r="BU66" s="242"/>
      <c r="BV66" s="241">
        <f t="shared" si="54"/>
        <v>7.79</v>
      </c>
      <c r="BW66" s="406">
        <f t="shared" si="55"/>
        <v>15.29</v>
      </c>
      <c r="BX66" s="508" t="s">
        <v>845</v>
      </c>
      <c r="BY66" s="85">
        <f t="shared" si="56"/>
        <v>10.49</v>
      </c>
      <c r="BZ66" s="85"/>
      <c r="CA66" s="22" t="s">
        <v>295</v>
      </c>
      <c r="CB66" s="56">
        <v>100</v>
      </c>
      <c r="CC66" s="22" t="s">
        <v>156</v>
      </c>
      <c r="CD66" s="56" t="s">
        <v>156</v>
      </c>
      <c r="CE66" s="22" t="s">
        <v>156</v>
      </c>
      <c r="CF66" s="56" t="s">
        <v>156</v>
      </c>
      <c r="CG66" s="22" t="s">
        <v>156</v>
      </c>
      <c r="CH66" s="56" t="s">
        <v>156</v>
      </c>
      <c r="CI66" s="24">
        <v>1</v>
      </c>
      <c r="CJ66" s="24" t="s">
        <v>184</v>
      </c>
      <c r="CK66" s="22" t="s">
        <v>198</v>
      </c>
      <c r="CL66" s="22" t="s">
        <v>216</v>
      </c>
      <c r="CM66" s="22" t="s">
        <v>296</v>
      </c>
      <c r="CN66" s="55">
        <v>2</v>
      </c>
      <c r="CO66" s="55">
        <v>2</v>
      </c>
      <c r="CP66" s="24" t="s">
        <v>158</v>
      </c>
      <c r="CQ66" s="24" t="s">
        <v>168</v>
      </c>
      <c r="CR66" s="56">
        <v>2</v>
      </c>
      <c r="CS66" s="56">
        <v>2</v>
      </c>
      <c r="CT66" s="24" t="s">
        <v>160</v>
      </c>
      <c r="CU66" s="24" t="s">
        <v>160</v>
      </c>
      <c r="CV66" s="56">
        <v>55</v>
      </c>
      <c r="CW66" s="56">
        <v>55</v>
      </c>
      <c r="CX66" s="55">
        <v>10.346093759894</v>
      </c>
      <c r="CY66" s="55">
        <v>89.653906240105997</v>
      </c>
      <c r="CZ66" s="57">
        <v>17647.874640000002</v>
      </c>
      <c r="DA66" s="57">
        <v>91451.899420000002</v>
      </c>
      <c r="DB66" s="55">
        <v>0.19297439147710599</v>
      </c>
      <c r="DC66" s="57">
        <v>15822.008983117046</v>
      </c>
      <c r="DD66" s="57">
        <v>1825.8656568829558</v>
      </c>
      <c r="DE66" s="58">
        <v>660749.28898958117</v>
      </c>
      <c r="DF66" s="58">
        <v>76250.711010418774</v>
      </c>
      <c r="DG66" s="58">
        <v>737000</v>
      </c>
      <c r="DH66" s="23">
        <v>16913219</v>
      </c>
      <c r="DI66" s="55" t="s">
        <v>156</v>
      </c>
      <c r="DJ66" s="55" t="s">
        <v>156</v>
      </c>
      <c r="DK66" s="55" t="s">
        <v>156</v>
      </c>
      <c r="DL66" s="55">
        <v>33.299999999999997</v>
      </c>
      <c r="DM66" s="55">
        <v>33.299999999999997</v>
      </c>
      <c r="DN66" s="58">
        <v>12</v>
      </c>
      <c r="DO66" s="59">
        <v>4.4632995049351403E-5</v>
      </c>
      <c r="DP66" s="24" t="s">
        <v>162</v>
      </c>
      <c r="DQ66" s="24" t="s">
        <v>162</v>
      </c>
      <c r="DR66" s="56">
        <v>12</v>
      </c>
      <c r="DS66" s="56">
        <v>12</v>
      </c>
      <c r="DT66" s="24" t="s">
        <v>162</v>
      </c>
      <c r="DU66" s="56">
        <v>3</v>
      </c>
      <c r="DV66" s="56">
        <v>4</v>
      </c>
      <c r="DW66" s="22" t="s">
        <v>175</v>
      </c>
      <c r="DX66" s="22" t="s">
        <v>156</v>
      </c>
      <c r="DY66" s="24" t="s">
        <v>166</v>
      </c>
      <c r="DZ66" s="24" t="s">
        <v>170</v>
      </c>
      <c r="EA66" s="56">
        <v>2</v>
      </c>
      <c r="EB66" s="24" t="s">
        <v>161</v>
      </c>
      <c r="EC66" s="56">
        <v>25.8</v>
      </c>
      <c r="ED66" s="23">
        <v>14934000</v>
      </c>
      <c r="EE66" s="23">
        <v>2190000</v>
      </c>
      <c r="EF66" s="23">
        <v>0</v>
      </c>
      <c r="EG66" s="23">
        <v>17124000</v>
      </c>
      <c r="EH66" s="23" t="s">
        <v>156</v>
      </c>
      <c r="EI66" s="23">
        <v>17124000</v>
      </c>
      <c r="EJ66" s="23">
        <v>17124000</v>
      </c>
      <c r="EK66" s="24" t="s">
        <v>156</v>
      </c>
    </row>
    <row r="67" spans="1:141" ht="63" hidden="1" x14ac:dyDescent="0.2">
      <c r="A67" s="47" t="s">
        <v>597</v>
      </c>
      <c r="B67" s="83" t="s">
        <v>233</v>
      </c>
      <c r="C67" s="232" t="s">
        <v>214</v>
      </c>
      <c r="D67" s="78" t="s">
        <v>761</v>
      </c>
      <c r="E67" s="196" t="s">
        <v>179</v>
      </c>
      <c r="F67" s="117"/>
      <c r="G67" s="48" t="s">
        <v>629</v>
      </c>
      <c r="H67" s="48" t="s">
        <v>667</v>
      </c>
      <c r="I67" s="48" t="s">
        <v>668</v>
      </c>
      <c r="J67" s="48" t="s">
        <v>712</v>
      </c>
      <c r="K67" s="48" t="s">
        <v>730</v>
      </c>
      <c r="L67" s="197">
        <v>303600</v>
      </c>
      <c r="M67" s="198"/>
      <c r="N67" s="94"/>
      <c r="O67" s="199"/>
      <c r="P67" s="200"/>
      <c r="Q67" s="200"/>
      <c r="R67" s="200"/>
      <c r="S67" s="201">
        <v>20.72</v>
      </c>
      <c r="T67" s="202">
        <v>13.5</v>
      </c>
      <c r="U67" s="94"/>
      <c r="V67" s="205" t="s">
        <v>155</v>
      </c>
      <c r="W67" s="206"/>
      <c r="X67" s="207">
        <f t="shared" si="36"/>
        <v>14426.229508196724</v>
      </c>
      <c r="Y67" s="208"/>
      <c r="Z67" s="208"/>
      <c r="AA67" s="208" t="s">
        <v>161</v>
      </c>
      <c r="AB67" s="208"/>
      <c r="AC67" s="208"/>
      <c r="AD67" s="208"/>
      <c r="AE67" s="208"/>
      <c r="AF67" s="209">
        <f t="shared" si="37"/>
        <v>10</v>
      </c>
      <c r="AG67" s="209">
        <f t="shared" si="58"/>
        <v>0</v>
      </c>
      <c r="AH67" s="209">
        <f t="shared" si="38"/>
        <v>15</v>
      </c>
      <c r="AI67" s="209">
        <f t="shared" si="57"/>
        <v>10</v>
      </c>
      <c r="AJ67" s="202" t="s">
        <v>161</v>
      </c>
      <c r="AK67" s="209">
        <f t="shared" si="44"/>
        <v>15</v>
      </c>
      <c r="AL67" s="202" t="s">
        <v>751</v>
      </c>
      <c r="AM67" s="209">
        <f t="shared" si="39"/>
        <v>10</v>
      </c>
      <c r="AN67" s="202" t="s">
        <v>161</v>
      </c>
      <c r="AO67" s="209">
        <f t="shared" si="52"/>
        <v>0</v>
      </c>
      <c r="AP67" s="202" t="s">
        <v>162</v>
      </c>
      <c r="AQ67" s="209">
        <f t="shared" si="41"/>
        <v>0</v>
      </c>
      <c r="AR67" s="202" t="s">
        <v>162</v>
      </c>
      <c r="AS67" s="201"/>
      <c r="AT67" s="201"/>
      <c r="AU67" s="201">
        <v>62.5</v>
      </c>
      <c r="AV67" s="201"/>
      <c r="AW67" s="201"/>
      <c r="AX67" s="201"/>
      <c r="AY67" s="201"/>
      <c r="AZ67" s="201"/>
      <c r="BA67" s="210"/>
      <c r="BB67" s="125"/>
      <c r="BC67" s="210"/>
      <c r="BD67" s="117" t="s">
        <v>214</v>
      </c>
      <c r="BE67" s="211"/>
      <c r="BF67" s="117"/>
      <c r="BG67" s="211"/>
      <c r="BH67" s="117"/>
      <c r="BI67" s="211"/>
      <c r="BJ67" s="211"/>
      <c r="BK67" s="211"/>
      <c r="BL67" s="211"/>
      <c r="BM67" s="211"/>
      <c r="BN67" s="211"/>
      <c r="BO67" s="211"/>
      <c r="BP67" s="211"/>
      <c r="BQ67" s="202">
        <f t="shared" ref="BQ67:BQ73" si="59">SUM(AF67+AG67+AH67+AI67+AK67+AM67+AO67)</f>
        <v>60</v>
      </c>
      <c r="BR67" s="211"/>
      <c r="BS67" s="211"/>
      <c r="BT67" s="211"/>
      <c r="BU67" s="211"/>
      <c r="BV67" s="211"/>
      <c r="BW67" s="396"/>
      <c r="BX67" s="211"/>
      <c r="BY67" s="211"/>
      <c r="BZ67" s="42"/>
      <c r="CA67" s="38" t="s">
        <v>733</v>
      </c>
      <c r="CB67" s="42"/>
      <c r="CC67" s="46"/>
      <c r="CD67" s="42"/>
      <c r="CE67" s="46"/>
      <c r="CF67" s="42"/>
      <c r="CG67" s="46"/>
      <c r="CH67" s="42"/>
      <c r="CI67" s="43"/>
      <c r="CJ67" s="43"/>
      <c r="CK67" s="46"/>
      <c r="CL67" s="46"/>
      <c r="CM67" s="46"/>
      <c r="CN67" s="44"/>
      <c r="CO67" s="44">
        <v>0.69</v>
      </c>
      <c r="CP67" s="43"/>
      <c r="CQ67" s="43"/>
      <c r="CR67" s="42"/>
      <c r="CS67" s="42"/>
      <c r="CT67" s="43"/>
      <c r="CU67" s="43"/>
      <c r="CV67" s="42"/>
      <c r="CW67" s="42"/>
      <c r="CX67" s="44"/>
      <c r="CY67" s="44"/>
      <c r="CZ67" s="41">
        <f>305*0.1</f>
        <v>30.5</v>
      </c>
      <c r="DA67" s="41"/>
      <c r="DB67" s="44"/>
      <c r="DC67" s="41"/>
      <c r="DD67" s="41"/>
      <c r="DE67" s="40"/>
      <c r="DF67" s="40"/>
      <c r="DG67" s="40"/>
      <c r="DH67" s="45"/>
      <c r="DI67" s="44"/>
      <c r="DJ67" s="44"/>
      <c r="DK67" s="44"/>
      <c r="DL67" s="44"/>
      <c r="DM67" s="44"/>
      <c r="DN67" s="40"/>
      <c r="DO67" s="39"/>
      <c r="DP67" s="43"/>
      <c r="DQ67" s="43"/>
      <c r="DR67" s="42"/>
      <c r="DS67" s="42"/>
      <c r="DT67" s="43"/>
      <c r="DU67" s="42"/>
      <c r="DV67" s="42"/>
      <c r="DW67" s="46"/>
      <c r="DX67" s="46"/>
      <c r="DY67" s="43"/>
      <c r="DZ67" s="43"/>
      <c r="EA67" s="42"/>
      <c r="EB67" s="43"/>
      <c r="EC67" s="42"/>
      <c r="ED67" s="52">
        <v>385000</v>
      </c>
      <c r="EE67" s="52">
        <v>0</v>
      </c>
      <c r="EF67" s="45"/>
      <c r="EG67" s="52">
        <v>442000</v>
      </c>
      <c r="EH67" s="51">
        <v>138400</v>
      </c>
      <c r="EI67" s="45">
        <v>303600</v>
      </c>
      <c r="EJ67" s="45"/>
      <c r="EK67" s="43"/>
    </row>
    <row r="68" spans="1:141" ht="31.5" hidden="1" x14ac:dyDescent="0.2">
      <c r="A68" s="47" t="s">
        <v>611</v>
      </c>
      <c r="B68" s="83" t="s">
        <v>233</v>
      </c>
      <c r="C68" s="232" t="s">
        <v>214</v>
      </c>
      <c r="D68" s="78" t="s">
        <v>761</v>
      </c>
      <c r="E68" s="196" t="s">
        <v>179</v>
      </c>
      <c r="F68" s="117"/>
      <c r="G68" s="48" t="s">
        <v>629</v>
      </c>
      <c r="H68" s="48" t="s">
        <v>687</v>
      </c>
      <c r="I68" s="48" t="s">
        <v>668</v>
      </c>
      <c r="J68" s="48" t="s">
        <v>723</v>
      </c>
      <c r="K68" s="48" t="s">
        <v>731</v>
      </c>
      <c r="L68" s="197">
        <v>286000</v>
      </c>
      <c r="M68" s="198"/>
      <c r="N68" s="94"/>
      <c r="O68" s="199"/>
      <c r="P68" s="200"/>
      <c r="Q68" s="200"/>
      <c r="R68" s="200"/>
      <c r="S68" s="201">
        <v>19.84</v>
      </c>
      <c r="T68" s="202">
        <v>13.5</v>
      </c>
      <c r="U68" s="94"/>
      <c r="V68" s="205" t="s">
        <v>155</v>
      </c>
      <c r="W68" s="206"/>
      <c r="X68" s="207">
        <f t="shared" si="36"/>
        <v>9712.7677237257158</v>
      </c>
      <c r="Y68" s="208"/>
      <c r="Z68" s="208"/>
      <c r="AA68" s="208" t="s">
        <v>161</v>
      </c>
      <c r="AB68" s="208"/>
      <c r="AC68" s="208"/>
      <c r="AD68" s="208"/>
      <c r="AE68" s="208"/>
      <c r="AF68" s="209">
        <f t="shared" si="37"/>
        <v>10</v>
      </c>
      <c r="AG68" s="209">
        <f t="shared" si="58"/>
        <v>0</v>
      </c>
      <c r="AH68" s="209">
        <f t="shared" si="38"/>
        <v>15</v>
      </c>
      <c r="AI68" s="209">
        <f t="shared" si="57"/>
        <v>10</v>
      </c>
      <c r="AJ68" s="202" t="s">
        <v>161</v>
      </c>
      <c r="AK68" s="209">
        <f t="shared" si="44"/>
        <v>15</v>
      </c>
      <c r="AL68" s="202" t="s">
        <v>751</v>
      </c>
      <c r="AM68" s="209">
        <f t="shared" si="39"/>
        <v>10</v>
      </c>
      <c r="AN68" s="202" t="s">
        <v>161</v>
      </c>
      <c r="AO68" s="209">
        <f t="shared" si="52"/>
        <v>0</v>
      </c>
      <c r="AP68" s="202" t="s">
        <v>162</v>
      </c>
      <c r="AQ68" s="209">
        <f t="shared" si="41"/>
        <v>0</v>
      </c>
      <c r="AR68" s="202" t="s">
        <v>162</v>
      </c>
      <c r="AS68" s="201"/>
      <c r="AT68" s="201"/>
      <c r="AU68" s="201">
        <v>62.5</v>
      </c>
      <c r="AV68" s="201"/>
      <c r="AW68" s="201"/>
      <c r="AX68" s="201"/>
      <c r="AY68" s="201"/>
      <c r="AZ68" s="201"/>
      <c r="BA68" s="210"/>
      <c r="BB68" s="125"/>
      <c r="BC68" s="210"/>
      <c r="BD68" s="117" t="s">
        <v>214</v>
      </c>
      <c r="BE68" s="211"/>
      <c r="BF68" s="117"/>
      <c r="BG68" s="211"/>
      <c r="BH68" s="117"/>
      <c r="BI68" s="211"/>
      <c r="BJ68" s="211"/>
      <c r="BK68" s="211"/>
      <c r="BL68" s="211"/>
      <c r="BM68" s="211"/>
      <c r="BN68" s="211"/>
      <c r="BO68" s="211"/>
      <c r="BP68" s="211"/>
      <c r="BQ68" s="202">
        <f t="shared" si="59"/>
        <v>60</v>
      </c>
      <c r="BR68" s="211"/>
      <c r="BS68" s="211"/>
      <c r="BT68" s="211"/>
      <c r="BU68" s="211"/>
      <c r="BV68" s="211"/>
      <c r="BW68" s="396"/>
      <c r="BX68" s="211"/>
      <c r="BY68" s="211"/>
      <c r="BZ68" s="42"/>
      <c r="CA68" s="38" t="s">
        <v>733</v>
      </c>
      <c r="CB68" s="42"/>
      <c r="CC68" s="46"/>
      <c r="CD68" s="42"/>
      <c r="CE68" s="46"/>
      <c r="CF68" s="42"/>
      <c r="CG68" s="46"/>
      <c r="CH68" s="42"/>
      <c r="CI68" s="43"/>
      <c r="CJ68" s="43"/>
      <c r="CK68" s="46"/>
      <c r="CL68" s="46"/>
      <c r="CM68" s="46"/>
      <c r="CN68" s="44"/>
      <c r="CO68" s="44">
        <v>2.4700000000000002</v>
      </c>
      <c r="CP68" s="43"/>
      <c r="CQ68" s="43"/>
      <c r="CR68" s="42"/>
      <c r="CS68" s="42"/>
      <c r="CT68" s="43"/>
      <c r="CU68" s="43"/>
      <c r="CV68" s="42"/>
      <c r="CW68" s="42"/>
      <c r="CX68" s="44"/>
      <c r="CY68" s="44"/>
      <c r="CZ68" s="41">
        <f>317*0.1</f>
        <v>31.700000000000003</v>
      </c>
      <c r="DA68" s="41"/>
      <c r="DB68" s="44"/>
      <c r="DC68" s="41"/>
      <c r="DD68" s="41"/>
      <c r="DE68" s="40"/>
      <c r="DF68" s="40"/>
      <c r="DG68" s="40"/>
      <c r="DH68" s="45"/>
      <c r="DI68" s="44"/>
      <c r="DJ68" s="44"/>
      <c r="DK68" s="44"/>
      <c r="DL68" s="44"/>
      <c r="DM68" s="44"/>
      <c r="DN68" s="40"/>
      <c r="DO68" s="39"/>
      <c r="DP68" s="43"/>
      <c r="DQ68" s="43"/>
      <c r="DR68" s="42"/>
      <c r="DS68" s="42"/>
      <c r="DT68" s="43"/>
      <c r="DU68" s="42"/>
      <c r="DV68" s="42"/>
      <c r="DW68" s="46"/>
      <c r="DX68" s="46"/>
      <c r="DY68" s="43"/>
      <c r="DZ68" s="43"/>
      <c r="EA68" s="42"/>
      <c r="EB68" s="43"/>
      <c r="EC68" s="42"/>
      <c r="ED68" s="52">
        <v>365000</v>
      </c>
      <c r="EE68" s="52">
        <v>0</v>
      </c>
      <c r="EF68" s="45"/>
      <c r="EG68" s="52">
        <v>420000</v>
      </c>
      <c r="EH68" s="51">
        <v>134000</v>
      </c>
      <c r="EI68" s="33">
        <v>760500</v>
      </c>
      <c r="EJ68" s="45"/>
      <c r="EK68" s="43"/>
    </row>
    <row r="69" spans="1:141" ht="92.45" hidden="1" customHeight="1" x14ac:dyDescent="0.2">
      <c r="A69" s="47" t="s">
        <v>584</v>
      </c>
      <c r="B69" s="83" t="s">
        <v>243</v>
      </c>
      <c r="C69" s="232" t="s">
        <v>214</v>
      </c>
      <c r="D69" s="78" t="s">
        <v>761</v>
      </c>
      <c r="E69" s="196" t="s">
        <v>179</v>
      </c>
      <c r="F69" s="117"/>
      <c r="G69" s="48" t="s">
        <v>621</v>
      </c>
      <c r="H69" s="48" t="s">
        <v>287</v>
      </c>
      <c r="I69" s="48" t="s">
        <v>650</v>
      </c>
      <c r="J69" s="48" t="s">
        <v>700</v>
      </c>
      <c r="K69" s="48" t="s">
        <v>731</v>
      </c>
      <c r="L69" s="197">
        <v>200000</v>
      </c>
      <c r="M69" s="198"/>
      <c r="N69" s="94"/>
      <c r="O69" s="199"/>
      <c r="P69" s="200"/>
      <c r="Q69" s="200"/>
      <c r="R69" s="200"/>
      <c r="S69" s="201">
        <v>19.2234926866</v>
      </c>
      <c r="T69" s="202">
        <v>8.25</v>
      </c>
      <c r="U69" s="94"/>
      <c r="V69" s="205" t="s">
        <v>155</v>
      </c>
      <c r="W69" s="206"/>
      <c r="X69" s="207">
        <f t="shared" si="36"/>
        <v>18705.574261129816</v>
      </c>
      <c r="Y69" s="208"/>
      <c r="Z69" s="208"/>
      <c r="AA69" s="208" t="s">
        <v>161</v>
      </c>
      <c r="AB69" s="208"/>
      <c r="AC69" s="208"/>
      <c r="AD69" s="208"/>
      <c r="AE69" s="208"/>
      <c r="AF69" s="209">
        <f t="shared" si="37"/>
        <v>10</v>
      </c>
      <c r="AG69" s="209">
        <f t="shared" si="58"/>
        <v>0</v>
      </c>
      <c r="AH69" s="209">
        <f t="shared" si="38"/>
        <v>15</v>
      </c>
      <c r="AI69" s="209">
        <f t="shared" si="57"/>
        <v>10</v>
      </c>
      <c r="AJ69" s="202" t="s">
        <v>161</v>
      </c>
      <c r="AK69" s="209">
        <f t="shared" si="44"/>
        <v>15</v>
      </c>
      <c r="AL69" s="202" t="s">
        <v>751</v>
      </c>
      <c r="AM69" s="209">
        <f t="shared" si="39"/>
        <v>10</v>
      </c>
      <c r="AN69" s="202" t="s">
        <v>161</v>
      </c>
      <c r="AO69" s="209">
        <f t="shared" si="52"/>
        <v>0</v>
      </c>
      <c r="AP69" s="202" t="s">
        <v>162</v>
      </c>
      <c r="AQ69" s="209">
        <f t="shared" si="41"/>
        <v>0</v>
      </c>
      <c r="AR69" s="202" t="s">
        <v>162</v>
      </c>
      <c r="AS69" s="201"/>
      <c r="AT69" s="201"/>
      <c r="AU69" s="201">
        <v>50</v>
      </c>
      <c r="AV69" s="201"/>
      <c r="AW69" s="201"/>
      <c r="AX69" s="201"/>
      <c r="AY69" s="201"/>
      <c r="AZ69" s="201"/>
      <c r="BA69" s="210"/>
      <c r="BB69" s="125"/>
      <c r="BC69" s="210"/>
      <c r="BD69" s="216" t="s">
        <v>214</v>
      </c>
      <c r="BE69" s="211"/>
      <c r="BF69" s="117"/>
      <c r="BG69" s="211"/>
      <c r="BH69" s="117"/>
      <c r="BI69" s="211"/>
      <c r="BJ69" s="211"/>
      <c r="BK69" s="211"/>
      <c r="BL69" s="211"/>
      <c r="BM69" s="211"/>
      <c r="BN69" s="211"/>
      <c r="BO69" s="211"/>
      <c r="BP69" s="211"/>
      <c r="BQ69" s="202">
        <f t="shared" si="59"/>
        <v>60</v>
      </c>
      <c r="BR69" s="211"/>
      <c r="BS69" s="211"/>
      <c r="BT69" s="211"/>
      <c r="BU69" s="211"/>
      <c r="BV69" s="211"/>
      <c r="BW69" s="396"/>
      <c r="BX69" s="211"/>
      <c r="BY69" s="211"/>
      <c r="BZ69" s="42"/>
      <c r="CA69" s="38" t="s">
        <v>734</v>
      </c>
      <c r="CB69" s="42"/>
      <c r="CC69" s="46"/>
      <c r="CD69" s="42"/>
      <c r="CE69" s="46"/>
      <c r="CF69" s="42"/>
      <c r="CG69" s="46"/>
      <c r="CH69" s="42"/>
      <c r="CI69" s="43"/>
      <c r="CJ69" s="43"/>
      <c r="CK69" s="46"/>
      <c r="CL69" s="46"/>
      <c r="CM69" s="46"/>
      <c r="CN69" s="44"/>
      <c r="CO69" s="44">
        <v>0.33</v>
      </c>
      <c r="CP69" s="43"/>
      <c r="CQ69" s="43"/>
      <c r="CR69" s="42"/>
      <c r="CS69" s="42"/>
      <c r="CT69" s="43"/>
      <c r="CU69" s="43"/>
      <c r="CV69" s="42"/>
      <c r="CW69" s="42"/>
      <c r="CX69" s="44"/>
      <c r="CY69" s="44"/>
      <c r="CZ69" s="41">
        <f>324*0.1</f>
        <v>32.4</v>
      </c>
      <c r="DA69" s="41"/>
      <c r="DB69" s="44"/>
      <c r="DC69" s="41"/>
      <c r="DD69" s="41"/>
      <c r="DE69" s="40"/>
      <c r="DF69" s="40"/>
      <c r="DG69" s="40"/>
      <c r="DH69" s="45"/>
      <c r="DI69" s="44"/>
      <c r="DJ69" s="44"/>
      <c r="DK69" s="44"/>
      <c r="DL69" s="44"/>
      <c r="DM69" s="44"/>
      <c r="DN69" s="40"/>
      <c r="DO69" s="39"/>
      <c r="DP69" s="43"/>
      <c r="DQ69" s="43"/>
      <c r="DR69" s="42"/>
      <c r="DS69" s="42"/>
      <c r="DT69" s="43"/>
      <c r="DU69" s="42"/>
      <c r="DV69" s="42"/>
      <c r="DW69" s="46"/>
      <c r="DX69" s="46"/>
      <c r="DY69" s="43"/>
      <c r="DZ69" s="43"/>
      <c r="EA69" s="42"/>
      <c r="EB69" s="43"/>
      <c r="EC69" s="42"/>
      <c r="ED69" s="52">
        <v>170000</v>
      </c>
      <c r="EE69" s="52">
        <v>0</v>
      </c>
      <c r="EF69" s="45"/>
      <c r="EG69" s="52">
        <v>200000</v>
      </c>
      <c r="EH69" s="51">
        <v>0</v>
      </c>
      <c r="EI69" s="45">
        <v>200000</v>
      </c>
      <c r="EJ69" s="45"/>
      <c r="EK69" s="43"/>
    </row>
    <row r="70" spans="1:141" ht="63" hidden="1" x14ac:dyDescent="0.2">
      <c r="A70" s="47" t="s">
        <v>591</v>
      </c>
      <c r="B70" s="83" t="s">
        <v>233</v>
      </c>
      <c r="C70" s="232" t="s">
        <v>214</v>
      </c>
      <c r="D70" s="78" t="s">
        <v>761</v>
      </c>
      <c r="E70" s="196" t="s">
        <v>179</v>
      </c>
      <c r="F70" s="117"/>
      <c r="G70" s="48" t="s">
        <v>623</v>
      </c>
      <c r="H70" s="48" t="s">
        <v>661</v>
      </c>
      <c r="I70" s="48" t="s">
        <v>652</v>
      </c>
      <c r="J70" s="48" t="s">
        <v>707</v>
      </c>
      <c r="K70" s="48" t="s">
        <v>730</v>
      </c>
      <c r="L70" s="197">
        <v>414000</v>
      </c>
      <c r="M70" s="198"/>
      <c r="N70" s="94"/>
      <c r="O70" s="199"/>
      <c r="P70" s="200"/>
      <c r="Q70" s="200"/>
      <c r="R70" s="200"/>
      <c r="S70" s="201">
        <v>15.233988893053294</v>
      </c>
      <c r="T70" s="202">
        <v>9.75</v>
      </c>
      <c r="U70" s="94"/>
      <c r="V70" s="205" t="s">
        <v>155</v>
      </c>
      <c r="W70" s="206"/>
      <c r="X70" s="207">
        <f t="shared" si="36"/>
        <v>16290.726817042605</v>
      </c>
      <c r="Y70" s="208"/>
      <c r="Z70" s="208"/>
      <c r="AA70" s="208" t="s">
        <v>161</v>
      </c>
      <c r="AB70" s="208"/>
      <c r="AC70" s="208"/>
      <c r="AD70" s="208"/>
      <c r="AE70" s="208"/>
      <c r="AF70" s="209">
        <f t="shared" si="37"/>
        <v>10</v>
      </c>
      <c r="AG70" s="209">
        <f t="shared" si="58"/>
        <v>0</v>
      </c>
      <c r="AH70" s="209">
        <f t="shared" si="38"/>
        <v>15</v>
      </c>
      <c r="AI70" s="209">
        <f t="shared" si="57"/>
        <v>10</v>
      </c>
      <c r="AJ70" s="202" t="s">
        <v>161</v>
      </c>
      <c r="AK70" s="209">
        <f t="shared" si="44"/>
        <v>15</v>
      </c>
      <c r="AL70" s="202" t="s">
        <v>751</v>
      </c>
      <c r="AM70" s="209">
        <f t="shared" si="39"/>
        <v>10</v>
      </c>
      <c r="AN70" s="202" t="s">
        <v>161</v>
      </c>
      <c r="AO70" s="209">
        <f t="shared" si="52"/>
        <v>0</v>
      </c>
      <c r="AP70" s="202" t="s">
        <v>162</v>
      </c>
      <c r="AQ70" s="209">
        <f t="shared" si="41"/>
        <v>0</v>
      </c>
      <c r="AR70" s="202" t="s">
        <v>162</v>
      </c>
      <c r="AS70" s="201"/>
      <c r="AT70" s="201"/>
      <c r="AU70" s="201">
        <v>55</v>
      </c>
      <c r="AV70" s="201"/>
      <c r="AW70" s="201"/>
      <c r="AX70" s="201"/>
      <c r="AY70" s="201"/>
      <c r="AZ70" s="201"/>
      <c r="BA70" s="210"/>
      <c r="BB70" s="125"/>
      <c r="BC70" s="210"/>
      <c r="BD70" s="117" t="s">
        <v>214</v>
      </c>
      <c r="BE70" s="211"/>
      <c r="BF70" s="117"/>
      <c r="BG70" s="211"/>
      <c r="BH70" s="117"/>
      <c r="BI70" s="211"/>
      <c r="BJ70" s="211"/>
      <c r="BK70" s="211"/>
      <c r="BL70" s="211"/>
      <c r="BM70" s="211"/>
      <c r="BN70" s="211"/>
      <c r="BO70" s="211"/>
      <c r="BP70" s="211"/>
      <c r="BQ70" s="202">
        <f t="shared" si="59"/>
        <v>60</v>
      </c>
      <c r="BR70" s="211"/>
      <c r="BS70" s="211"/>
      <c r="BT70" s="211"/>
      <c r="BU70" s="211"/>
      <c r="BV70" s="211"/>
      <c r="BW70" s="396"/>
      <c r="BX70" s="211"/>
      <c r="BY70" s="211"/>
      <c r="BZ70" s="42"/>
      <c r="CA70" s="38" t="s">
        <v>733</v>
      </c>
      <c r="CB70" s="42"/>
      <c r="CC70" s="46"/>
      <c r="CD70" s="42"/>
      <c r="CE70" s="46"/>
      <c r="CF70" s="42"/>
      <c r="CG70" s="46"/>
      <c r="CH70" s="42"/>
      <c r="CI70" s="43"/>
      <c r="CJ70" s="43"/>
      <c r="CK70" s="46"/>
      <c r="CL70" s="46"/>
      <c r="CM70" s="46"/>
      <c r="CN70" s="44"/>
      <c r="CO70" s="44">
        <v>0.36</v>
      </c>
      <c r="CP70" s="43"/>
      <c r="CQ70" s="43"/>
      <c r="CR70" s="42"/>
      <c r="CS70" s="42"/>
      <c r="CT70" s="43"/>
      <c r="CU70" s="43"/>
      <c r="CV70" s="42"/>
      <c r="CW70" s="42"/>
      <c r="CX70" s="44"/>
      <c r="CY70" s="44"/>
      <c r="CZ70" s="41">
        <f>798*0.1</f>
        <v>79.800000000000011</v>
      </c>
      <c r="DA70" s="41"/>
      <c r="DB70" s="44"/>
      <c r="DC70" s="41"/>
      <c r="DD70" s="41"/>
      <c r="DE70" s="40"/>
      <c r="DF70" s="40"/>
      <c r="DG70" s="40"/>
      <c r="DH70" s="45"/>
      <c r="DI70" s="44"/>
      <c r="DJ70" s="44"/>
      <c r="DK70" s="44"/>
      <c r="DL70" s="44"/>
      <c r="DM70" s="44"/>
      <c r="DN70" s="40"/>
      <c r="DO70" s="39"/>
      <c r="DP70" s="43"/>
      <c r="DQ70" s="43"/>
      <c r="DR70" s="42"/>
      <c r="DS70" s="42"/>
      <c r="DT70" s="43"/>
      <c r="DU70" s="42"/>
      <c r="DV70" s="42"/>
      <c r="DW70" s="46"/>
      <c r="DX70" s="46"/>
      <c r="DY70" s="43"/>
      <c r="DZ70" s="43"/>
      <c r="EA70" s="42"/>
      <c r="EB70" s="43"/>
      <c r="EC70" s="42"/>
      <c r="ED70" s="52">
        <v>360000</v>
      </c>
      <c r="EE70" s="52">
        <v>0</v>
      </c>
      <c r="EF70" s="45"/>
      <c r="EG70" s="52">
        <v>414000</v>
      </c>
      <c r="EH70" s="51">
        <v>0</v>
      </c>
      <c r="EI70" s="33">
        <v>468000</v>
      </c>
      <c r="EJ70" s="45"/>
      <c r="EK70" s="43"/>
    </row>
    <row r="71" spans="1:141" ht="70.150000000000006" hidden="1" customHeight="1" x14ac:dyDescent="0.2">
      <c r="A71" s="47" t="s">
        <v>592</v>
      </c>
      <c r="B71" s="83" t="s">
        <v>233</v>
      </c>
      <c r="C71" s="232" t="s">
        <v>214</v>
      </c>
      <c r="D71" s="78" t="s">
        <v>761</v>
      </c>
      <c r="E71" s="196" t="s">
        <v>179</v>
      </c>
      <c r="F71" s="117"/>
      <c r="G71" s="48" t="s">
        <v>204</v>
      </c>
      <c r="H71" s="48" t="s">
        <v>660</v>
      </c>
      <c r="I71" s="48" t="s">
        <v>662</v>
      </c>
      <c r="J71" s="48" t="s">
        <v>708</v>
      </c>
      <c r="K71" s="48" t="s">
        <v>731</v>
      </c>
      <c r="L71" s="197">
        <v>405375</v>
      </c>
      <c r="M71" s="198"/>
      <c r="N71" s="94"/>
      <c r="O71" s="199"/>
      <c r="P71" s="200"/>
      <c r="Q71" s="200"/>
      <c r="R71" s="200"/>
      <c r="S71" s="201">
        <v>14.980262092711737</v>
      </c>
      <c r="T71" s="220">
        <v>9.75</v>
      </c>
      <c r="U71" s="94"/>
      <c r="V71" s="205" t="s">
        <v>155</v>
      </c>
      <c r="W71" s="206"/>
      <c r="X71" s="207">
        <f t="shared" si="36"/>
        <v>2732.7935222672068</v>
      </c>
      <c r="Y71" s="208"/>
      <c r="Z71" s="208"/>
      <c r="AA71" s="208" t="s">
        <v>161</v>
      </c>
      <c r="AB71" s="208"/>
      <c r="AC71" s="208"/>
      <c r="AD71" s="208"/>
      <c r="AE71" s="208"/>
      <c r="AF71" s="209">
        <f t="shared" si="37"/>
        <v>5</v>
      </c>
      <c r="AG71" s="209">
        <f t="shared" si="58"/>
        <v>5</v>
      </c>
      <c r="AH71" s="209">
        <f t="shared" si="38"/>
        <v>15</v>
      </c>
      <c r="AI71" s="209">
        <f t="shared" si="57"/>
        <v>10</v>
      </c>
      <c r="AJ71" s="202" t="s">
        <v>161</v>
      </c>
      <c r="AK71" s="209">
        <f t="shared" si="44"/>
        <v>15</v>
      </c>
      <c r="AL71" s="202" t="s">
        <v>751</v>
      </c>
      <c r="AM71" s="209">
        <f t="shared" si="39"/>
        <v>10</v>
      </c>
      <c r="AN71" s="202" t="s">
        <v>161</v>
      </c>
      <c r="AO71" s="209">
        <f t="shared" si="52"/>
        <v>0</v>
      </c>
      <c r="AP71" s="202" t="s">
        <v>162</v>
      </c>
      <c r="AQ71" s="209">
        <f t="shared" si="41"/>
        <v>0</v>
      </c>
      <c r="AR71" s="202" t="s">
        <v>162</v>
      </c>
      <c r="AS71" s="201"/>
      <c r="AT71" s="201"/>
      <c r="AU71" s="201">
        <v>42.5</v>
      </c>
      <c r="AV71" s="201"/>
      <c r="AW71" s="201"/>
      <c r="AX71" s="201"/>
      <c r="AY71" s="201"/>
      <c r="AZ71" s="201"/>
      <c r="BA71" s="210"/>
      <c r="BB71" s="125"/>
      <c r="BC71" s="210"/>
      <c r="BD71" s="117" t="s">
        <v>214</v>
      </c>
      <c r="BE71" s="211"/>
      <c r="BF71" s="117"/>
      <c r="BG71" s="211"/>
      <c r="BH71" s="117"/>
      <c r="BI71" s="211"/>
      <c r="BJ71" s="211"/>
      <c r="BK71" s="211"/>
      <c r="BL71" s="211"/>
      <c r="BM71" s="211"/>
      <c r="BN71" s="211"/>
      <c r="BO71" s="211"/>
      <c r="BP71" s="211"/>
      <c r="BQ71" s="202">
        <f t="shared" si="59"/>
        <v>60</v>
      </c>
      <c r="BR71" s="211"/>
      <c r="BS71" s="211"/>
      <c r="BT71" s="211"/>
      <c r="BU71" s="211"/>
      <c r="BV71" s="211"/>
      <c r="BW71" s="396"/>
      <c r="BX71" s="211"/>
      <c r="BY71" s="211"/>
      <c r="BZ71" s="42"/>
      <c r="CA71" s="38" t="s">
        <v>733</v>
      </c>
      <c r="CB71" s="42"/>
      <c r="CC71" s="46"/>
      <c r="CD71" s="42"/>
      <c r="CE71" s="46"/>
      <c r="CF71" s="42"/>
      <c r="CG71" s="46"/>
      <c r="CH71" s="42"/>
      <c r="CI71" s="43"/>
      <c r="CJ71" s="43"/>
      <c r="CK71" s="46"/>
      <c r="CL71" s="46"/>
      <c r="CM71" s="46"/>
      <c r="CN71" s="44"/>
      <c r="CO71" s="44">
        <v>3.12</v>
      </c>
      <c r="CP71" s="43"/>
      <c r="CQ71" s="43"/>
      <c r="CR71" s="42"/>
      <c r="CS71" s="42"/>
      <c r="CT71" s="43"/>
      <c r="CU71" s="43"/>
      <c r="CV71" s="42"/>
      <c r="CW71" s="42"/>
      <c r="CX71" s="44"/>
      <c r="CY71" s="44"/>
      <c r="CZ71" s="41">
        <f>950*0.1</f>
        <v>95</v>
      </c>
      <c r="DA71" s="41"/>
      <c r="DB71" s="44"/>
      <c r="DC71" s="41"/>
      <c r="DD71" s="41"/>
      <c r="DE71" s="40"/>
      <c r="DF71" s="40"/>
      <c r="DG71" s="40"/>
      <c r="DH71" s="45"/>
      <c r="DI71" s="44"/>
      <c r="DJ71" s="44"/>
      <c r="DK71" s="44"/>
      <c r="DL71" s="44"/>
      <c r="DM71" s="44"/>
      <c r="DN71" s="40"/>
      <c r="DO71" s="39"/>
      <c r="DP71" s="43"/>
      <c r="DQ71" s="43"/>
      <c r="DR71" s="42"/>
      <c r="DS71" s="42"/>
      <c r="DT71" s="43"/>
      <c r="DU71" s="42"/>
      <c r="DV71" s="42"/>
      <c r="DW71" s="46"/>
      <c r="DX71" s="46"/>
      <c r="DY71" s="43"/>
      <c r="DZ71" s="43"/>
      <c r="EA71" s="42"/>
      <c r="EB71" s="43"/>
      <c r="EC71" s="42"/>
      <c r="ED71" s="52">
        <v>385375</v>
      </c>
      <c r="EE71" s="52">
        <v>0</v>
      </c>
      <c r="EF71" s="45"/>
      <c r="EG71" s="52">
        <v>405375</v>
      </c>
      <c r="EH71" s="51">
        <v>0</v>
      </c>
      <c r="EI71" s="33">
        <v>810000</v>
      </c>
      <c r="EJ71" s="45"/>
      <c r="EK71" s="43"/>
    </row>
    <row r="72" spans="1:141" ht="63" hidden="1" x14ac:dyDescent="0.2">
      <c r="A72" s="47" t="s">
        <v>594</v>
      </c>
      <c r="B72" s="83" t="s">
        <v>243</v>
      </c>
      <c r="C72" s="232" t="s">
        <v>214</v>
      </c>
      <c r="D72" s="78" t="s">
        <v>761</v>
      </c>
      <c r="E72" s="196" t="s">
        <v>179</v>
      </c>
      <c r="F72" s="117"/>
      <c r="G72" s="48" t="s">
        <v>628</v>
      </c>
      <c r="H72" s="48" t="s">
        <v>665</v>
      </c>
      <c r="I72" s="48"/>
      <c r="J72" s="48" t="s">
        <v>709</v>
      </c>
      <c r="K72" s="48" t="s">
        <v>730</v>
      </c>
      <c r="L72" s="197">
        <v>400000</v>
      </c>
      <c r="M72" s="198"/>
      <c r="N72" s="94"/>
      <c r="O72" s="199"/>
      <c r="P72" s="200"/>
      <c r="Q72" s="200"/>
      <c r="R72" s="200"/>
      <c r="S72" s="201">
        <v>14.580441313826976</v>
      </c>
      <c r="T72" s="220">
        <v>7.5</v>
      </c>
      <c r="U72" s="94"/>
      <c r="V72" s="205" t="s">
        <v>155</v>
      </c>
      <c r="W72" s="206"/>
      <c r="X72" s="207">
        <f t="shared" si="36"/>
        <v>94562.647754137128</v>
      </c>
      <c r="Y72" s="208"/>
      <c r="Z72" s="208"/>
      <c r="AA72" s="208" t="s">
        <v>161</v>
      </c>
      <c r="AB72" s="208"/>
      <c r="AC72" s="208"/>
      <c r="AD72" s="208"/>
      <c r="AE72" s="208"/>
      <c r="AF72" s="209">
        <f t="shared" si="37"/>
        <v>10</v>
      </c>
      <c r="AG72" s="209">
        <f t="shared" si="58"/>
        <v>0</v>
      </c>
      <c r="AH72" s="209">
        <f t="shared" si="38"/>
        <v>15</v>
      </c>
      <c r="AI72" s="209">
        <f t="shared" si="57"/>
        <v>10</v>
      </c>
      <c r="AJ72" s="202" t="s">
        <v>161</v>
      </c>
      <c r="AK72" s="209">
        <f t="shared" si="44"/>
        <v>15</v>
      </c>
      <c r="AL72" s="202" t="s">
        <v>751</v>
      </c>
      <c r="AM72" s="209">
        <f t="shared" si="39"/>
        <v>10</v>
      </c>
      <c r="AN72" s="202" t="s">
        <v>161</v>
      </c>
      <c r="AO72" s="209">
        <f t="shared" si="52"/>
        <v>0</v>
      </c>
      <c r="AP72" s="202" t="s">
        <v>162</v>
      </c>
      <c r="AQ72" s="209">
        <f t="shared" si="41"/>
        <v>0</v>
      </c>
      <c r="AR72" s="202" t="s">
        <v>162</v>
      </c>
      <c r="AS72" s="201"/>
      <c r="AT72" s="201"/>
      <c r="AU72" s="201">
        <v>50</v>
      </c>
      <c r="AV72" s="201"/>
      <c r="AW72" s="201"/>
      <c r="AX72" s="201"/>
      <c r="AY72" s="201"/>
      <c r="AZ72" s="201"/>
      <c r="BA72" s="210"/>
      <c r="BB72" s="125"/>
      <c r="BC72" s="210"/>
      <c r="BD72" s="117" t="s">
        <v>214</v>
      </c>
      <c r="BE72" s="211"/>
      <c r="BF72" s="117"/>
      <c r="BG72" s="211"/>
      <c r="BH72" s="117"/>
      <c r="BI72" s="211"/>
      <c r="BJ72" s="211"/>
      <c r="BK72" s="211"/>
      <c r="BL72" s="211"/>
      <c r="BM72" s="211"/>
      <c r="BN72" s="211"/>
      <c r="BO72" s="211"/>
      <c r="BP72" s="211"/>
      <c r="BQ72" s="202">
        <f t="shared" si="59"/>
        <v>60</v>
      </c>
      <c r="BR72" s="211"/>
      <c r="BS72" s="211"/>
      <c r="BT72" s="211"/>
      <c r="BU72" s="211"/>
      <c r="BV72" s="211"/>
      <c r="BW72" s="396"/>
      <c r="BX72" s="211"/>
      <c r="BY72" s="211"/>
      <c r="BZ72" s="42"/>
      <c r="CA72" s="38" t="s">
        <v>734</v>
      </c>
      <c r="CB72" s="42"/>
      <c r="CC72" s="46"/>
      <c r="CD72" s="42"/>
      <c r="CE72" s="46"/>
      <c r="CF72" s="42"/>
      <c r="CG72" s="46"/>
      <c r="CH72" s="42"/>
      <c r="CI72" s="43"/>
      <c r="CJ72" s="43"/>
      <c r="CK72" s="46"/>
      <c r="CL72" s="46"/>
      <c r="CM72" s="46"/>
      <c r="CN72" s="44"/>
      <c r="CO72" s="44">
        <v>0.47</v>
      </c>
      <c r="CP72" s="43"/>
      <c r="CQ72" s="43"/>
      <c r="CR72" s="42"/>
      <c r="CS72" s="42"/>
      <c r="CT72" s="43"/>
      <c r="CU72" s="43"/>
      <c r="CV72" s="42"/>
      <c r="CW72" s="42"/>
      <c r="CX72" s="44"/>
      <c r="CY72" s="44"/>
      <c r="CZ72" s="41">
        <f>90*0.1</f>
        <v>9</v>
      </c>
      <c r="DA72" s="41"/>
      <c r="DB72" s="44"/>
      <c r="DC72" s="41"/>
      <c r="DD72" s="41"/>
      <c r="DE72" s="40"/>
      <c r="DF72" s="40"/>
      <c r="DG72" s="40"/>
      <c r="DH72" s="45"/>
      <c r="DI72" s="44"/>
      <c r="DJ72" s="44"/>
      <c r="DK72" s="44"/>
      <c r="DL72" s="44"/>
      <c r="DM72" s="44"/>
      <c r="DN72" s="40"/>
      <c r="DO72" s="39"/>
      <c r="DP72" s="43"/>
      <c r="DQ72" s="43"/>
      <c r="DR72" s="42"/>
      <c r="DS72" s="42"/>
      <c r="DT72" s="43"/>
      <c r="DU72" s="42"/>
      <c r="DV72" s="42"/>
      <c r="DW72" s="46"/>
      <c r="DX72" s="46"/>
      <c r="DY72" s="43"/>
      <c r="DZ72" s="43"/>
      <c r="EA72" s="42"/>
      <c r="EB72" s="43"/>
      <c r="EC72" s="42"/>
      <c r="ED72" s="52">
        <v>380000</v>
      </c>
      <c r="EE72" s="52">
        <v>0</v>
      </c>
      <c r="EF72" s="45"/>
      <c r="EG72" s="52">
        <v>400000</v>
      </c>
      <c r="EH72" s="51">
        <v>0</v>
      </c>
      <c r="EI72" s="45">
        <v>400000</v>
      </c>
      <c r="EJ72" s="45"/>
      <c r="EK72" s="43"/>
    </row>
    <row r="73" spans="1:141" ht="61.15" hidden="1" customHeight="1" x14ac:dyDescent="0.2">
      <c r="A73" s="47" t="s">
        <v>595</v>
      </c>
      <c r="B73" s="83" t="s">
        <v>243</v>
      </c>
      <c r="C73" s="232" t="s">
        <v>214</v>
      </c>
      <c r="D73" s="78" t="s">
        <v>761</v>
      </c>
      <c r="E73" s="196" t="s">
        <v>179</v>
      </c>
      <c r="F73" s="117"/>
      <c r="G73" s="48" t="s">
        <v>628</v>
      </c>
      <c r="H73" s="48"/>
      <c r="I73" s="48"/>
      <c r="J73" s="48" t="s">
        <v>710</v>
      </c>
      <c r="K73" s="48" t="s">
        <v>730</v>
      </c>
      <c r="L73" s="197">
        <v>400000</v>
      </c>
      <c r="M73" s="198"/>
      <c r="N73" s="94"/>
      <c r="O73" s="199"/>
      <c r="P73" s="200"/>
      <c r="Q73" s="200"/>
      <c r="R73" s="200"/>
      <c r="S73" s="201">
        <v>14.551587373051026</v>
      </c>
      <c r="T73" s="220">
        <v>7.5</v>
      </c>
      <c r="U73" s="94"/>
      <c r="V73" s="205" t="s">
        <v>155</v>
      </c>
      <c r="W73" s="206"/>
      <c r="X73" s="207">
        <f t="shared" si="36"/>
        <v>120809.42313500452</v>
      </c>
      <c r="Y73" s="208"/>
      <c r="Z73" s="208"/>
      <c r="AA73" s="208" t="s">
        <v>161</v>
      </c>
      <c r="AB73" s="208"/>
      <c r="AC73" s="208"/>
      <c r="AD73" s="208"/>
      <c r="AE73" s="208"/>
      <c r="AF73" s="209">
        <f t="shared" si="37"/>
        <v>10</v>
      </c>
      <c r="AG73" s="209">
        <f t="shared" si="58"/>
        <v>0</v>
      </c>
      <c r="AH73" s="209">
        <f t="shared" si="38"/>
        <v>15</v>
      </c>
      <c r="AI73" s="209">
        <f t="shared" si="57"/>
        <v>10</v>
      </c>
      <c r="AJ73" s="202" t="s">
        <v>161</v>
      </c>
      <c r="AK73" s="209">
        <f t="shared" si="44"/>
        <v>15</v>
      </c>
      <c r="AL73" s="202" t="s">
        <v>751</v>
      </c>
      <c r="AM73" s="209">
        <f t="shared" si="39"/>
        <v>10</v>
      </c>
      <c r="AN73" s="202" t="s">
        <v>161</v>
      </c>
      <c r="AO73" s="209">
        <f t="shared" si="52"/>
        <v>0</v>
      </c>
      <c r="AP73" s="202" t="s">
        <v>162</v>
      </c>
      <c r="AQ73" s="209">
        <f t="shared" si="41"/>
        <v>0</v>
      </c>
      <c r="AR73" s="202" t="s">
        <v>162</v>
      </c>
      <c r="AS73" s="201"/>
      <c r="AT73" s="201"/>
      <c r="AU73" s="201">
        <v>50</v>
      </c>
      <c r="AV73" s="201"/>
      <c r="AW73" s="201"/>
      <c r="AX73" s="201"/>
      <c r="AY73" s="201"/>
      <c r="AZ73" s="201"/>
      <c r="BA73" s="210"/>
      <c r="BB73" s="125"/>
      <c r="BC73" s="210"/>
      <c r="BD73" s="216" t="s">
        <v>214</v>
      </c>
      <c r="BE73" s="211"/>
      <c r="BF73" s="117"/>
      <c r="BG73" s="211"/>
      <c r="BH73" s="117"/>
      <c r="BI73" s="211"/>
      <c r="BJ73" s="211"/>
      <c r="BK73" s="211"/>
      <c r="BL73" s="211"/>
      <c r="BM73" s="211"/>
      <c r="BN73" s="211"/>
      <c r="BO73" s="211"/>
      <c r="BP73" s="211"/>
      <c r="BQ73" s="202">
        <f t="shared" si="59"/>
        <v>60</v>
      </c>
      <c r="BR73" s="211"/>
      <c r="BS73" s="211"/>
      <c r="BT73" s="211"/>
      <c r="BU73" s="211"/>
      <c r="BV73" s="211"/>
      <c r="BW73" s="396"/>
      <c r="BX73" s="211"/>
      <c r="BY73" s="211"/>
      <c r="BZ73" s="42"/>
      <c r="CA73" s="38" t="s">
        <v>734</v>
      </c>
      <c r="CB73" s="42"/>
      <c r="CC73" s="46"/>
      <c r="CD73" s="42"/>
      <c r="CE73" s="46"/>
      <c r="CF73" s="42"/>
      <c r="CG73" s="46"/>
      <c r="CH73" s="42"/>
      <c r="CI73" s="43"/>
      <c r="CJ73" s="43"/>
      <c r="CK73" s="46"/>
      <c r="CL73" s="46"/>
      <c r="CM73" s="46"/>
      <c r="CN73" s="44"/>
      <c r="CO73" s="44">
        <v>0.43</v>
      </c>
      <c r="CP73" s="43"/>
      <c r="CQ73" s="43"/>
      <c r="CR73" s="42"/>
      <c r="CS73" s="42"/>
      <c r="CT73" s="43"/>
      <c r="CU73" s="43"/>
      <c r="CV73" s="42"/>
      <c r="CW73" s="42"/>
      <c r="CX73" s="44"/>
      <c r="CY73" s="44"/>
      <c r="CZ73" s="41">
        <f>77*0.1</f>
        <v>7.7</v>
      </c>
      <c r="DA73" s="41"/>
      <c r="DB73" s="44"/>
      <c r="DC73" s="41"/>
      <c r="DD73" s="41"/>
      <c r="DE73" s="40"/>
      <c r="DF73" s="40"/>
      <c r="DG73" s="40"/>
      <c r="DH73" s="45"/>
      <c r="DI73" s="44"/>
      <c r="DJ73" s="44"/>
      <c r="DK73" s="44"/>
      <c r="DL73" s="44"/>
      <c r="DM73" s="44"/>
      <c r="DN73" s="40"/>
      <c r="DO73" s="39"/>
      <c r="DP73" s="43"/>
      <c r="DQ73" s="43"/>
      <c r="DR73" s="42"/>
      <c r="DS73" s="42"/>
      <c r="DT73" s="43"/>
      <c r="DU73" s="42"/>
      <c r="DV73" s="42"/>
      <c r="DW73" s="46"/>
      <c r="DX73" s="46"/>
      <c r="DY73" s="43"/>
      <c r="DZ73" s="43"/>
      <c r="EA73" s="42"/>
      <c r="EB73" s="43"/>
      <c r="EC73" s="42"/>
      <c r="ED73" s="52">
        <v>380000</v>
      </c>
      <c r="EE73" s="52">
        <v>0</v>
      </c>
      <c r="EF73" s="45"/>
      <c r="EG73" s="52">
        <v>400000</v>
      </c>
      <c r="EH73" s="51">
        <v>0</v>
      </c>
      <c r="EI73" s="45">
        <v>400000</v>
      </c>
      <c r="EJ73" s="45"/>
      <c r="EK73" s="43"/>
    </row>
    <row r="74" spans="1:141" ht="92.45" customHeight="1" x14ac:dyDescent="0.2">
      <c r="A74" s="236" t="s">
        <v>102</v>
      </c>
      <c r="B74" s="237" t="s">
        <v>251</v>
      </c>
      <c r="C74" s="237" t="s">
        <v>214</v>
      </c>
      <c r="D74" s="238" t="s">
        <v>757</v>
      </c>
      <c r="E74" s="238" t="s">
        <v>153</v>
      </c>
      <c r="F74" s="236" t="s">
        <v>248</v>
      </c>
      <c r="G74" s="236" t="s">
        <v>239</v>
      </c>
      <c r="H74" s="236" t="s">
        <v>249</v>
      </c>
      <c r="I74" s="236" t="s">
        <v>250</v>
      </c>
      <c r="J74" s="236" t="s">
        <v>173</v>
      </c>
      <c r="K74" s="236" t="s">
        <v>167</v>
      </c>
      <c r="L74" s="239">
        <v>116900000</v>
      </c>
      <c r="M74" s="126">
        <v>10.169185073380103</v>
      </c>
      <c r="N74" s="240"/>
      <c r="O74" s="103">
        <v>9.8457510643364152</v>
      </c>
      <c r="P74" s="85">
        <f>(V74+W74+Y74+Z74+AB74+AD74)</f>
        <v>55</v>
      </c>
      <c r="Q74" s="331">
        <v>3.6</v>
      </c>
      <c r="R74" s="331">
        <f>O74+P74+Q74</f>
        <v>68.445751064336406</v>
      </c>
      <c r="S74" s="241">
        <v>6.5632928241854991</v>
      </c>
      <c r="T74" s="503">
        <v>5.25</v>
      </c>
      <c r="U74" s="240"/>
      <c r="V74" s="104">
        <f>IF(AU74&lt;30,0,IF(AU74&lt;50,5,IF(AU74&lt;65,10,IF(AU74&gt;66,15))))</f>
        <v>5</v>
      </c>
      <c r="W74" s="105">
        <f>IF(X74&lt;499,15,IF(X74&lt;999,10,IF(X74&lt;1499,5,IF(X74&gt;1500,0))))</f>
        <v>0</v>
      </c>
      <c r="X74" s="190">
        <f t="shared" si="36"/>
        <v>1998.9636506206675</v>
      </c>
      <c r="Y74" s="105">
        <f>IF(DD74&lt;500,0,IF(DD74&lt;1000,5,IF(DD74&gt;1000,10)))</f>
        <v>0</v>
      </c>
      <c r="Z74" s="105">
        <f>IF(AA74="Yes",20,0)</f>
        <v>20</v>
      </c>
      <c r="AA74" s="85" t="s">
        <v>161</v>
      </c>
      <c r="AB74" s="105">
        <f>IF(AC74="Yes",10,0)</f>
        <v>10</v>
      </c>
      <c r="AC74" s="191" t="s">
        <v>161</v>
      </c>
      <c r="AD74" s="105">
        <f>IF(AE74="Yes",20,0)</f>
        <v>20</v>
      </c>
      <c r="AE74" s="191" t="s">
        <v>161</v>
      </c>
      <c r="AF74" s="242">
        <f t="shared" si="37"/>
        <v>5</v>
      </c>
      <c r="AG74" s="242">
        <f t="shared" si="58"/>
        <v>10</v>
      </c>
      <c r="AH74" s="242">
        <f t="shared" si="38"/>
        <v>15</v>
      </c>
      <c r="AI74" s="242">
        <v>10</v>
      </c>
      <c r="AJ74" s="241" t="s">
        <v>162</v>
      </c>
      <c r="AK74" s="242">
        <f t="shared" si="44"/>
        <v>15</v>
      </c>
      <c r="AL74" s="241" t="s">
        <v>751</v>
      </c>
      <c r="AM74" s="242">
        <f t="shared" si="39"/>
        <v>10</v>
      </c>
      <c r="AN74" s="241" t="s">
        <v>161</v>
      </c>
      <c r="AO74" s="242">
        <f t="shared" si="52"/>
        <v>0</v>
      </c>
      <c r="AP74" s="241" t="s">
        <v>162</v>
      </c>
      <c r="AQ74" s="242">
        <f t="shared" si="41"/>
        <v>0</v>
      </c>
      <c r="AR74" s="241" t="s">
        <v>162</v>
      </c>
      <c r="AS74" s="191">
        <v>16.037487030331597</v>
      </c>
      <c r="AT74" s="191">
        <v>1.6236561163387512E-2</v>
      </c>
      <c r="AU74" s="191">
        <v>49.579204650359998</v>
      </c>
      <c r="AV74" s="191">
        <v>1.8147225661842494</v>
      </c>
      <c r="AW74" s="191">
        <v>0.32203017658757549</v>
      </c>
      <c r="AX74" s="191">
        <v>44.018879968</v>
      </c>
      <c r="AY74" s="191">
        <v>0</v>
      </c>
      <c r="AZ74" s="191">
        <v>0</v>
      </c>
      <c r="BA74" s="455"/>
      <c r="BB74" s="125"/>
      <c r="BC74" s="106"/>
      <c r="BD74" s="337" t="s">
        <v>214</v>
      </c>
      <c r="BE74" s="193">
        <v>100</v>
      </c>
      <c r="BF74" s="101" t="s">
        <v>156</v>
      </c>
      <c r="BG74" s="193" t="s">
        <v>156</v>
      </c>
      <c r="BH74" s="101" t="s">
        <v>156</v>
      </c>
      <c r="BI74" s="193" t="s">
        <v>156</v>
      </c>
      <c r="BJ74" s="193" t="s">
        <v>195</v>
      </c>
      <c r="BK74" s="193">
        <v>100</v>
      </c>
      <c r="BL74" s="193" t="s">
        <v>156</v>
      </c>
      <c r="BM74" s="193" t="s">
        <v>156</v>
      </c>
      <c r="BN74" s="193" t="s">
        <v>156</v>
      </c>
      <c r="BO74" s="193" t="s">
        <v>156</v>
      </c>
      <c r="BP74" s="85">
        <f>SUM(V74+W74+Y74+Z74+AB74+AD74)</f>
        <v>55</v>
      </c>
      <c r="BQ74" s="241">
        <f>SUM(AF74+AG74+AH74+AI74+AK74+AM74+AO74+AQ74)</f>
        <v>65</v>
      </c>
      <c r="BR74" s="85"/>
      <c r="BS74" s="241"/>
      <c r="BT74" s="105"/>
      <c r="BU74" s="242"/>
      <c r="BV74" s="241">
        <f>S74+BU74*0.25</f>
        <v>6.5632928241854991</v>
      </c>
      <c r="BW74" s="406">
        <f>T74+BV74</f>
        <v>11.813292824185499</v>
      </c>
      <c r="BX74" s="508" t="s">
        <v>809</v>
      </c>
      <c r="BY74" s="85">
        <f>O74+BT74*0.25</f>
        <v>9.8457510643364152</v>
      </c>
      <c r="BZ74" s="85"/>
      <c r="CA74" s="22" t="s">
        <v>251</v>
      </c>
      <c r="CB74" s="56">
        <v>50.79</v>
      </c>
      <c r="CC74" s="22" t="s">
        <v>215</v>
      </c>
      <c r="CD74" s="56">
        <v>49.21</v>
      </c>
      <c r="CE74" s="22" t="s">
        <v>156</v>
      </c>
      <c r="CF74" s="56" t="s">
        <v>156</v>
      </c>
      <c r="CG74" s="22" t="s">
        <v>156</v>
      </c>
      <c r="CH74" s="56" t="s">
        <v>156</v>
      </c>
      <c r="CI74" s="24">
        <v>1</v>
      </c>
      <c r="CJ74" s="24" t="s">
        <v>184</v>
      </c>
      <c r="CK74" s="22" t="s">
        <v>198</v>
      </c>
      <c r="CL74" s="22" t="s">
        <v>216</v>
      </c>
      <c r="CM74" s="22" t="s">
        <v>252</v>
      </c>
      <c r="CN74" s="55">
        <v>15.565360119999999</v>
      </c>
      <c r="CO74" s="55">
        <v>15.565360119999999</v>
      </c>
      <c r="CP74" s="24" t="s">
        <v>174</v>
      </c>
      <c r="CQ74" s="24" t="s">
        <v>158</v>
      </c>
      <c r="CR74" s="56">
        <v>1</v>
      </c>
      <c r="CS74" s="56">
        <v>2</v>
      </c>
      <c r="CT74" s="24" t="s">
        <v>159</v>
      </c>
      <c r="CU74" s="24" t="s">
        <v>160</v>
      </c>
      <c r="CV74" s="56">
        <v>55</v>
      </c>
      <c r="CW74" s="56">
        <v>55</v>
      </c>
      <c r="CX74" s="55">
        <v>9.6602817719101992</v>
      </c>
      <c r="CY74" s="55">
        <v>90.339718228089794</v>
      </c>
      <c r="CZ74" s="57">
        <v>3757.079988</v>
      </c>
      <c r="DA74" s="57">
        <v>15509.470209999999</v>
      </c>
      <c r="DB74" s="55">
        <v>0.24224425058552662</v>
      </c>
      <c r="DC74" s="57">
        <v>3394.1354747631499</v>
      </c>
      <c r="DD74" s="57">
        <v>362.9445132368499</v>
      </c>
      <c r="DE74" s="58">
        <v>74923.879907980401</v>
      </c>
      <c r="DF74" s="58">
        <v>8011.8225466282393</v>
      </c>
      <c r="DG74" s="58">
        <v>82935.702454608647</v>
      </c>
      <c r="DH74" s="23">
        <v>1898054</v>
      </c>
      <c r="DI74" s="55">
        <v>55.621653420000001</v>
      </c>
      <c r="DJ74" s="55">
        <v>44.958995770000001</v>
      </c>
      <c r="DK74" s="55">
        <v>48.171840009999997</v>
      </c>
      <c r="DL74" s="55" t="s">
        <v>156</v>
      </c>
      <c r="DM74" s="55" t="s">
        <v>156</v>
      </c>
      <c r="DN74" s="58">
        <v>1</v>
      </c>
      <c r="DO74" s="59">
        <v>5.4406035317515099E-6</v>
      </c>
      <c r="DP74" s="24" t="s">
        <v>162</v>
      </c>
      <c r="DQ74" s="24" t="s">
        <v>162</v>
      </c>
      <c r="DR74" s="56">
        <v>12</v>
      </c>
      <c r="DS74" s="56">
        <v>12</v>
      </c>
      <c r="DT74" s="24" t="s">
        <v>162</v>
      </c>
      <c r="DU74" s="56">
        <v>1</v>
      </c>
      <c r="DV74" s="56">
        <v>0</v>
      </c>
      <c r="DW74" s="22" t="s">
        <v>175</v>
      </c>
      <c r="DX74" s="22" t="s">
        <v>164</v>
      </c>
      <c r="DY74" s="24" t="s">
        <v>165</v>
      </c>
      <c r="DZ74" s="24" t="s">
        <v>176</v>
      </c>
      <c r="EA74" s="56">
        <v>2</v>
      </c>
      <c r="EB74" s="24" t="s">
        <v>161</v>
      </c>
      <c r="EC74" s="56">
        <v>37</v>
      </c>
      <c r="ED74" s="23">
        <v>91500000</v>
      </c>
      <c r="EE74" s="23">
        <v>20000000</v>
      </c>
      <c r="EF74" s="23">
        <v>5400000</v>
      </c>
      <c r="EG74" s="23">
        <v>116900000</v>
      </c>
      <c r="EH74" s="23" t="s">
        <v>156</v>
      </c>
      <c r="EI74" s="23">
        <v>116900000</v>
      </c>
      <c r="EJ74" s="23">
        <v>116900000</v>
      </c>
      <c r="EK74" s="24" t="s">
        <v>156</v>
      </c>
    </row>
    <row r="75" spans="1:141" ht="85.15" hidden="1" customHeight="1" x14ac:dyDescent="0.2">
      <c r="A75" s="47" t="s">
        <v>617</v>
      </c>
      <c r="B75" s="83" t="s">
        <v>327</v>
      </c>
      <c r="C75" s="232" t="s">
        <v>214</v>
      </c>
      <c r="D75" s="78" t="s">
        <v>761</v>
      </c>
      <c r="E75" s="196" t="s">
        <v>179</v>
      </c>
      <c r="F75" s="117"/>
      <c r="G75" s="48" t="s">
        <v>643</v>
      </c>
      <c r="H75" s="48" t="s">
        <v>643</v>
      </c>
      <c r="I75" s="48" t="s">
        <v>643</v>
      </c>
      <c r="J75" s="48" t="s">
        <v>727</v>
      </c>
      <c r="K75" s="48" t="s">
        <v>730</v>
      </c>
      <c r="L75" s="197">
        <v>400000</v>
      </c>
      <c r="M75" s="198"/>
      <c r="N75" s="94"/>
      <c r="O75" s="199"/>
      <c r="P75" s="200"/>
      <c r="Q75" s="200"/>
      <c r="R75" s="200"/>
      <c r="S75" s="201">
        <v>9.2594271087650011</v>
      </c>
      <c r="T75" s="220">
        <v>3.75</v>
      </c>
      <c r="U75" s="94"/>
      <c r="V75" s="205" t="s">
        <v>155</v>
      </c>
      <c r="W75" s="206"/>
      <c r="X75" s="207">
        <f t="shared" si="36"/>
        <v>1871.3051080641271</v>
      </c>
      <c r="Y75" s="208"/>
      <c r="Z75" s="208"/>
      <c r="AA75" s="208" t="s">
        <v>161</v>
      </c>
      <c r="AB75" s="208"/>
      <c r="AC75" s="208"/>
      <c r="AD75" s="208"/>
      <c r="AE75" s="208"/>
      <c r="AF75" s="209">
        <f t="shared" si="37"/>
        <v>0</v>
      </c>
      <c r="AG75" s="209">
        <f t="shared" si="58"/>
        <v>10</v>
      </c>
      <c r="AH75" s="209">
        <f t="shared" si="38"/>
        <v>15</v>
      </c>
      <c r="AI75" s="209">
        <f>IF(AJ75="Yes",10,0)</f>
        <v>10</v>
      </c>
      <c r="AJ75" s="202" t="s">
        <v>161</v>
      </c>
      <c r="AK75" s="209">
        <f t="shared" si="44"/>
        <v>15</v>
      </c>
      <c r="AL75" s="202" t="s">
        <v>751</v>
      </c>
      <c r="AM75" s="209">
        <f t="shared" si="39"/>
        <v>10</v>
      </c>
      <c r="AN75" s="202" t="s">
        <v>161</v>
      </c>
      <c r="AO75" s="209">
        <f t="shared" si="52"/>
        <v>0</v>
      </c>
      <c r="AP75" s="202" t="s">
        <v>162</v>
      </c>
      <c r="AQ75" s="209">
        <f t="shared" si="41"/>
        <v>0</v>
      </c>
      <c r="AR75" s="202" t="s">
        <v>162</v>
      </c>
      <c r="AS75" s="201"/>
      <c r="AT75" s="201"/>
      <c r="AU75" s="201">
        <v>12.5</v>
      </c>
      <c r="AV75" s="201"/>
      <c r="AW75" s="201"/>
      <c r="AX75" s="201"/>
      <c r="AY75" s="201"/>
      <c r="AZ75" s="201"/>
      <c r="BA75" s="210"/>
      <c r="BB75" s="125"/>
      <c r="BC75" s="210"/>
      <c r="BD75" s="117" t="s">
        <v>214</v>
      </c>
      <c r="BE75" s="211"/>
      <c r="BF75" s="117"/>
      <c r="BG75" s="211"/>
      <c r="BH75" s="117"/>
      <c r="BI75" s="211"/>
      <c r="BJ75" s="211"/>
      <c r="BK75" s="211"/>
      <c r="BL75" s="211"/>
      <c r="BM75" s="211"/>
      <c r="BN75" s="211"/>
      <c r="BO75" s="211"/>
      <c r="BP75" s="211"/>
      <c r="BQ75" s="202">
        <f>SUM(AF75+AG75+AH75+AI75+AK75+AM75+AO75)</f>
        <v>60</v>
      </c>
      <c r="BR75" s="211"/>
      <c r="BS75" s="211"/>
      <c r="BT75" s="211"/>
      <c r="BU75" s="211"/>
      <c r="BV75" s="211"/>
      <c r="BW75" s="396"/>
      <c r="BX75" s="211"/>
      <c r="BY75" s="211"/>
      <c r="BZ75" s="42"/>
      <c r="CA75" s="38" t="s">
        <v>344</v>
      </c>
      <c r="CB75" s="42"/>
      <c r="CC75" s="46"/>
      <c r="CD75" s="42"/>
      <c r="CE75" s="46"/>
      <c r="CF75" s="42"/>
      <c r="CG75" s="46"/>
      <c r="CH75" s="42"/>
      <c r="CI75" s="43"/>
      <c r="CJ75" s="43"/>
      <c r="CK75" s="46"/>
      <c r="CL75" s="46"/>
      <c r="CM75" s="46"/>
      <c r="CN75" s="44"/>
      <c r="CO75" s="44">
        <v>0.96</v>
      </c>
      <c r="CP75" s="43"/>
      <c r="CQ75" s="43"/>
      <c r="CR75" s="42"/>
      <c r="CS75" s="42"/>
      <c r="CT75" s="43"/>
      <c r="CU75" s="43"/>
      <c r="CV75" s="42"/>
      <c r="CW75" s="42"/>
      <c r="CX75" s="44"/>
      <c r="CY75" s="44"/>
      <c r="CZ75" s="41">
        <f>2226.61*0.1</f>
        <v>222.66100000000003</v>
      </c>
      <c r="DA75" s="41"/>
      <c r="DB75" s="44"/>
      <c r="DC75" s="41"/>
      <c r="DD75" s="41"/>
      <c r="DE75" s="40"/>
      <c r="DF75" s="40"/>
      <c r="DG75" s="40"/>
      <c r="DH75" s="45"/>
      <c r="DI75" s="44"/>
      <c r="DJ75" s="44"/>
      <c r="DK75" s="44"/>
      <c r="DL75" s="44"/>
      <c r="DM75" s="44"/>
      <c r="DN75" s="40"/>
      <c r="DO75" s="39"/>
      <c r="DP75" s="43"/>
      <c r="DQ75" s="43"/>
      <c r="DR75" s="42"/>
      <c r="DS75" s="42"/>
      <c r="DT75" s="43"/>
      <c r="DU75" s="42"/>
      <c r="DV75" s="42"/>
      <c r="DW75" s="46"/>
      <c r="DX75" s="46"/>
      <c r="DY75" s="43"/>
      <c r="DZ75" s="43"/>
      <c r="EA75" s="42"/>
      <c r="EB75" s="43"/>
      <c r="EC75" s="42"/>
      <c r="ED75" s="52">
        <v>380000</v>
      </c>
      <c r="EE75" s="52">
        <v>0</v>
      </c>
      <c r="EF75" s="45"/>
      <c r="EG75" s="52">
        <v>400000</v>
      </c>
      <c r="EH75" s="51">
        <v>0</v>
      </c>
      <c r="EI75" s="45">
        <v>400000</v>
      </c>
      <c r="EJ75" s="45"/>
      <c r="EK75" s="43"/>
    </row>
    <row r="76" spans="1:141" ht="79.150000000000006" customHeight="1" x14ac:dyDescent="0.2">
      <c r="A76" s="236" t="s">
        <v>103</v>
      </c>
      <c r="B76" s="237" t="s">
        <v>258</v>
      </c>
      <c r="C76" s="237" t="s">
        <v>194</v>
      </c>
      <c r="D76" s="238" t="s">
        <v>757</v>
      </c>
      <c r="E76" s="238" t="s">
        <v>153</v>
      </c>
      <c r="F76" s="236" t="s">
        <v>254</v>
      </c>
      <c r="G76" s="236" t="s">
        <v>239</v>
      </c>
      <c r="H76" s="236" t="s">
        <v>255</v>
      </c>
      <c r="I76" s="236" t="s">
        <v>256</v>
      </c>
      <c r="J76" s="236" t="s">
        <v>257</v>
      </c>
      <c r="K76" s="236" t="s">
        <v>167</v>
      </c>
      <c r="L76" s="239">
        <v>35400000</v>
      </c>
      <c r="M76" s="126">
        <v>6.7665917857530138</v>
      </c>
      <c r="N76" s="240"/>
      <c r="O76" s="103">
        <v>6.1953666496314517</v>
      </c>
      <c r="P76" s="331">
        <f>(V76+W76+Y76+Z76+AB76+AD76)</f>
        <v>40</v>
      </c>
      <c r="Q76" s="331"/>
      <c r="R76" s="331">
        <f>O76+P76+Q76</f>
        <v>46.195366649631453</v>
      </c>
      <c r="S76" s="241">
        <v>4.1302444330876344</v>
      </c>
      <c r="T76" s="503"/>
      <c r="U76" s="240"/>
      <c r="V76" s="104">
        <f>IF(AU76&lt;30,0,IF(AU76&lt;50,5,IF(AU76&lt;65,10,IF(AU76&gt;66,15))))</f>
        <v>0</v>
      </c>
      <c r="W76" s="105">
        <f>IF(X76&lt;499,15,IF(X76&lt;999,10,IF(X76&lt;1499,5,IF(X76&gt;1500,0))))</f>
        <v>5</v>
      </c>
      <c r="X76" s="190">
        <f t="shared" si="36"/>
        <v>1494.0486221150661</v>
      </c>
      <c r="Y76" s="105">
        <f>IF(DD76&lt;500,0,IF(DD76&lt;1000,5,IF(DD76&gt;1000,10)))</f>
        <v>0</v>
      </c>
      <c r="Z76" s="105">
        <f>IF(AA76="Yes",15,0)</f>
        <v>15</v>
      </c>
      <c r="AA76" s="85" t="s">
        <v>161</v>
      </c>
      <c r="AB76" s="105">
        <f>IF(AC76="Yes",10,0)</f>
        <v>10</v>
      </c>
      <c r="AC76" s="191" t="s">
        <v>161</v>
      </c>
      <c r="AD76" s="105">
        <f>IF(AE76="Yes",10,0)</f>
        <v>10</v>
      </c>
      <c r="AE76" s="191" t="s">
        <v>161</v>
      </c>
      <c r="AF76" s="242">
        <f t="shared" si="37"/>
        <v>0</v>
      </c>
      <c r="AG76" s="242">
        <f t="shared" si="58"/>
        <v>15</v>
      </c>
      <c r="AH76" s="242">
        <f t="shared" si="38"/>
        <v>15</v>
      </c>
      <c r="AI76" s="242">
        <v>10</v>
      </c>
      <c r="AJ76" s="241" t="s">
        <v>161</v>
      </c>
      <c r="AK76" s="242">
        <v>15</v>
      </c>
      <c r="AL76" s="241" t="s">
        <v>751</v>
      </c>
      <c r="AM76" s="242">
        <f t="shared" si="39"/>
        <v>10</v>
      </c>
      <c r="AN76" s="241" t="s">
        <v>161</v>
      </c>
      <c r="AO76" s="242">
        <f t="shared" si="52"/>
        <v>0</v>
      </c>
      <c r="AP76" s="241" t="s">
        <v>162</v>
      </c>
      <c r="AQ76" s="242">
        <f t="shared" si="41"/>
        <v>0</v>
      </c>
      <c r="AR76" s="241" t="s">
        <v>162</v>
      </c>
      <c r="AS76" s="191">
        <v>11.375504147527343</v>
      </c>
      <c r="AT76" s="191">
        <v>0</v>
      </c>
      <c r="AU76" s="191">
        <v>29.926940183349</v>
      </c>
      <c r="AV76" s="191">
        <v>1.8062326157995514</v>
      </c>
      <c r="AW76" s="191">
        <v>0</v>
      </c>
      <c r="AX76" s="191">
        <v>19.990346666999997</v>
      </c>
      <c r="AY76" s="191">
        <v>0</v>
      </c>
      <c r="AZ76" s="191">
        <v>0</v>
      </c>
      <c r="BA76" s="455"/>
      <c r="BB76" s="125"/>
      <c r="BC76" s="442"/>
      <c r="BD76" s="337" t="s">
        <v>194</v>
      </c>
      <c r="BE76" s="193">
        <v>100</v>
      </c>
      <c r="BF76" s="101" t="s">
        <v>156</v>
      </c>
      <c r="BG76" s="193" t="s">
        <v>156</v>
      </c>
      <c r="BH76" s="101" t="s">
        <v>156</v>
      </c>
      <c r="BI76" s="193" t="s">
        <v>156</v>
      </c>
      <c r="BJ76" s="193" t="s">
        <v>195</v>
      </c>
      <c r="BK76" s="193">
        <v>100</v>
      </c>
      <c r="BL76" s="193" t="s">
        <v>156</v>
      </c>
      <c r="BM76" s="193" t="s">
        <v>156</v>
      </c>
      <c r="BN76" s="193" t="s">
        <v>156</v>
      </c>
      <c r="BO76" s="193" t="s">
        <v>156</v>
      </c>
      <c r="BP76" s="85">
        <f>SUM(V76+W76+Y76+Z76+AB76+AD76)</f>
        <v>40</v>
      </c>
      <c r="BQ76" s="241">
        <f t="shared" ref="BQ76:BQ96" si="60">SUM(AF76+AG76+AH76+AI76+AK76+AM76+AO76+AQ76)</f>
        <v>65</v>
      </c>
      <c r="BR76" s="85"/>
      <c r="BS76" s="241"/>
      <c r="BT76" s="105"/>
      <c r="BU76" s="242"/>
      <c r="BV76" s="241">
        <f>S76+BU76*0.25</f>
        <v>4.1302444330876344</v>
      </c>
      <c r="BW76" s="406">
        <f t="shared" ref="BW76:BW78" si="61">T76+BV76</f>
        <v>4.1302444330876344</v>
      </c>
      <c r="BX76" s="508" t="s">
        <v>809</v>
      </c>
      <c r="BY76" s="85">
        <f>O76+BT76*0.25</f>
        <v>6.1953666496314517</v>
      </c>
      <c r="BZ76" s="85"/>
      <c r="CA76" s="22" t="s">
        <v>258</v>
      </c>
      <c r="CB76" s="56">
        <v>100</v>
      </c>
      <c r="CC76" s="22" t="s">
        <v>156</v>
      </c>
      <c r="CD76" s="56" t="s">
        <v>156</v>
      </c>
      <c r="CE76" s="22" t="s">
        <v>156</v>
      </c>
      <c r="CF76" s="56" t="s">
        <v>156</v>
      </c>
      <c r="CG76" s="22" t="s">
        <v>156</v>
      </c>
      <c r="CH76" s="56" t="s">
        <v>156</v>
      </c>
      <c r="CI76" s="24">
        <v>1</v>
      </c>
      <c r="CJ76" s="24" t="s">
        <v>184</v>
      </c>
      <c r="CK76" s="22" t="s">
        <v>198</v>
      </c>
      <c r="CL76" s="22" t="s">
        <v>199</v>
      </c>
      <c r="CM76" s="22" t="s">
        <v>259</v>
      </c>
      <c r="CN76" s="55">
        <v>8.8959874899999996</v>
      </c>
      <c r="CO76" s="55">
        <v>8.8959874899999996</v>
      </c>
      <c r="CP76" s="24" t="s">
        <v>174</v>
      </c>
      <c r="CQ76" s="24" t="s">
        <v>158</v>
      </c>
      <c r="CR76" s="56">
        <v>1</v>
      </c>
      <c r="CS76" s="56">
        <v>2</v>
      </c>
      <c r="CT76" s="24" t="s">
        <v>159</v>
      </c>
      <c r="CU76" s="24" t="s">
        <v>160</v>
      </c>
      <c r="CV76" s="56">
        <v>55</v>
      </c>
      <c r="CW76" s="56">
        <v>55</v>
      </c>
      <c r="CX76" s="55">
        <v>13.563110771595898</v>
      </c>
      <c r="CY76" s="55">
        <v>86.436889228404098</v>
      </c>
      <c r="CZ76" s="57">
        <v>2663.4488889999998</v>
      </c>
      <c r="DA76" s="57">
        <v>15500.00021</v>
      </c>
      <c r="DB76" s="55">
        <v>0.17183540986545573</v>
      </c>
      <c r="DC76" s="57">
        <v>2302.2023658400894</v>
      </c>
      <c r="DD76" s="57">
        <v>361.24652315991028</v>
      </c>
      <c r="DE76" s="58">
        <v>0</v>
      </c>
      <c r="DF76" s="58">
        <v>0</v>
      </c>
      <c r="DG76" s="58">
        <v>0</v>
      </c>
      <c r="DH76" s="23">
        <v>0</v>
      </c>
      <c r="DI76" s="55">
        <v>31.488997040000001</v>
      </c>
      <c r="DJ76" s="55">
        <v>30.542237579999998</v>
      </c>
      <c r="DK76" s="55">
        <v>27.75856491</v>
      </c>
      <c r="DL76" s="55" t="s">
        <v>156</v>
      </c>
      <c r="DM76" s="55" t="s">
        <v>156</v>
      </c>
      <c r="DN76" s="58">
        <v>0</v>
      </c>
      <c r="DO76" s="59">
        <v>0</v>
      </c>
      <c r="DP76" s="24" t="s">
        <v>162</v>
      </c>
      <c r="DQ76" s="24" t="s">
        <v>162</v>
      </c>
      <c r="DR76" s="56">
        <v>12</v>
      </c>
      <c r="DS76" s="56">
        <v>12</v>
      </c>
      <c r="DT76" s="24" t="s">
        <v>162</v>
      </c>
      <c r="DU76" s="56">
        <v>2</v>
      </c>
      <c r="DV76" s="56">
        <v>0</v>
      </c>
      <c r="DW76" s="22" t="s">
        <v>175</v>
      </c>
      <c r="DX76" s="22" t="s">
        <v>164</v>
      </c>
      <c r="DY76" s="24" t="s">
        <v>165</v>
      </c>
      <c r="DZ76" s="24" t="s">
        <v>176</v>
      </c>
      <c r="EA76" s="56">
        <v>1</v>
      </c>
      <c r="EB76" s="24" t="s">
        <v>161</v>
      </c>
      <c r="EC76" s="56">
        <v>26</v>
      </c>
      <c r="ED76" s="23">
        <v>31300000</v>
      </c>
      <c r="EE76" s="23">
        <v>4100000</v>
      </c>
      <c r="EF76" s="23">
        <v>0</v>
      </c>
      <c r="EG76" s="23">
        <v>35400000</v>
      </c>
      <c r="EH76" s="23" t="s">
        <v>156</v>
      </c>
      <c r="EI76" s="23">
        <v>35400000</v>
      </c>
      <c r="EJ76" s="23">
        <v>35400000</v>
      </c>
      <c r="EK76" s="24" t="s">
        <v>156</v>
      </c>
    </row>
    <row r="77" spans="1:141" ht="123.6" customHeight="1" x14ac:dyDescent="0.2">
      <c r="A77" s="236" t="s">
        <v>127</v>
      </c>
      <c r="B77" s="237" t="s">
        <v>376</v>
      </c>
      <c r="C77" s="237" t="s">
        <v>214</v>
      </c>
      <c r="D77" s="238" t="s">
        <v>757</v>
      </c>
      <c r="E77" s="238" t="s">
        <v>153</v>
      </c>
      <c r="F77" s="236" t="s">
        <v>373</v>
      </c>
      <c r="G77" s="236" t="s">
        <v>177</v>
      </c>
      <c r="H77" s="236" t="s">
        <v>374</v>
      </c>
      <c r="I77" s="236" t="s">
        <v>375</v>
      </c>
      <c r="J77" s="236" t="s">
        <v>173</v>
      </c>
      <c r="K77" s="236" t="s">
        <v>167</v>
      </c>
      <c r="L77" s="239">
        <v>20780000</v>
      </c>
      <c r="M77" s="126">
        <v>5.3659988106159062</v>
      </c>
      <c r="N77" s="240"/>
      <c r="O77" s="103">
        <v>2.4071891913157408</v>
      </c>
      <c r="P77" s="85">
        <f>(V77+W77+Y77+Z77+AB77+AD77)</f>
        <v>55</v>
      </c>
      <c r="Q77" s="331">
        <v>6.3</v>
      </c>
      <c r="R77" s="331">
        <f>O77+P77+Q77</f>
        <v>63.707189191315734</v>
      </c>
      <c r="S77" s="241">
        <v>1.6040208211594833</v>
      </c>
      <c r="T77" s="503">
        <v>9</v>
      </c>
      <c r="U77" s="240"/>
      <c r="V77" s="104">
        <f>IF(AU77&lt;30,0,IF(AU77&lt;50,5,IF(AU77&lt;65,10,IF(AU77&gt;66,15))))</f>
        <v>0</v>
      </c>
      <c r="W77" s="105">
        <f>IF(X77&lt;499,15,IF(X77&lt;999,10,IF(X77&lt;1499,5,IF(X77&gt;1500,0))))</f>
        <v>5</v>
      </c>
      <c r="X77" s="190">
        <f t="shared" si="36"/>
        <v>1402.7886202635034</v>
      </c>
      <c r="Y77" s="105">
        <f>IF(DD77&lt;500,0,IF(DD77&lt;1000,5,IF(DD77&gt;1000,10)))</f>
        <v>0</v>
      </c>
      <c r="Z77" s="105">
        <f>IF(AA77="Yes",20,0)</f>
        <v>20</v>
      </c>
      <c r="AA77" s="85" t="s">
        <v>161</v>
      </c>
      <c r="AB77" s="105">
        <f>IF(AC77="Yes",10,0)</f>
        <v>10</v>
      </c>
      <c r="AC77" s="191" t="s">
        <v>161</v>
      </c>
      <c r="AD77" s="105">
        <f>IF(AE77="Yes",20,0)</f>
        <v>20</v>
      </c>
      <c r="AE77" s="191" t="s">
        <v>161</v>
      </c>
      <c r="AF77" s="242">
        <f t="shared" si="37"/>
        <v>0</v>
      </c>
      <c r="AG77" s="242">
        <f t="shared" si="58"/>
        <v>15</v>
      </c>
      <c r="AH77" s="242">
        <f t="shared" si="38"/>
        <v>15</v>
      </c>
      <c r="AI77" s="242">
        <v>10</v>
      </c>
      <c r="AJ77" s="241" t="s">
        <v>162</v>
      </c>
      <c r="AK77" s="242">
        <f t="shared" ref="AK77:AK82" si="62">IF(AL77="Minimal",15,0)</f>
        <v>15</v>
      </c>
      <c r="AL77" s="241" t="s">
        <v>751</v>
      </c>
      <c r="AM77" s="242">
        <f t="shared" si="39"/>
        <v>10</v>
      </c>
      <c r="AN77" s="241" t="s">
        <v>161</v>
      </c>
      <c r="AO77" s="242">
        <f t="shared" si="52"/>
        <v>0</v>
      </c>
      <c r="AP77" s="241" t="s">
        <v>162</v>
      </c>
      <c r="AQ77" s="242">
        <f t="shared" si="41"/>
        <v>0</v>
      </c>
      <c r="AR77" s="241" t="s">
        <v>162</v>
      </c>
      <c r="AS77" s="191">
        <v>16.017049020064515</v>
      </c>
      <c r="AT77" s="191">
        <v>2.3159191530317612E-2</v>
      </c>
      <c r="AU77" s="191">
        <v>0</v>
      </c>
      <c r="AV77" s="191">
        <v>1.8563572953123741</v>
      </c>
      <c r="AW77" s="191">
        <v>1.8266488807498149</v>
      </c>
      <c r="AX77" s="191">
        <v>31.250646215000003</v>
      </c>
      <c r="AY77" s="191">
        <v>0</v>
      </c>
      <c r="AZ77" s="191">
        <v>0</v>
      </c>
      <c r="BA77" s="455"/>
      <c r="BB77" s="125"/>
      <c r="BC77" s="442"/>
      <c r="BD77" s="101" t="s">
        <v>214</v>
      </c>
      <c r="BE77" s="193">
        <v>100</v>
      </c>
      <c r="BF77" s="101" t="s">
        <v>156</v>
      </c>
      <c r="BG77" s="193" t="s">
        <v>156</v>
      </c>
      <c r="BH77" s="101" t="s">
        <v>156</v>
      </c>
      <c r="BI77" s="193" t="s">
        <v>156</v>
      </c>
      <c r="BJ77" s="193" t="s">
        <v>195</v>
      </c>
      <c r="BK77" s="193">
        <v>100</v>
      </c>
      <c r="BL77" s="193" t="s">
        <v>156</v>
      </c>
      <c r="BM77" s="193" t="s">
        <v>156</v>
      </c>
      <c r="BN77" s="193" t="s">
        <v>156</v>
      </c>
      <c r="BO77" s="193" t="s">
        <v>156</v>
      </c>
      <c r="BP77" s="85">
        <f>SUM(V77+W77+Y77+Z77+AB77+AD77)</f>
        <v>55</v>
      </c>
      <c r="BQ77" s="241">
        <f t="shared" si="60"/>
        <v>65</v>
      </c>
      <c r="BR77" s="85"/>
      <c r="BS77" s="241"/>
      <c r="BT77" s="105"/>
      <c r="BU77" s="242"/>
      <c r="BV77" s="241">
        <f>S77+BU77*0.25</f>
        <v>1.6040208211594833</v>
      </c>
      <c r="BW77" s="406">
        <f t="shared" si="61"/>
        <v>10.604020821159484</v>
      </c>
      <c r="BX77" s="508" t="s">
        <v>809</v>
      </c>
      <c r="BY77" s="85">
        <f>O77+BT77*0.25</f>
        <v>2.4071891913157408</v>
      </c>
      <c r="BZ77" s="85"/>
      <c r="CA77" s="22" t="s">
        <v>376</v>
      </c>
      <c r="CB77" s="56">
        <v>100</v>
      </c>
      <c r="CC77" s="22" t="s">
        <v>156</v>
      </c>
      <c r="CD77" s="56" t="s">
        <v>156</v>
      </c>
      <c r="CE77" s="22" t="s">
        <v>156</v>
      </c>
      <c r="CF77" s="56" t="s">
        <v>156</v>
      </c>
      <c r="CG77" s="22" t="s">
        <v>156</v>
      </c>
      <c r="CH77" s="56" t="s">
        <v>156</v>
      </c>
      <c r="CI77" s="24">
        <v>1</v>
      </c>
      <c r="CJ77" s="24" t="s">
        <v>184</v>
      </c>
      <c r="CK77" s="22" t="s">
        <v>198</v>
      </c>
      <c r="CL77" s="22" t="s">
        <v>216</v>
      </c>
      <c r="CM77" s="22" t="s">
        <v>377</v>
      </c>
      <c r="CN77" s="55">
        <v>3.95</v>
      </c>
      <c r="CO77" s="55">
        <v>3.95</v>
      </c>
      <c r="CP77" s="24" t="s">
        <v>174</v>
      </c>
      <c r="CQ77" s="24" t="s">
        <v>158</v>
      </c>
      <c r="CR77" s="56">
        <v>1</v>
      </c>
      <c r="CS77" s="56">
        <v>2</v>
      </c>
      <c r="CT77" s="24" t="s">
        <v>159</v>
      </c>
      <c r="CU77" s="24" t="s">
        <v>160</v>
      </c>
      <c r="CV77" s="56">
        <v>55</v>
      </c>
      <c r="CW77" s="56">
        <v>55</v>
      </c>
      <c r="CX77" s="55">
        <v>9.9000035722608004</v>
      </c>
      <c r="CY77" s="55">
        <v>90.0999964277392</v>
      </c>
      <c r="CZ77" s="57">
        <v>3750.2154049999999</v>
      </c>
      <c r="DA77" s="57">
        <v>15500</v>
      </c>
      <c r="DB77" s="55">
        <v>0.24194938096774193</v>
      </c>
      <c r="DC77" s="57">
        <v>3378.9439459375253</v>
      </c>
      <c r="DD77" s="57">
        <v>371.27145906247483</v>
      </c>
      <c r="DE77" s="58">
        <v>18928.229631697483</v>
      </c>
      <c r="DF77" s="58">
        <v>2079.7952097663565</v>
      </c>
      <c r="DG77" s="58">
        <v>21008.024841463841</v>
      </c>
      <c r="DH77" s="23">
        <v>481248</v>
      </c>
      <c r="DI77" s="55">
        <v>0</v>
      </c>
      <c r="DJ77" s="55">
        <v>0</v>
      </c>
      <c r="DK77" s="55">
        <v>0</v>
      </c>
      <c r="DL77" s="55" t="s">
        <v>156</v>
      </c>
      <c r="DM77" s="55" t="s">
        <v>156</v>
      </c>
      <c r="DN77" s="58">
        <v>7</v>
      </c>
      <c r="DO77" s="59">
        <v>2.9532977614996302E-5</v>
      </c>
      <c r="DP77" s="24" t="s">
        <v>162</v>
      </c>
      <c r="DQ77" s="24" t="s">
        <v>162</v>
      </c>
      <c r="DR77" s="56">
        <v>12</v>
      </c>
      <c r="DS77" s="56">
        <v>12</v>
      </c>
      <c r="DT77" s="24" t="s">
        <v>162</v>
      </c>
      <c r="DU77" s="56">
        <v>0</v>
      </c>
      <c r="DV77" s="56">
        <v>0</v>
      </c>
      <c r="DW77" s="22" t="s">
        <v>175</v>
      </c>
      <c r="DX77" s="22" t="s">
        <v>164</v>
      </c>
      <c r="DY77" s="24" t="s">
        <v>165</v>
      </c>
      <c r="DZ77" s="24" t="s">
        <v>176</v>
      </c>
      <c r="EA77" s="56">
        <v>1</v>
      </c>
      <c r="EB77" s="24" t="s">
        <v>161</v>
      </c>
      <c r="EC77" s="56">
        <v>30</v>
      </c>
      <c r="ED77" s="23">
        <v>17800000</v>
      </c>
      <c r="EE77" s="23">
        <v>1730000</v>
      </c>
      <c r="EF77" s="23">
        <v>1250000</v>
      </c>
      <c r="EG77" s="23">
        <v>20780000</v>
      </c>
      <c r="EH77" s="23" t="s">
        <v>156</v>
      </c>
      <c r="EI77" s="23">
        <v>20780000</v>
      </c>
      <c r="EJ77" s="23">
        <v>20780000</v>
      </c>
      <c r="EK77" s="24" t="s">
        <v>156</v>
      </c>
    </row>
    <row r="78" spans="1:141" ht="52.9" customHeight="1" x14ac:dyDescent="0.2">
      <c r="A78" s="236" t="s">
        <v>128</v>
      </c>
      <c r="B78" s="237" t="s">
        <v>376</v>
      </c>
      <c r="C78" s="237" t="s">
        <v>214</v>
      </c>
      <c r="D78" s="238" t="s">
        <v>757</v>
      </c>
      <c r="E78" s="238" t="s">
        <v>153</v>
      </c>
      <c r="F78" s="236" t="s">
        <v>378</v>
      </c>
      <c r="G78" s="236" t="s">
        <v>177</v>
      </c>
      <c r="H78" s="236" t="s">
        <v>375</v>
      </c>
      <c r="I78" s="236" t="s">
        <v>379</v>
      </c>
      <c r="J78" s="236" t="s">
        <v>173</v>
      </c>
      <c r="K78" s="236" t="s">
        <v>167</v>
      </c>
      <c r="L78" s="239">
        <v>44850000</v>
      </c>
      <c r="M78" s="126">
        <v>5.2027678758907117</v>
      </c>
      <c r="N78" s="240"/>
      <c r="O78" s="103">
        <v>2.4071000419728881</v>
      </c>
      <c r="P78" s="85">
        <f>(V78+W78+Y78+Z78+AB78+AD78)</f>
        <v>55</v>
      </c>
      <c r="Q78" s="331">
        <v>6.3</v>
      </c>
      <c r="R78" s="331">
        <f>O78+P78+Q78</f>
        <v>63.707100041972886</v>
      </c>
      <c r="S78" s="241">
        <v>1.6039762464880569</v>
      </c>
      <c r="T78" s="503">
        <v>9</v>
      </c>
      <c r="U78" s="240"/>
      <c r="V78" s="104">
        <f>IF(AU78&lt;30,0,IF(AU78&lt;50,5,IF(AU78&lt;65,10,IF(AU78&gt;66,15))))</f>
        <v>0</v>
      </c>
      <c r="W78" s="105">
        <f>IF(X78&lt;499,15,IF(X78&lt;999,10,IF(X78&lt;1499,5,IF(X78&gt;1500,0))))</f>
        <v>5</v>
      </c>
      <c r="X78" s="190">
        <f t="shared" si="36"/>
        <v>1430.3182031467043</v>
      </c>
      <c r="Y78" s="105">
        <f>IF(DD78&lt;500,0,IF(DD78&lt;1000,5,IF(DD78&gt;1000,10)))</f>
        <v>0</v>
      </c>
      <c r="Z78" s="105">
        <f>IF(AA78="Yes",20,0)</f>
        <v>20</v>
      </c>
      <c r="AA78" s="85" t="s">
        <v>161</v>
      </c>
      <c r="AB78" s="105">
        <f>IF(AC78="Yes",10,0)</f>
        <v>10</v>
      </c>
      <c r="AC78" s="191" t="s">
        <v>161</v>
      </c>
      <c r="AD78" s="105">
        <f>IF(AE78="Yes",20,0)</f>
        <v>20</v>
      </c>
      <c r="AE78" s="191" t="s">
        <v>161</v>
      </c>
      <c r="AF78" s="242">
        <f t="shared" si="37"/>
        <v>0</v>
      </c>
      <c r="AG78" s="242">
        <f t="shared" si="58"/>
        <v>15</v>
      </c>
      <c r="AH78" s="242">
        <f t="shared" si="38"/>
        <v>15</v>
      </c>
      <c r="AI78" s="242">
        <v>10</v>
      </c>
      <c r="AJ78" s="241" t="s">
        <v>162</v>
      </c>
      <c r="AK78" s="242">
        <f t="shared" si="62"/>
        <v>15</v>
      </c>
      <c r="AL78" s="241" t="s">
        <v>751</v>
      </c>
      <c r="AM78" s="242">
        <f t="shared" si="39"/>
        <v>10</v>
      </c>
      <c r="AN78" s="241" t="s">
        <v>161</v>
      </c>
      <c r="AO78" s="242">
        <f t="shared" si="52"/>
        <v>0</v>
      </c>
      <c r="AP78" s="241" t="s">
        <v>162</v>
      </c>
      <c r="AQ78" s="242">
        <f t="shared" si="41"/>
        <v>0</v>
      </c>
      <c r="AR78" s="241" t="s">
        <v>162</v>
      </c>
      <c r="AS78" s="191">
        <v>16.017049020064515</v>
      </c>
      <c r="AT78" s="191">
        <v>2.2713444816053512E-2</v>
      </c>
      <c r="AU78" s="191">
        <v>0</v>
      </c>
      <c r="AV78" s="191">
        <v>1.8563572953123741</v>
      </c>
      <c r="AW78" s="191">
        <v>0.19567677364066899</v>
      </c>
      <c r="AX78" s="191">
        <v>31.250646215000003</v>
      </c>
      <c r="AY78" s="191">
        <v>0</v>
      </c>
      <c r="AZ78" s="191">
        <v>0</v>
      </c>
      <c r="BA78" s="455"/>
      <c r="BB78" s="125"/>
      <c r="BC78" s="442"/>
      <c r="BD78" s="101" t="s">
        <v>214</v>
      </c>
      <c r="BE78" s="193">
        <v>100</v>
      </c>
      <c r="BF78" s="101" t="s">
        <v>156</v>
      </c>
      <c r="BG78" s="193" t="s">
        <v>156</v>
      </c>
      <c r="BH78" s="101" t="s">
        <v>156</v>
      </c>
      <c r="BI78" s="193" t="s">
        <v>156</v>
      </c>
      <c r="BJ78" s="193" t="s">
        <v>195</v>
      </c>
      <c r="BK78" s="193">
        <v>100</v>
      </c>
      <c r="BL78" s="193" t="s">
        <v>156</v>
      </c>
      <c r="BM78" s="193" t="s">
        <v>156</v>
      </c>
      <c r="BN78" s="193" t="s">
        <v>156</v>
      </c>
      <c r="BO78" s="193" t="s">
        <v>156</v>
      </c>
      <c r="BP78" s="85">
        <f>SUM(V78+W78+Y78+Z78+AB78+AD78)</f>
        <v>55</v>
      </c>
      <c r="BQ78" s="241">
        <f t="shared" si="60"/>
        <v>65</v>
      </c>
      <c r="BR78" s="85"/>
      <c r="BS78" s="241"/>
      <c r="BT78" s="105"/>
      <c r="BU78" s="242"/>
      <c r="BV78" s="241">
        <f>S78+BU78*0.25</f>
        <v>1.6039762464880569</v>
      </c>
      <c r="BW78" s="406">
        <f t="shared" si="61"/>
        <v>10.603976246488056</v>
      </c>
      <c r="BX78" s="508" t="s">
        <v>809</v>
      </c>
      <c r="BY78" s="85">
        <f>O78+BT78*0.25</f>
        <v>2.4071000419728881</v>
      </c>
      <c r="BZ78" s="85"/>
      <c r="CA78" s="22" t="s">
        <v>376</v>
      </c>
      <c r="CB78" s="56">
        <v>100</v>
      </c>
      <c r="CC78" s="22" t="s">
        <v>156</v>
      </c>
      <c r="CD78" s="56" t="s">
        <v>156</v>
      </c>
      <c r="CE78" s="22" t="s">
        <v>156</v>
      </c>
      <c r="CF78" s="56" t="s">
        <v>156</v>
      </c>
      <c r="CG78" s="22" t="s">
        <v>156</v>
      </c>
      <c r="CH78" s="56" t="s">
        <v>156</v>
      </c>
      <c r="CI78" s="24">
        <v>1</v>
      </c>
      <c r="CJ78" s="24" t="s">
        <v>184</v>
      </c>
      <c r="CK78" s="22" t="s">
        <v>198</v>
      </c>
      <c r="CL78" s="22" t="s">
        <v>216</v>
      </c>
      <c r="CM78" s="22" t="s">
        <v>377</v>
      </c>
      <c r="CN78" s="55">
        <v>8.3612954199999994</v>
      </c>
      <c r="CO78" s="55">
        <v>8.3612954199999994</v>
      </c>
      <c r="CP78" s="24" t="s">
        <v>174</v>
      </c>
      <c r="CQ78" s="24" t="s">
        <v>158</v>
      </c>
      <c r="CR78" s="56">
        <v>1</v>
      </c>
      <c r="CS78" s="56">
        <v>2</v>
      </c>
      <c r="CT78" s="24" t="s">
        <v>159</v>
      </c>
      <c r="CU78" s="24" t="s">
        <v>160</v>
      </c>
      <c r="CV78" s="56">
        <v>55</v>
      </c>
      <c r="CW78" s="56">
        <v>55</v>
      </c>
      <c r="CX78" s="55">
        <v>9.9000035722608004</v>
      </c>
      <c r="CY78" s="55">
        <v>90.0999964277392</v>
      </c>
      <c r="CZ78" s="57">
        <v>3750.2154049999999</v>
      </c>
      <c r="DA78" s="57">
        <v>15500</v>
      </c>
      <c r="DB78" s="55">
        <v>0.24194938096774193</v>
      </c>
      <c r="DC78" s="57">
        <v>3378.9439459375253</v>
      </c>
      <c r="DD78" s="57">
        <v>371.27145906247483</v>
      </c>
      <c r="DE78" s="58">
        <v>40066.96701980244</v>
      </c>
      <c r="DF78" s="58">
        <v>4402.4764966980465</v>
      </c>
      <c r="DG78" s="58">
        <v>44469.443516500483</v>
      </c>
      <c r="DH78" s="23">
        <v>1018698</v>
      </c>
      <c r="DI78" s="55">
        <v>0</v>
      </c>
      <c r="DJ78" s="55">
        <v>0</v>
      </c>
      <c r="DK78" s="55">
        <v>0</v>
      </c>
      <c r="DL78" s="55" t="s">
        <v>156</v>
      </c>
      <c r="DM78" s="55" t="s">
        <v>156</v>
      </c>
      <c r="DN78" s="58">
        <v>1</v>
      </c>
      <c r="DO78" s="59">
        <v>2.91353547281338E-6</v>
      </c>
      <c r="DP78" s="24" t="s">
        <v>162</v>
      </c>
      <c r="DQ78" s="24" t="s">
        <v>162</v>
      </c>
      <c r="DR78" s="56">
        <v>12</v>
      </c>
      <c r="DS78" s="56">
        <v>12</v>
      </c>
      <c r="DT78" s="24" t="s">
        <v>162</v>
      </c>
      <c r="DU78" s="56">
        <v>0</v>
      </c>
      <c r="DV78" s="56">
        <v>0</v>
      </c>
      <c r="DW78" s="22" t="s">
        <v>175</v>
      </c>
      <c r="DX78" s="22" t="s">
        <v>164</v>
      </c>
      <c r="DY78" s="24" t="s">
        <v>165</v>
      </c>
      <c r="DZ78" s="24" t="s">
        <v>176</v>
      </c>
      <c r="EA78" s="56">
        <v>1</v>
      </c>
      <c r="EB78" s="24" t="s">
        <v>161</v>
      </c>
      <c r="EC78" s="56">
        <v>30</v>
      </c>
      <c r="ED78" s="23">
        <v>41500000</v>
      </c>
      <c r="EE78" s="23">
        <v>1300000</v>
      </c>
      <c r="EF78" s="23">
        <v>2050000</v>
      </c>
      <c r="EG78" s="23">
        <v>44850000</v>
      </c>
      <c r="EH78" s="23" t="s">
        <v>156</v>
      </c>
      <c r="EI78" s="23">
        <v>44850000</v>
      </c>
      <c r="EJ78" s="23">
        <v>44850000</v>
      </c>
      <c r="EK78" s="24" t="s">
        <v>156</v>
      </c>
    </row>
    <row r="79" spans="1:141" ht="45" hidden="1" x14ac:dyDescent="0.2">
      <c r="A79" s="118" t="s">
        <v>526</v>
      </c>
      <c r="B79" s="151" t="s">
        <v>251</v>
      </c>
      <c r="C79" s="151" t="s">
        <v>214</v>
      </c>
      <c r="D79" s="152" t="s">
        <v>759</v>
      </c>
      <c r="E79" s="152" t="s">
        <v>179</v>
      </c>
      <c r="F79" s="118"/>
      <c r="G79" s="118" t="s">
        <v>509</v>
      </c>
      <c r="H79" s="118"/>
      <c r="I79" s="118"/>
      <c r="J79" s="118" t="s">
        <v>527</v>
      </c>
      <c r="K79" s="118"/>
      <c r="L79" s="153">
        <v>900000</v>
      </c>
      <c r="M79" s="154"/>
      <c r="N79" s="94"/>
      <c r="O79" s="155"/>
      <c r="P79" s="162"/>
      <c r="Q79" s="162"/>
      <c r="R79" s="162"/>
      <c r="S79" s="157">
        <v>12.05</v>
      </c>
      <c r="T79" s="218">
        <v>13.5</v>
      </c>
      <c r="U79" s="94"/>
      <c r="V79" s="159" t="s">
        <v>155</v>
      </c>
      <c r="W79" s="160"/>
      <c r="X79" s="161">
        <f t="shared" si="36"/>
        <v>3176.8308782313661</v>
      </c>
      <c r="Y79" s="162"/>
      <c r="Z79" s="162"/>
      <c r="AA79" s="162" t="s">
        <v>161</v>
      </c>
      <c r="AB79" s="160">
        <f>IF(AC79="Yes",10,0)</f>
        <v>0</v>
      </c>
      <c r="AC79" s="162"/>
      <c r="AD79" s="163">
        <f>IF(AE79="Yes",10,0)</f>
        <v>0</v>
      </c>
      <c r="AE79" s="162"/>
      <c r="AF79" s="164">
        <f t="shared" si="37"/>
        <v>0</v>
      </c>
      <c r="AG79" s="164">
        <f t="shared" si="58"/>
        <v>5</v>
      </c>
      <c r="AH79" s="164">
        <f t="shared" si="38"/>
        <v>15</v>
      </c>
      <c r="AI79" s="164">
        <f>IF(AJ79="Yes",10,0)</f>
        <v>10</v>
      </c>
      <c r="AJ79" s="157" t="s">
        <v>161</v>
      </c>
      <c r="AK79" s="164">
        <f t="shared" si="62"/>
        <v>15</v>
      </c>
      <c r="AL79" s="157" t="s">
        <v>751</v>
      </c>
      <c r="AM79" s="164">
        <f t="shared" si="39"/>
        <v>10</v>
      </c>
      <c r="AN79" s="157" t="s">
        <v>161</v>
      </c>
      <c r="AO79" s="164">
        <f>IF(AP79="Yes",5,0)</f>
        <v>5</v>
      </c>
      <c r="AP79" s="157" t="s">
        <v>161</v>
      </c>
      <c r="AQ79" s="164">
        <f t="shared" si="41"/>
        <v>0</v>
      </c>
      <c r="AR79" s="157" t="s">
        <v>162</v>
      </c>
      <c r="AS79" s="165"/>
      <c r="AT79" s="165"/>
      <c r="AU79" s="165"/>
      <c r="AV79" s="165"/>
      <c r="AW79" s="165"/>
      <c r="AX79" s="165"/>
      <c r="AY79" s="165"/>
      <c r="AZ79" s="165"/>
      <c r="BA79" s="166"/>
      <c r="BB79" s="125"/>
      <c r="BC79" s="166"/>
      <c r="BD79" s="118" t="s">
        <v>214</v>
      </c>
      <c r="BE79" s="167"/>
      <c r="BF79" s="118"/>
      <c r="BG79" s="167"/>
      <c r="BH79" s="118"/>
      <c r="BI79" s="167"/>
      <c r="BJ79" s="167"/>
      <c r="BK79" s="167"/>
      <c r="BL79" s="167"/>
      <c r="BM79" s="167"/>
      <c r="BN79" s="167"/>
      <c r="BO79" s="167"/>
      <c r="BP79" s="167"/>
      <c r="BQ79" s="157">
        <f t="shared" si="60"/>
        <v>60</v>
      </c>
      <c r="BR79" s="167"/>
      <c r="BS79" s="167"/>
      <c r="BT79" s="167"/>
      <c r="BU79" s="167"/>
      <c r="BV79" s="167"/>
      <c r="BW79" s="371"/>
      <c r="BX79" s="167"/>
      <c r="BY79" s="167"/>
      <c r="BZ79" s="34"/>
      <c r="CA79" s="32" t="s">
        <v>251</v>
      </c>
      <c r="CB79" s="34"/>
      <c r="CC79" s="32"/>
      <c r="CD79" s="34"/>
      <c r="CE79" s="32"/>
      <c r="CF79" s="34"/>
      <c r="CG79" s="32"/>
      <c r="CH79" s="34"/>
      <c r="CI79" s="35"/>
      <c r="CJ79" s="35"/>
      <c r="CK79" s="32"/>
      <c r="CL79" s="32"/>
      <c r="CM79" s="32"/>
      <c r="CN79" s="53"/>
      <c r="CO79" s="53">
        <v>0.86</v>
      </c>
      <c r="CP79" s="35"/>
      <c r="CQ79" s="35"/>
      <c r="CR79" s="34"/>
      <c r="CS79" s="34"/>
      <c r="CT79" s="35"/>
      <c r="CU79" s="35"/>
      <c r="CV79" s="34"/>
      <c r="CW79" s="34"/>
      <c r="CX79" s="53"/>
      <c r="CY79" s="53"/>
      <c r="CZ79" s="36">
        <v>164.71</v>
      </c>
      <c r="DA79" s="36"/>
      <c r="DB79" s="53"/>
      <c r="DC79" s="36"/>
      <c r="DD79" s="36"/>
      <c r="DE79" s="54"/>
      <c r="DF79" s="54"/>
      <c r="DG79" s="54"/>
      <c r="DH79" s="33"/>
      <c r="DI79" s="53"/>
      <c r="DJ79" s="53"/>
      <c r="DK79" s="53"/>
      <c r="DL79" s="53"/>
      <c r="DM79" s="53"/>
      <c r="DN79" s="54"/>
      <c r="DO79" s="37"/>
      <c r="DP79" s="35"/>
      <c r="DQ79" s="35"/>
      <c r="DR79" s="34"/>
      <c r="DS79" s="34"/>
      <c r="DT79" s="35"/>
      <c r="DU79" s="34"/>
      <c r="DV79" s="34"/>
      <c r="DW79" s="32"/>
      <c r="DX79" s="32"/>
      <c r="DY79" s="35"/>
      <c r="DZ79" s="35"/>
      <c r="EA79" s="34"/>
      <c r="EB79" s="35"/>
      <c r="EC79" s="34"/>
      <c r="ED79" s="33"/>
      <c r="EE79" s="33"/>
      <c r="EF79" s="33"/>
      <c r="EG79" s="33">
        <v>1000000</v>
      </c>
      <c r="EH79" s="33"/>
      <c r="EI79" s="33">
        <v>450000</v>
      </c>
      <c r="EJ79" s="33"/>
      <c r="EK79" s="35"/>
    </row>
    <row r="80" spans="1:141" ht="93.6" hidden="1" customHeight="1" x14ac:dyDescent="0.2">
      <c r="A80" s="118" t="s">
        <v>558</v>
      </c>
      <c r="B80" s="151" t="s">
        <v>251</v>
      </c>
      <c r="C80" s="151" t="s">
        <v>214</v>
      </c>
      <c r="D80" s="152" t="s">
        <v>759</v>
      </c>
      <c r="E80" s="152" t="s">
        <v>179</v>
      </c>
      <c r="F80" s="118"/>
      <c r="G80" s="118" t="s">
        <v>509</v>
      </c>
      <c r="H80" s="118"/>
      <c r="I80" s="118"/>
      <c r="J80" s="118" t="s">
        <v>559</v>
      </c>
      <c r="K80" s="118"/>
      <c r="L80" s="153">
        <v>490500</v>
      </c>
      <c r="M80" s="154"/>
      <c r="N80" s="94"/>
      <c r="O80" s="155"/>
      <c r="P80" s="162"/>
      <c r="Q80" s="162"/>
      <c r="R80" s="162"/>
      <c r="S80" s="157">
        <v>7.11</v>
      </c>
      <c r="T80" s="218">
        <v>13.5</v>
      </c>
      <c r="U80" s="94"/>
      <c r="V80" s="159" t="s">
        <v>155</v>
      </c>
      <c r="W80" s="160"/>
      <c r="X80" s="161">
        <f t="shared" si="36"/>
        <v>3462.7456572721894</v>
      </c>
      <c r="Y80" s="162"/>
      <c r="Z80" s="162"/>
      <c r="AA80" s="162" t="s">
        <v>161</v>
      </c>
      <c r="AB80" s="160">
        <f>IF(AC80="Yes",10,0)</f>
        <v>0</v>
      </c>
      <c r="AC80" s="162"/>
      <c r="AD80" s="163">
        <f>IF(AE80="Yes",10,0)</f>
        <v>0</v>
      </c>
      <c r="AE80" s="162"/>
      <c r="AF80" s="164">
        <f t="shared" si="37"/>
        <v>0</v>
      </c>
      <c r="AG80" s="164">
        <f t="shared" si="58"/>
        <v>5</v>
      </c>
      <c r="AH80" s="164">
        <f t="shared" si="38"/>
        <v>15</v>
      </c>
      <c r="AI80" s="164">
        <f>IF(AJ80="Yes",10,0)</f>
        <v>10</v>
      </c>
      <c r="AJ80" s="157" t="s">
        <v>161</v>
      </c>
      <c r="AK80" s="164">
        <f t="shared" si="62"/>
        <v>15</v>
      </c>
      <c r="AL80" s="157" t="s">
        <v>751</v>
      </c>
      <c r="AM80" s="164">
        <f t="shared" si="39"/>
        <v>10</v>
      </c>
      <c r="AN80" s="157" t="s">
        <v>161</v>
      </c>
      <c r="AO80" s="164">
        <f>IF(AP80="Yes",5,0)</f>
        <v>5</v>
      </c>
      <c r="AP80" s="157" t="s">
        <v>161</v>
      </c>
      <c r="AQ80" s="164">
        <f t="shared" si="41"/>
        <v>0</v>
      </c>
      <c r="AR80" s="157" t="s">
        <v>162</v>
      </c>
      <c r="AS80" s="165"/>
      <c r="AT80" s="165"/>
      <c r="AU80" s="165"/>
      <c r="AV80" s="165"/>
      <c r="AW80" s="165"/>
      <c r="AX80" s="165"/>
      <c r="AY80" s="165"/>
      <c r="AZ80" s="165"/>
      <c r="BA80" s="166"/>
      <c r="BB80" s="125"/>
      <c r="BC80" s="166"/>
      <c r="BD80" s="118" t="s">
        <v>214</v>
      </c>
      <c r="BE80" s="167"/>
      <c r="BF80" s="118"/>
      <c r="BG80" s="167"/>
      <c r="BH80" s="118"/>
      <c r="BI80" s="167"/>
      <c r="BJ80" s="167"/>
      <c r="BK80" s="167"/>
      <c r="BL80" s="167"/>
      <c r="BM80" s="167"/>
      <c r="BN80" s="167"/>
      <c r="BO80" s="167"/>
      <c r="BP80" s="167"/>
      <c r="BQ80" s="157">
        <f t="shared" si="60"/>
        <v>60</v>
      </c>
      <c r="BR80" s="167"/>
      <c r="BS80" s="167"/>
      <c r="BT80" s="167"/>
      <c r="BU80" s="167"/>
      <c r="BV80" s="167"/>
      <c r="BW80" s="371"/>
      <c r="BX80" s="167"/>
      <c r="BY80" s="167"/>
      <c r="BZ80" s="34"/>
      <c r="CA80" s="32" t="s">
        <v>251</v>
      </c>
      <c r="CB80" s="34"/>
      <c r="CC80" s="32"/>
      <c r="CD80" s="34"/>
      <c r="CE80" s="32"/>
      <c r="CF80" s="34"/>
      <c r="CG80" s="32"/>
      <c r="CH80" s="34"/>
      <c r="CI80" s="35"/>
      <c r="CJ80" s="35"/>
      <c r="CK80" s="32"/>
      <c r="CL80" s="32"/>
      <c r="CM80" s="32"/>
      <c r="CN80" s="53"/>
      <c r="CO80" s="53">
        <v>0.86</v>
      </c>
      <c r="CP80" s="35"/>
      <c r="CQ80" s="35"/>
      <c r="CR80" s="34"/>
      <c r="CS80" s="34"/>
      <c r="CT80" s="35"/>
      <c r="CU80" s="35"/>
      <c r="CV80" s="34"/>
      <c r="CW80" s="34"/>
      <c r="CX80" s="53"/>
      <c r="CY80" s="53"/>
      <c r="CZ80" s="36">
        <v>164.71</v>
      </c>
      <c r="DA80" s="36"/>
      <c r="DB80" s="53"/>
      <c r="DC80" s="36"/>
      <c r="DD80" s="36"/>
      <c r="DE80" s="54"/>
      <c r="DF80" s="54"/>
      <c r="DG80" s="54"/>
      <c r="DH80" s="33"/>
      <c r="DI80" s="53"/>
      <c r="DJ80" s="53"/>
      <c r="DK80" s="53"/>
      <c r="DL80" s="53"/>
      <c r="DM80" s="53"/>
      <c r="DN80" s="54"/>
      <c r="DO80" s="37"/>
      <c r="DP80" s="35"/>
      <c r="DQ80" s="35"/>
      <c r="DR80" s="34"/>
      <c r="DS80" s="34"/>
      <c r="DT80" s="35"/>
      <c r="DU80" s="34"/>
      <c r="DV80" s="34"/>
      <c r="DW80" s="32"/>
      <c r="DX80" s="32"/>
      <c r="DY80" s="35"/>
      <c r="DZ80" s="35"/>
      <c r="EA80" s="34"/>
      <c r="EB80" s="35"/>
      <c r="EC80" s="34"/>
      <c r="ED80" s="33"/>
      <c r="EE80" s="33"/>
      <c r="EF80" s="33"/>
      <c r="EG80" s="33">
        <v>545000</v>
      </c>
      <c r="EH80" s="33"/>
      <c r="EI80" s="33">
        <v>490500</v>
      </c>
      <c r="EJ80" s="33"/>
      <c r="EK80" s="35"/>
    </row>
    <row r="81" spans="1:141" ht="97.15" customHeight="1" x14ac:dyDescent="0.2">
      <c r="A81" s="236" t="s">
        <v>125</v>
      </c>
      <c r="B81" s="237" t="s">
        <v>233</v>
      </c>
      <c r="C81" s="237" t="s">
        <v>214</v>
      </c>
      <c r="D81" s="238" t="s">
        <v>757</v>
      </c>
      <c r="E81" s="238" t="s">
        <v>179</v>
      </c>
      <c r="F81" s="236" t="s">
        <v>156</v>
      </c>
      <c r="G81" s="236" t="s">
        <v>364</v>
      </c>
      <c r="H81" s="236" t="s">
        <v>365</v>
      </c>
      <c r="I81" s="236" t="s">
        <v>366</v>
      </c>
      <c r="J81" s="236" t="s">
        <v>367</v>
      </c>
      <c r="K81" s="236" t="s">
        <v>187</v>
      </c>
      <c r="L81" s="239">
        <v>2736000</v>
      </c>
      <c r="M81" s="186"/>
      <c r="N81" s="240"/>
      <c r="O81" s="187"/>
      <c r="P81" s="383"/>
      <c r="Q81" s="383"/>
      <c r="R81" s="383"/>
      <c r="S81" s="241">
        <v>9.57</v>
      </c>
      <c r="T81" s="503">
        <v>6.75</v>
      </c>
      <c r="U81" s="240"/>
      <c r="V81" s="104" t="s">
        <v>155</v>
      </c>
      <c r="W81" s="105"/>
      <c r="X81" s="190">
        <f t="shared" ref="X81:X112" si="63">(EI81/CZ81)/CO81</f>
        <v>2827.9496762997946</v>
      </c>
      <c r="Y81" s="331"/>
      <c r="Z81" s="331"/>
      <c r="AA81" s="85" t="s">
        <v>161</v>
      </c>
      <c r="AB81" s="331"/>
      <c r="AC81" s="331"/>
      <c r="AD81" s="331"/>
      <c r="AE81" s="331"/>
      <c r="AF81" s="242">
        <f t="shared" ref="AF81:AF112" si="64">IF(AU81&lt;30,0,IF(AU81&lt;50,5,IF(AU81&lt;65,10,IF(AU81&lt;79,15,IF(AU81&gt;80,20)))))</f>
        <v>5</v>
      </c>
      <c r="AG81" s="242">
        <f t="shared" si="58"/>
        <v>5</v>
      </c>
      <c r="AH81" s="242">
        <f t="shared" ref="AH81:AH112" si="65">IF(AA81="Yes",15,0)</f>
        <v>15</v>
      </c>
      <c r="AI81" s="242">
        <v>10</v>
      </c>
      <c r="AJ81" s="241" t="s">
        <v>162</v>
      </c>
      <c r="AK81" s="242">
        <f t="shared" si="62"/>
        <v>15</v>
      </c>
      <c r="AL81" s="241" t="s">
        <v>751</v>
      </c>
      <c r="AM81" s="242">
        <f t="shared" ref="AM81:AM112" si="66">IF(AN81="Yes",10,0)</f>
        <v>10</v>
      </c>
      <c r="AN81" s="241" t="s">
        <v>161</v>
      </c>
      <c r="AO81" s="242">
        <f t="shared" ref="AO81:AO91" si="67">IF(AP81="Yes",10,0)</f>
        <v>0</v>
      </c>
      <c r="AP81" s="241" t="s">
        <v>162</v>
      </c>
      <c r="AQ81" s="242">
        <f t="shared" si="41"/>
        <v>0</v>
      </c>
      <c r="AR81" s="241" t="s">
        <v>162</v>
      </c>
      <c r="AS81" s="191">
        <v>3.8196962025316457</v>
      </c>
      <c r="AT81" s="191">
        <v>0</v>
      </c>
      <c r="AU81" s="191">
        <v>41.863874847167999</v>
      </c>
      <c r="AV81" s="191">
        <v>0</v>
      </c>
      <c r="AW81" s="191" t="s">
        <v>155</v>
      </c>
      <c r="AX81" s="191" t="s">
        <v>155</v>
      </c>
      <c r="AY81" s="191">
        <v>50</v>
      </c>
      <c r="AZ81" s="191">
        <v>0</v>
      </c>
      <c r="BA81" s="192"/>
      <c r="BB81" s="125"/>
      <c r="BC81" s="455"/>
      <c r="BD81" s="337" t="s">
        <v>214</v>
      </c>
      <c r="BE81" s="193">
        <v>100</v>
      </c>
      <c r="BF81" s="101" t="s">
        <v>156</v>
      </c>
      <c r="BG81" s="193" t="s">
        <v>156</v>
      </c>
      <c r="BH81" s="101" t="s">
        <v>156</v>
      </c>
      <c r="BI81" s="193" t="s">
        <v>156</v>
      </c>
      <c r="BJ81" s="193" t="s">
        <v>195</v>
      </c>
      <c r="BK81" s="193">
        <v>100</v>
      </c>
      <c r="BL81" s="193" t="s">
        <v>156</v>
      </c>
      <c r="BM81" s="193" t="s">
        <v>156</v>
      </c>
      <c r="BN81" s="193" t="s">
        <v>156</v>
      </c>
      <c r="BO81" s="193" t="s">
        <v>156</v>
      </c>
      <c r="BP81" s="386"/>
      <c r="BQ81" s="241">
        <f t="shared" si="60"/>
        <v>60</v>
      </c>
      <c r="BR81" s="386"/>
      <c r="BS81" s="408"/>
      <c r="BT81" s="386"/>
      <c r="BU81" s="242">
        <v>100</v>
      </c>
      <c r="BV81" s="241">
        <f t="shared" ref="BV81:BV91" si="68">S81+BU81*0.25</f>
        <v>34.57</v>
      </c>
      <c r="BW81" s="406">
        <f t="shared" ref="BW81:BW91" si="69">T81+BV81</f>
        <v>41.32</v>
      </c>
      <c r="BX81" s="513"/>
      <c r="BY81" s="386"/>
      <c r="BZ81" s="308"/>
      <c r="CA81" s="22" t="s">
        <v>233</v>
      </c>
      <c r="CB81" s="56">
        <v>100</v>
      </c>
      <c r="CC81" s="22" t="s">
        <v>156</v>
      </c>
      <c r="CD81" s="56" t="s">
        <v>156</v>
      </c>
      <c r="CE81" s="22" t="s">
        <v>156</v>
      </c>
      <c r="CF81" s="56" t="s">
        <v>156</v>
      </c>
      <c r="CG81" s="22" t="s">
        <v>156</v>
      </c>
      <c r="CH81" s="56" t="s">
        <v>156</v>
      </c>
      <c r="CI81" s="24">
        <v>1</v>
      </c>
      <c r="CJ81" s="24" t="s">
        <v>184</v>
      </c>
      <c r="CK81" s="22" t="s">
        <v>198</v>
      </c>
      <c r="CL81" s="22" t="s">
        <v>216</v>
      </c>
      <c r="CM81" s="22" t="s">
        <v>234</v>
      </c>
      <c r="CN81" s="55">
        <v>1.06317076</v>
      </c>
      <c r="CO81" s="55">
        <v>1.06317076</v>
      </c>
      <c r="CP81" s="24" t="s">
        <v>157</v>
      </c>
      <c r="CQ81" s="24" t="s">
        <v>157</v>
      </c>
      <c r="CR81" s="56">
        <v>1</v>
      </c>
      <c r="CS81" s="56">
        <v>1</v>
      </c>
      <c r="CT81" s="24" t="s">
        <v>159</v>
      </c>
      <c r="CU81" s="24" t="s">
        <v>159</v>
      </c>
      <c r="CV81" s="56">
        <v>35</v>
      </c>
      <c r="CW81" s="56">
        <v>35</v>
      </c>
      <c r="CX81" s="55">
        <v>0</v>
      </c>
      <c r="CY81" s="55">
        <v>100</v>
      </c>
      <c r="CZ81" s="57">
        <v>910</v>
      </c>
      <c r="DA81" s="57">
        <v>15800</v>
      </c>
      <c r="DB81" s="55">
        <v>5.7594936708860761E-2</v>
      </c>
      <c r="DC81" s="57">
        <v>910</v>
      </c>
      <c r="DD81" s="57">
        <v>0</v>
      </c>
      <c r="DE81" s="58">
        <v>0</v>
      </c>
      <c r="DF81" s="58">
        <v>0</v>
      </c>
      <c r="DG81" s="58">
        <v>0</v>
      </c>
      <c r="DH81" s="23">
        <v>0</v>
      </c>
      <c r="DI81" s="55">
        <v>31.412820159999999</v>
      </c>
      <c r="DJ81" s="55">
        <v>47.095682400000001</v>
      </c>
      <c r="DK81" s="55">
        <v>47.095682400000001</v>
      </c>
      <c r="DL81" s="55" t="s">
        <v>156</v>
      </c>
      <c r="DM81" s="55" t="s">
        <v>156</v>
      </c>
      <c r="DN81" s="58" t="s">
        <v>156</v>
      </c>
      <c r="DO81" s="59" t="s">
        <v>156</v>
      </c>
      <c r="DP81" s="24" t="s">
        <v>162</v>
      </c>
      <c r="DQ81" s="24" t="s">
        <v>162</v>
      </c>
      <c r="DR81" s="56">
        <v>9</v>
      </c>
      <c r="DS81" s="56">
        <v>11</v>
      </c>
      <c r="DT81" s="24" t="s">
        <v>162</v>
      </c>
      <c r="DU81" s="56">
        <v>0</v>
      </c>
      <c r="DV81" s="56">
        <v>0</v>
      </c>
      <c r="DW81" s="22" t="s">
        <v>175</v>
      </c>
      <c r="DX81" s="22" t="s">
        <v>156</v>
      </c>
      <c r="DY81" s="24" t="s">
        <v>165</v>
      </c>
      <c r="DZ81" s="24" t="s">
        <v>165</v>
      </c>
      <c r="EA81" s="56">
        <v>2</v>
      </c>
      <c r="EB81" s="24" t="s">
        <v>162</v>
      </c>
      <c r="EC81" s="56">
        <v>18</v>
      </c>
      <c r="ED81" s="23">
        <v>2736000</v>
      </c>
      <c r="EE81" s="23">
        <v>0</v>
      </c>
      <c r="EF81" s="23">
        <v>0</v>
      </c>
      <c r="EG81" s="23">
        <v>2736000</v>
      </c>
      <c r="EH81" s="23" t="s">
        <v>156</v>
      </c>
      <c r="EI81" s="23">
        <v>2736000</v>
      </c>
      <c r="EJ81" s="23">
        <v>2736000</v>
      </c>
      <c r="EK81" s="24" t="s">
        <v>156</v>
      </c>
    </row>
    <row r="82" spans="1:141" ht="79.900000000000006" customHeight="1" x14ac:dyDescent="0.2">
      <c r="A82" s="236" t="s">
        <v>115</v>
      </c>
      <c r="B82" s="237" t="s">
        <v>233</v>
      </c>
      <c r="C82" s="237" t="s">
        <v>214</v>
      </c>
      <c r="D82" s="238" t="s">
        <v>757</v>
      </c>
      <c r="E82" s="238" t="s">
        <v>185</v>
      </c>
      <c r="F82" s="236" t="s">
        <v>319</v>
      </c>
      <c r="G82" s="236" t="s">
        <v>320</v>
      </c>
      <c r="H82" s="236" t="s">
        <v>321</v>
      </c>
      <c r="I82" s="236" t="s">
        <v>156</v>
      </c>
      <c r="J82" s="236" t="s">
        <v>322</v>
      </c>
      <c r="K82" s="236" t="s">
        <v>187</v>
      </c>
      <c r="L82" s="239">
        <v>21318000</v>
      </c>
      <c r="M82" s="217"/>
      <c r="N82" s="240"/>
      <c r="O82" s="103">
        <v>15.32</v>
      </c>
      <c r="P82" s="85">
        <f t="shared" ref="P82:P91" si="70">(V82+W82+Y82+Z82+AB82+AD82)</f>
        <v>35</v>
      </c>
      <c r="Q82" s="85">
        <v>4.95</v>
      </c>
      <c r="R82" s="85">
        <f t="shared" ref="R82:R91" si="71">O82+P82+Q82</f>
        <v>55.27</v>
      </c>
      <c r="S82" s="241">
        <v>11.87</v>
      </c>
      <c r="T82" s="503">
        <v>7.5</v>
      </c>
      <c r="U82" s="240"/>
      <c r="V82" s="104">
        <f t="shared" ref="V82:V91" si="72">IF(AU82&lt;30,0,IF(AU82&lt;50,5,IF(AU82&lt;65,10,IF(AU82&gt;66,15))))</f>
        <v>10</v>
      </c>
      <c r="W82" s="105">
        <f t="shared" ref="W82:W91" si="73">IF(X82&lt;499,15,IF(X82&lt;999,10,IF(X82&lt;1499,5,IF(X82&gt;1500,0))))</f>
        <v>5</v>
      </c>
      <c r="X82" s="190">
        <f t="shared" si="63"/>
        <v>1416.5434087463095</v>
      </c>
      <c r="Y82" s="105">
        <f t="shared" ref="Y82:Y91" si="74">IF(DD82&lt;500,0,IF(DD82&lt;1000,5,IF(DD82&gt;1000,10)))</f>
        <v>0</v>
      </c>
      <c r="Z82" s="105">
        <f>IF(AA82="Yes",20,0)</f>
        <v>20</v>
      </c>
      <c r="AA82" s="85" t="s">
        <v>161</v>
      </c>
      <c r="AB82" s="105">
        <f t="shared" ref="AB82:AB96" si="75">IF(AC82="Yes",10,0)</f>
        <v>0</v>
      </c>
      <c r="AC82" s="191" t="s">
        <v>162</v>
      </c>
      <c r="AD82" s="105">
        <f>IF(AE82="Yes",20,0)</f>
        <v>0</v>
      </c>
      <c r="AE82" s="191" t="s">
        <v>162</v>
      </c>
      <c r="AF82" s="242">
        <f t="shared" si="64"/>
        <v>10</v>
      </c>
      <c r="AG82" s="242">
        <f>IF(BM80&lt;999,20,IF(BM80&lt;1499,15,IF(BM80&lt;1999,10,IF(BM80&lt;3999,5,IF(BM80&gt;4000,0)))))</f>
        <v>20</v>
      </c>
      <c r="AH82" s="242">
        <f t="shared" si="65"/>
        <v>15</v>
      </c>
      <c r="AI82" s="242">
        <v>10</v>
      </c>
      <c r="AJ82" s="241" t="s">
        <v>162</v>
      </c>
      <c r="AK82" s="242">
        <f t="shared" si="62"/>
        <v>15</v>
      </c>
      <c r="AL82" s="241" t="s">
        <v>751</v>
      </c>
      <c r="AM82" s="242">
        <f t="shared" si="66"/>
        <v>10</v>
      </c>
      <c r="AN82" s="241" t="s">
        <v>161</v>
      </c>
      <c r="AO82" s="242">
        <f t="shared" si="67"/>
        <v>0</v>
      </c>
      <c r="AP82" s="241" t="s">
        <v>162</v>
      </c>
      <c r="AQ82" s="242">
        <f t="shared" si="41"/>
        <v>0</v>
      </c>
      <c r="AR82" s="241" t="s">
        <v>162</v>
      </c>
      <c r="AS82" s="191">
        <v>15.607000817638772</v>
      </c>
      <c r="AT82" s="191">
        <v>0</v>
      </c>
      <c r="AU82" s="191">
        <v>53.139971694710994</v>
      </c>
      <c r="AV82" s="191">
        <v>0.88886058751024577</v>
      </c>
      <c r="AW82" s="191" t="s">
        <v>155</v>
      </c>
      <c r="AX82" s="191">
        <v>2.4787958946666668</v>
      </c>
      <c r="AY82" s="191">
        <v>50</v>
      </c>
      <c r="AZ82" s="191">
        <v>0</v>
      </c>
      <c r="BA82" s="192"/>
      <c r="BB82" s="125"/>
      <c r="BC82" s="106"/>
      <c r="BD82" s="101" t="s">
        <v>214</v>
      </c>
      <c r="BE82" s="193">
        <v>100</v>
      </c>
      <c r="BF82" s="101" t="s">
        <v>156</v>
      </c>
      <c r="BG82" s="193" t="s">
        <v>156</v>
      </c>
      <c r="BH82" s="101" t="s">
        <v>156</v>
      </c>
      <c r="BI82" s="193" t="s">
        <v>156</v>
      </c>
      <c r="BJ82" s="193" t="s">
        <v>195</v>
      </c>
      <c r="BK82" s="193">
        <v>100</v>
      </c>
      <c r="BL82" s="193" t="s">
        <v>156</v>
      </c>
      <c r="BM82" s="193" t="s">
        <v>156</v>
      </c>
      <c r="BN82" s="193" t="s">
        <v>156</v>
      </c>
      <c r="BO82" s="193" t="s">
        <v>156</v>
      </c>
      <c r="BP82" s="85">
        <f t="shared" ref="BP82:BP91" si="76">SUM(V82+W82+Y82+Z82+AB82+AD82)</f>
        <v>35</v>
      </c>
      <c r="BQ82" s="241">
        <f t="shared" si="60"/>
        <v>80</v>
      </c>
      <c r="BR82" s="85"/>
      <c r="BS82" s="241"/>
      <c r="BT82" s="105"/>
      <c r="BU82" s="242"/>
      <c r="BV82" s="241">
        <f t="shared" si="68"/>
        <v>11.87</v>
      </c>
      <c r="BW82" s="406">
        <f t="shared" si="69"/>
        <v>19.369999999999997</v>
      </c>
      <c r="BX82" s="508" t="s">
        <v>809</v>
      </c>
      <c r="BY82" s="85">
        <f t="shared" ref="BY82:BY91" si="77">O82+BT82*0.25</f>
        <v>15.32</v>
      </c>
      <c r="BZ82" s="85"/>
      <c r="CA82" s="22" t="s">
        <v>233</v>
      </c>
      <c r="CB82" s="56">
        <v>100</v>
      </c>
      <c r="CC82" s="22" t="s">
        <v>156</v>
      </c>
      <c r="CD82" s="56" t="s">
        <v>156</v>
      </c>
      <c r="CE82" s="22" t="s">
        <v>156</v>
      </c>
      <c r="CF82" s="56" t="s">
        <v>156</v>
      </c>
      <c r="CG82" s="22" t="s">
        <v>156</v>
      </c>
      <c r="CH82" s="56" t="s">
        <v>156</v>
      </c>
      <c r="CI82" s="24">
        <v>1</v>
      </c>
      <c r="CJ82" s="24" t="s">
        <v>184</v>
      </c>
      <c r="CK82" s="22" t="s">
        <v>198</v>
      </c>
      <c r="CL82" s="22" t="s">
        <v>216</v>
      </c>
      <c r="CM82" s="22" t="s">
        <v>234</v>
      </c>
      <c r="CN82" s="55">
        <v>4.04747843</v>
      </c>
      <c r="CO82" s="55">
        <v>4.04747843</v>
      </c>
      <c r="CP82" s="24" t="s">
        <v>157</v>
      </c>
      <c r="CQ82" s="24" t="s">
        <v>157</v>
      </c>
      <c r="CR82" s="56">
        <v>1</v>
      </c>
      <c r="CS82" s="56">
        <v>1</v>
      </c>
      <c r="CT82" s="24" t="s">
        <v>159</v>
      </c>
      <c r="CU82" s="24" t="s">
        <v>159</v>
      </c>
      <c r="CV82" s="56">
        <v>35</v>
      </c>
      <c r="CW82" s="56">
        <v>35</v>
      </c>
      <c r="CX82" s="55">
        <v>4.7811417332246</v>
      </c>
      <c r="CY82" s="55">
        <v>95.218858266775399</v>
      </c>
      <c r="CZ82" s="57">
        <v>3718.1938420000001</v>
      </c>
      <c r="DA82" s="57">
        <v>15800.000190000001</v>
      </c>
      <c r="DB82" s="55">
        <v>0.23532872134731284</v>
      </c>
      <c r="DC82" s="57">
        <v>3540.4217244979513</v>
      </c>
      <c r="DD82" s="57">
        <v>177.77211750204916</v>
      </c>
      <c r="DE82" s="58">
        <v>0</v>
      </c>
      <c r="DF82" s="58">
        <v>0</v>
      </c>
      <c r="DG82" s="58">
        <v>0</v>
      </c>
      <c r="DH82" s="23">
        <v>0</v>
      </c>
      <c r="DI82" s="55">
        <v>47.458223420000003</v>
      </c>
      <c r="DJ82" s="55">
        <v>43.976591910000003</v>
      </c>
      <c r="DK82" s="55">
        <v>68.001043339999995</v>
      </c>
      <c r="DL82" s="55" t="s">
        <v>156</v>
      </c>
      <c r="DM82" s="55" t="s">
        <v>156</v>
      </c>
      <c r="DN82" s="58" t="s">
        <v>156</v>
      </c>
      <c r="DO82" s="59" t="s">
        <v>156</v>
      </c>
      <c r="DP82" s="24" t="s">
        <v>162</v>
      </c>
      <c r="DQ82" s="24" t="s">
        <v>162</v>
      </c>
      <c r="DR82" s="56">
        <v>10</v>
      </c>
      <c r="DS82" s="56">
        <v>12</v>
      </c>
      <c r="DT82" s="24" t="s">
        <v>162</v>
      </c>
      <c r="DU82" s="56">
        <v>4</v>
      </c>
      <c r="DV82" s="56">
        <v>0</v>
      </c>
      <c r="DW82" s="22" t="s">
        <v>175</v>
      </c>
      <c r="DX82" s="22" t="s">
        <v>156</v>
      </c>
      <c r="DY82" s="24" t="s">
        <v>165</v>
      </c>
      <c r="DZ82" s="24" t="s">
        <v>165</v>
      </c>
      <c r="EA82" s="56">
        <v>2</v>
      </c>
      <c r="EB82" s="24" t="s">
        <v>162</v>
      </c>
      <c r="EC82" s="56">
        <v>19</v>
      </c>
      <c r="ED82" s="23">
        <v>21318000</v>
      </c>
      <c r="EE82" s="23">
        <v>0</v>
      </c>
      <c r="EF82" s="23">
        <v>0</v>
      </c>
      <c r="EG82" s="23">
        <v>21318000</v>
      </c>
      <c r="EH82" s="23" t="s">
        <v>156</v>
      </c>
      <c r="EI82" s="23">
        <v>21318000</v>
      </c>
      <c r="EJ82" s="23">
        <v>21318000</v>
      </c>
      <c r="EK82" s="24" t="s">
        <v>156</v>
      </c>
    </row>
    <row r="83" spans="1:141" ht="62.45" customHeight="1" x14ac:dyDescent="0.2">
      <c r="A83" s="236" t="s">
        <v>93</v>
      </c>
      <c r="B83" s="237" t="s">
        <v>196</v>
      </c>
      <c r="C83" s="237" t="s">
        <v>194</v>
      </c>
      <c r="D83" s="238" t="s">
        <v>757</v>
      </c>
      <c r="E83" s="238" t="s">
        <v>153</v>
      </c>
      <c r="F83" s="236" t="s">
        <v>189</v>
      </c>
      <c r="G83" s="236" t="s">
        <v>190</v>
      </c>
      <c r="H83" s="236" t="s">
        <v>191</v>
      </c>
      <c r="I83" s="236" t="s">
        <v>192</v>
      </c>
      <c r="J83" s="236" t="s">
        <v>193</v>
      </c>
      <c r="K83" s="236" t="s">
        <v>167</v>
      </c>
      <c r="L83" s="239">
        <v>49575000</v>
      </c>
      <c r="M83" s="126">
        <v>16.451595973936445</v>
      </c>
      <c r="N83" s="240"/>
      <c r="O83" s="103">
        <v>15.16</v>
      </c>
      <c r="P83" s="85">
        <f t="shared" si="70"/>
        <v>45</v>
      </c>
      <c r="Q83" s="331"/>
      <c r="R83" s="331">
        <f t="shared" si="71"/>
        <v>60.16</v>
      </c>
      <c r="S83" s="241">
        <v>10.94</v>
      </c>
      <c r="T83" s="503"/>
      <c r="U83" s="240"/>
      <c r="V83" s="104">
        <f t="shared" si="72"/>
        <v>10</v>
      </c>
      <c r="W83" s="105">
        <f t="shared" si="73"/>
        <v>0</v>
      </c>
      <c r="X83" s="190">
        <f t="shared" si="63"/>
        <v>4708.3774991272439</v>
      </c>
      <c r="Y83" s="105">
        <f t="shared" si="74"/>
        <v>0</v>
      </c>
      <c r="Z83" s="105">
        <f>IF(AA83="Yes",15,0)</f>
        <v>15</v>
      </c>
      <c r="AA83" s="85" t="s">
        <v>161</v>
      </c>
      <c r="AB83" s="105">
        <f t="shared" si="75"/>
        <v>10</v>
      </c>
      <c r="AC83" s="191" t="s">
        <v>161</v>
      </c>
      <c r="AD83" s="105">
        <f>IF(AE83="Yes",10,0)</f>
        <v>10</v>
      </c>
      <c r="AE83" s="191" t="s">
        <v>161</v>
      </c>
      <c r="AF83" s="242">
        <f t="shared" si="64"/>
        <v>10</v>
      </c>
      <c r="AG83" s="242">
        <f>IF(BM81&lt;999,20,IF(BM81&lt;1499,15,IF(BM81&lt;1999,10,IF(BM81&lt;3999,5,IF(BM81&gt;4000,0)))))</f>
        <v>0</v>
      </c>
      <c r="AH83" s="242">
        <f t="shared" si="65"/>
        <v>15</v>
      </c>
      <c r="AI83" s="242">
        <f>IF(AJ83="Yes",10,0)</f>
        <v>10</v>
      </c>
      <c r="AJ83" s="241" t="s">
        <v>161</v>
      </c>
      <c r="AK83" s="242">
        <v>15</v>
      </c>
      <c r="AL83" s="241" t="s">
        <v>751</v>
      </c>
      <c r="AM83" s="242">
        <f t="shared" si="66"/>
        <v>10</v>
      </c>
      <c r="AN83" s="241" t="s">
        <v>161</v>
      </c>
      <c r="AO83" s="242">
        <f t="shared" si="67"/>
        <v>0</v>
      </c>
      <c r="AP83" s="241" t="s">
        <v>162</v>
      </c>
      <c r="AQ83" s="242">
        <f t="shared" si="41"/>
        <v>0</v>
      </c>
      <c r="AR83" s="241" t="s">
        <v>162</v>
      </c>
      <c r="AS83" s="191">
        <v>27.533278106761291</v>
      </c>
      <c r="AT83" s="191">
        <v>2.989666162380232E-2</v>
      </c>
      <c r="AU83" s="191">
        <v>56.820126272447993</v>
      </c>
      <c r="AV83" s="191">
        <v>12.360755065048751</v>
      </c>
      <c r="AW83" s="191">
        <v>0.28479903166367554</v>
      </c>
      <c r="AX83" s="191">
        <v>27.339840362</v>
      </c>
      <c r="AY83" s="191">
        <v>25</v>
      </c>
      <c r="AZ83" s="191">
        <v>0</v>
      </c>
      <c r="BA83" s="456"/>
      <c r="BB83" s="125"/>
      <c r="BC83" s="442"/>
      <c r="BD83" s="273" t="s">
        <v>194</v>
      </c>
      <c r="BE83" s="193">
        <v>100</v>
      </c>
      <c r="BF83" s="101" t="s">
        <v>156</v>
      </c>
      <c r="BG83" s="193" t="s">
        <v>156</v>
      </c>
      <c r="BH83" s="101" t="s">
        <v>156</v>
      </c>
      <c r="BI83" s="193" t="s">
        <v>156</v>
      </c>
      <c r="BJ83" s="193" t="s">
        <v>195</v>
      </c>
      <c r="BK83" s="193">
        <v>100</v>
      </c>
      <c r="BL83" s="193" t="s">
        <v>156</v>
      </c>
      <c r="BM83" s="193" t="s">
        <v>156</v>
      </c>
      <c r="BN83" s="193" t="s">
        <v>156</v>
      </c>
      <c r="BO83" s="193" t="s">
        <v>156</v>
      </c>
      <c r="BP83" s="85">
        <f t="shared" si="76"/>
        <v>45</v>
      </c>
      <c r="BQ83" s="241">
        <f t="shared" si="60"/>
        <v>60</v>
      </c>
      <c r="BR83" s="85"/>
      <c r="BS83" s="241"/>
      <c r="BT83" s="105"/>
      <c r="BU83" s="242"/>
      <c r="BV83" s="241">
        <f t="shared" si="68"/>
        <v>10.94</v>
      </c>
      <c r="BW83" s="406">
        <f t="shared" si="69"/>
        <v>10.94</v>
      </c>
      <c r="BX83" s="508" t="s">
        <v>809</v>
      </c>
      <c r="BY83" s="85">
        <f t="shared" si="77"/>
        <v>15.16</v>
      </c>
      <c r="BZ83" s="85"/>
      <c r="CA83" s="22" t="s">
        <v>196</v>
      </c>
      <c r="CB83" s="56">
        <v>51.94</v>
      </c>
      <c r="CC83" s="22" t="s">
        <v>197</v>
      </c>
      <c r="CD83" s="56">
        <v>48.06</v>
      </c>
      <c r="CE83" s="22" t="s">
        <v>156</v>
      </c>
      <c r="CF83" s="56" t="s">
        <v>156</v>
      </c>
      <c r="CG83" s="22" t="s">
        <v>156</v>
      </c>
      <c r="CH83" s="56" t="s">
        <v>156</v>
      </c>
      <c r="CI83" s="24">
        <v>1</v>
      </c>
      <c r="CJ83" s="24" t="s">
        <v>184</v>
      </c>
      <c r="CK83" s="22" t="s">
        <v>198</v>
      </c>
      <c r="CL83" s="22" t="s">
        <v>199</v>
      </c>
      <c r="CM83" s="22" t="s">
        <v>200</v>
      </c>
      <c r="CN83" s="55">
        <v>1.6332768900000001</v>
      </c>
      <c r="CO83" s="55">
        <v>1.6332768900000001</v>
      </c>
      <c r="CP83" s="24" t="s">
        <v>174</v>
      </c>
      <c r="CQ83" s="24" t="s">
        <v>158</v>
      </c>
      <c r="CR83" s="56">
        <v>1</v>
      </c>
      <c r="CS83" s="56">
        <v>2</v>
      </c>
      <c r="CT83" s="24" t="s">
        <v>159</v>
      </c>
      <c r="CU83" s="24" t="s">
        <v>160</v>
      </c>
      <c r="CV83" s="56">
        <v>50</v>
      </c>
      <c r="CW83" s="56">
        <v>50</v>
      </c>
      <c r="CX83" s="55">
        <v>6.0899926560569</v>
      </c>
      <c r="CY83" s="55">
        <v>93.910007343943107</v>
      </c>
      <c r="CZ83" s="57">
        <v>6446.6134540000003</v>
      </c>
      <c r="DA83" s="57">
        <v>15500</v>
      </c>
      <c r="DB83" s="55">
        <v>0.41591054541935485</v>
      </c>
      <c r="DC83" s="57">
        <v>6054.0151680870249</v>
      </c>
      <c r="DD83" s="57">
        <v>392.59828591297605</v>
      </c>
      <c r="DE83" s="58">
        <v>61700.390330254988</v>
      </c>
      <c r="DF83" s="58">
        <v>4001.2234543961185</v>
      </c>
      <c r="DG83" s="58">
        <v>65701.613784651112</v>
      </c>
      <c r="DH83" s="23">
        <v>1482127</v>
      </c>
      <c r="DI83" s="55">
        <v>71.632139179999996</v>
      </c>
      <c r="DJ83" s="55">
        <v>31.628654959999999</v>
      </c>
      <c r="DK83" s="55">
        <v>67.216632419999996</v>
      </c>
      <c r="DL83" s="55" t="s">
        <v>156</v>
      </c>
      <c r="DM83" s="55" t="s">
        <v>156</v>
      </c>
      <c r="DN83" s="58">
        <v>1</v>
      </c>
      <c r="DO83" s="59">
        <v>4.6959806332735103E-6</v>
      </c>
      <c r="DP83" s="24" t="s">
        <v>161</v>
      </c>
      <c r="DQ83" s="24" t="s">
        <v>162</v>
      </c>
      <c r="DR83" s="56">
        <v>11</v>
      </c>
      <c r="DS83" s="56">
        <v>12</v>
      </c>
      <c r="DT83" s="24" t="s">
        <v>162</v>
      </c>
      <c r="DU83" s="56">
        <v>3</v>
      </c>
      <c r="DV83" s="56">
        <v>2</v>
      </c>
      <c r="DW83" s="22" t="s">
        <v>175</v>
      </c>
      <c r="DX83" s="22" t="s">
        <v>164</v>
      </c>
      <c r="DY83" s="24" t="s">
        <v>165</v>
      </c>
      <c r="DZ83" s="24" t="s">
        <v>166</v>
      </c>
      <c r="EA83" s="56">
        <v>1</v>
      </c>
      <c r="EB83" s="24" t="s">
        <v>161</v>
      </c>
      <c r="EC83" s="56">
        <v>24</v>
      </c>
      <c r="ED83" s="23">
        <v>46000000</v>
      </c>
      <c r="EE83" s="23">
        <v>3575000</v>
      </c>
      <c r="EF83" s="23">
        <v>0</v>
      </c>
      <c r="EG83" s="23">
        <v>49575000</v>
      </c>
      <c r="EH83" s="23" t="s">
        <v>156</v>
      </c>
      <c r="EI83" s="23">
        <v>49575000</v>
      </c>
      <c r="EJ83" s="23">
        <v>49575000</v>
      </c>
      <c r="EK83" s="24" t="s">
        <v>156</v>
      </c>
    </row>
    <row r="84" spans="1:141" ht="71.45" customHeight="1" x14ac:dyDescent="0.2">
      <c r="A84" s="236" t="s">
        <v>116</v>
      </c>
      <c r="B84" s="237" t="s">
        <v>327</v>
      </c>
      <c r="C84" s="237" t="s">
        <v>214</v>
      </c>
      <c r="D84" s="238" t="s">
        <v>757</v>
      </c>
      <c r="E84" s="238" t="s">
        <v>185</v>
      </c>
      <c r="F84" s="236" t="s">
        <v>323</v>
      </c>
      <c r="G84" s="236" t="s">
        <v>324</v>
      </c>
      <c r="H84" s="236" t="s">
        <v>265</v>
      </c>
      <c r="I84" s="236" t="s">
        <v>325</v>
      </c>
      <c r="J84" s="236" t="s">
        <v>326</v>
      </c>
      <c r="K84" s="236" t="s">
        <v>154</v>
      </c>
      <c r="L84" s="239">
        <v>24738000</v>
      </c>
      <c r="M84" s="217"/>
      <c r="N84" s="240"/>
      <c r="O84" s="103">
        <v>12.13</v>
      </c>
      <c r="P84" s="85">
        <f t="shared" si="70"/>
        <v>30</v>
      </c>
      <c r="Q84" s="85">
        <v>3.6</v>
      </c>
      <c r="R84" s="85">
        <f t="shared" si="71"/>
        <v>45.730000000000004</v>
      </c>
      <c r="S84" s="241">
        <v>9.75</v>
      </c>
      <c r="T84" s="406">
        <v>5.25</v>
      </c>
      <c r="U84" s="240"/>
      <c r="V84" s="104">
        <f t="shared" si="72"/>
        <v>0</v>
      </c>
      <c r="W84" s="105">
        <f t="shared" si="73"/>
        <v>0</v>
      </c>
      <c r="X84" s="190">
        <f t="shared" si="63"/>
        <v>1818.1844987799473</v>
      </c>
      <c r="Y84" s="105">
        <f t="shared" si="74"/>
        <v>0</v>
      </c>
      <c r="Z84" s="105">
        <f>IF(AA84="Yes",20,0)</f>
        <v>20</v>
      </c>
      <c r="AA84" s="85" t="s">
        <v>161</v>
      </c>
      <c r="AB84" s="105">
        <f t="shared" si="75"/>
        <v>10</v>
      </c>
      <c r="AC84" s="191" t="s">
        <v>161</v>
      </c>
      <c r="AD84" s="105">
        <f>IF(AE84="Yes",20,0)</f>
        <v>0</v>
      </c>
      <c r="AE84" s="191" t="s">
        <v>297</v>
      </c>
      <c r="AF84" s="242">
        <f t="shared" si="64"/>
        <v>0</v>
      </c>
      <c r="AG84" s="242">
        <f t="shared" ref="AG84:AG115" si="78">IF(X84&lt;999,20,IF(X84&lt;1499,15,IF(X84&lt;1999,10,IF(X84&lt;3999,5,IF(X84&gt;4000,0)))))</f>
        <v>10</v>
      </c>
      <c r="AH84" s="242">
        <f t="shared" si="65"/>
        <v>15</v>
      </c>
      <c r="AI84" s="242">
        <v>10</v>
      </c>
      <c r="AJ84" s="241" t="s">
        <v>162</v>
      </c>
      <c r="AK84" s="242">
        <f>IF(AL84="Minimal",15,0)</f>
        <v>15</v>
      </c>
      <c r="AL84" s="241" t="s">
        <v>751</v>
      </c>
      <c r="AM84" s="242">
        <f t="shared" si="66"/>
        <v>10</v>
      </c>
      <c r="AN84" s="241" t="s">
        <v>161</v>
      </c>
      <c r="AO84" s="242">
        <f t="shared" si="67"/>
        <v>0</v>
      </c>
      <c r="AP84" s="241" t="s">
        <v>162</v>
      </c>
      <c r="AQ84" s="242">
        <f t="shared" si="41"/>
        <v>0</v>
      </c>
      <c r="AR84" s="241" t="s">
        <v>162</v>
      </c>
      <c r="AS84" s="191">
        <v>20.802069229215935</v>
      </c>
      <c r="AT84" s="191">
        <v>0</v>
      </c>
      <c r="AU84" s="191">
        <v>26.713074408734997</v>
      </c>
      <c r="AV84" s="191">
        <v>1.0562003183467636</v>
      </c>
      <c r="AW84" s="191" t="s">
        <v>155</v>
      </c>
      <c r="AX84" s="191">
        <v>24.906870215000001</v>
      </c>
      <c r="AY84" s="191">
        <v>0</v>
      </c>
      <c r="AZ84" s="191">
        <v>50</v>
      </c>
      <c r="BA84" s="192"/>
      <c r="BB84" s="125"/>
      <c r="BC84" s="106"/>
      <c r="BD84" s="101" t="s">
        <v>214</v>
      </c>
      <c r="BE84" s="193">
        <v>100</v>
      </c>
      <c r="BF84" s="101" t="s">
        <v>156</v>
      </c>
      <c r="BG84" s="193" t="s">
        <v>156</v>
      </c>
      <c r="BH84" s="101" t="s">
        <v>156</v>
      </c>
      <c r="BI84" s="193" t="s">
        <v>156</v>
      </c>
      <c r="BJ84" s="193" t="s">
        <v>195</v>
      </c>
      <c r="BK84" s="193">
        <v>100</v>
      </c>
      <c r="BL84" s="193" t="s">
        <v>156</v>
      </c>
      <c r="BM84" s="193" t="s">
        <v>156</v>
      </c>
      <c r="BN84" s="193" t="s">
        <v>156</v>
      </c>
      <c r="BO84" s="193" t="s">
        <v>156</v>
      </c>
      <c r="BP84" s="85">
        <f t="shared" si="76"/>
        <v>30</v>
      </c>
      <c r="BQ84" s="241">
        <f t="shared" si="60"/>
        <v>60</v>
      </c>
      <c r="BR84" s="85"/>
      <c r="BS84" s="241"/>
      <c r="BT84" s="105"/>
      <c r="BU84" s="242"/>
      <c r="BV84" s="241">
        <f t="shared" si="68"/>
        <v>9.75</v>
      </c>
      <c r="BW84" s="406">
        <f t="shared" si="69"/>
        <v>15</v>
      </c>
      <c r="BX84" s="508" t="s">
        <v>809</v>
      </c>
      <c r="BY84" s="85">
        <f t="shared" si="77"/>
        <v>12.13</v>
      </c>
      <c r="BZ84" s="85"/>
      <c r="CA84" s="22" t="s">
        <v>327</v>
      </c>
      <c r="CB84" s="56">
        <v>100</v>
      </c>
      <c r="CC84" s="22" t="s">
        <v>156</v>
      </c>
      <c r="CD84" s="56" t="s">
        <v>156</v>
      </c>
      <c r="CE84" s="22" t="s">
        <v>156</v>
      </c>
      <c r="CF84" s="56" t="s">
        <v>156</v>
      </c>
      <c r="CG84" s="22" t="s">
        <v>156</v>
      </c>
      <c r="CH84" s="56" t="s">
        <v>156</v>
      </c>
      <c r="CI84" s="24">
        <v>1</v>
      </c>
      <c r="CJ84" s="24" t="s">
        <v>184</v>
      </c>
      <c r="CK84" s="22" t="s">
        <v>198</v>
      </c>
      <c r="CL84" s="22" t="s">
        <v>216</v>
      </c>
      <c r="CM84" s="22" t="s">
        <v>328</v>
      </c>
      <c r="CN84" s="55">
        <v>3.7</v>
      </c>
      <c r="CO84" s="55">
        <v>2.77282246</v>
      </c>
      <c r="CP84" s="24" t="s">
        <v>174</v>
      </c>
      <c r="CQ84" s="24" t="s">
        <v>157</v>
      </c>
      <c r="CR84" s="56">
        <v>1</v>
      </c>
      <c r="CS84" s="56">
        <v>1</v>
      </c>
      <c r="CT84" s="24" t="s">
        <v>159</v>
      </c>
      <c r="CU84" s="24" t="s">
        <v>159</v>
      </c>
      <c r="CV84" s="56">
        <v>46</v>
      </c>
      <c r="CW84" s="56">
        <v>45</v>
      </c>
      <c r="CX84" s="55">
        <v>4.3049857529063003</v>
      </c>
      <c r="CY84" s="55">
        <v>95.695014247093695</v>
      </c>
      <c r="CZ84" s="57">
        <v>4906.8702149999999</v>
      </c>
      <c r="DA84" s="57">
        <v>15627.53831</v>
      </c>
      <c r="DB84" s="55">
        <v>0.31398868572026556</v>
      </c>
      <c r="DC84" s="57">
        <v>4695.6301513306471</v>
      </c>
      <c r="DD84" s="57">
        <v>211.24006366935274</v>
      </c>
      <c r="DE84" s="58">
        <v>0</v>
      </c>
      <c r="DF84" s="58">
        <v>0</v>
      </c>
      <c r="DG84" s="58">
        <v>0</v>
      </c>
      <c r="DH84" s="23">
        <v>0</v>
      </c>
      <c r="DI84" s="55">
        <v>29.14122888</v>
      </c>
      <c r="DJ84" s="55">
        <v>21.864780190000001</v>
      </c>
      <c r="DK84" s="55">
        <v>29.14122888</v>
      </c>
      <c r="DL84" s="55" t="s">
        <v>156</v>
      </c>
      <c r="DM84" s="55" t="s">
        <v>156</v>
      </c>
      <c r="DN84" s="58" t="s">
        <v>156</v>
      </c>
      <c r="DO84" s="59" t="s">
        <v>156</v>
      </c>
      <c r="DP84" s="24" t="s">
        <v>162</v>
      </c>
      <c r="DQ84" s="24" t="s">
        <v>162</v>
      </c>
      <c r="DR84" s="56">
        <v>12</v>
      </c>
      <c r="DS84" s="56">
        <v>12</v>
      </c>
      <c r="DT84" s="24" t="s">
        <v>162</v>
      </c>
      <c r="DU84" s="56">
        <v>0</v>
      </c>
      <c r="DV84" s="56">
        <v>2</v>
      </c>
      <c r="DW84" s="22" t="s">
        <v>163</v>
      </c>
      <c r="DX84" s="22" t="s">
        <v>266</v>
      </c>
      <c r="DY84" s="24" t="s">
        <v>165</v>
      </c>
      <c r="DZ84" s="24" t="s">
        <v>165</v>
      </c>
      <c r="EA84" s="56">
        <v>1</v>
      </c>
      <c r="EB84" s="24" t="s">
        <v>162</v>
      </c>
      <c r="EC84" s="56">
        <v>30</v>
      </c>
      <c r="ED84" s="23">
        <v>24510000</v>
      </c>
      <c r="EE84" s="23">
        <v>204000</v>
      </c>
      <c r="EF84" s="23">
        <v>24000</v>
      </c>
      <c r="EG84" s="23">
        <v>24738000</v>
      </c>
      <c r="EH84" s="23" t="s">
        <v>156</v>
      </c>
      <c r="EI84" s="23">
        <v>24738000</v>
      </c>
      <c r="EJ84" s="23">
        <v>24738000</v>
      </c>
      <c r="EK84" s="24" t="s">
        <v>156</v>
      </c>
    </row>
    <row r="85" spans="1:141" ht="109.15" customHeight="1" x14ac:dyDescent="0.2">
      <c r="A85" s="236" t="s">
        <v>151</v>
      </c>
      <c r="B85" s="237" t="s">
        <v>295</v>
      </c>
      <c r="C85" s="237" t="s">
        <v>214</v>
      </c>
      <c r="D85" s="238" t="s">
        <v>757</v>
      </c>
      <c r="E85" s="238" t="s">
        <v>153</v>
      </c>
      <c r="F85" s="236" t="s">
        <v>156</v>
      </c>
      <c r="G85" s="236" t="s">
        <v>459</v>
      </c>
      <c r="H85" s="236" t="s">
        <v>453</v>
      </c>
      <c r="I85" s="236" t="s">
        <v>457</v>
      </c>
      <c r="J85" s="236" t="s">
        <v>440</v>
      </c>
      <c r="K85" s="236" t="s">
        <v>180</v>
      </c>
      <c r="L85" s="239">
        <v>362296000</v>
      </c>
      <c r="M85" s="126">
        <v>12.231591398447446</v>
      </c>
      <c r="N85" s="240"/>
      <c r="O85" s="103">
        <v>9.98</v>
      </c>
      <c r="P85" s="331">
        <f t="shared" si="70"/>
        <v>70</v>
      </c>
      <c r="Q85" s="331">
        <v>4.95</v>
      </c>
      <c r="R85" s="331">
        <f t="shared" si="71"/>
        <v>84.93</v>
      </c>
      <c r="S85" s="241">
        <v>7.47</v>
      </c>
      <c r="T85" s="406">
        <v>7.5</v>
      </c>
      <c r="U85" s="240"/>
      <c r="V85" s="104">
        <f t="shared" si="72"/>
        <v>5</v>
      </c>
      <c r="W85" s="105">
        <f t="shared" si="73"/>
        <v>5</v>
      </c>
      <c r="X85" s="190">
        <f t="shared" si="63"/>
        <v>1471.2174057748716</v>
      </c>
      <c r="Y85" s="338">
        <f t="shared" si="74"/>
        <v>10</v>
      </c>
      <c r="Z85" s="338">
        <f>IF(AA85="Yes",20,0)</f>
        <v>20</v>
      </c>
      <c r="AA85" s="85" t="s">
        <v>161</v>
      </c>
      <c r="AB85" s="338">
        <f t="shared" si="75"/>
        <v>10</v>
      </c>
      <c r="AC85" s="385" t="s">
        <v>161</v>
      </c>
      <c r="AD85" s="338">
        <f>IF(AE85="Yes",20,0)</f>
        <v>20</v>
      </c>
      <c r="AE85" s="385" t="s">
        <v>161</v>
      </c>
      <c r="AF85" s="242">
        <f t="shared" si="64"/>
        <v>5</v>
      </c>
      <c r="AG85" s="242">
        <f t="shared" si="78"/>
        <v>15</v>
      </c>
      <c r="AH85" s="242">
        <f t="shared" si="65"/>
        <v>15</v>
      </c>
      <c r="AI85" s="242">
        <f>IF(AJ85="Yes",10,0)</f>
        <v>0</v>
      </c>
      <c r="AJ85" s="241" t="s">
        <v>162</v>
      </c>
      <c r="AK85" s="242">
        <f>IF(AL85="Minimal",15,0)</f>
        <v>15</v>
      </c>
      <c r="AL85" s="241" t="s">
        <v>751</v>
      </c>
      <c r="AM85" s="242">
        <f t="shared" si="66"/>
        <v>10</v>
      </c>
      <c r="AN85" s="241" t="s">
        <v>161</v>
      </c>
      <c r="AO85" s="242">
        <f t="shared" si="67"/>
        <v>0</v>
      </c>
      <c r="AP85" s="241" t="s">
        <v>162</v>
      </c>
      <c r="AQ85" s="242">
        <f t="shared" si="41"/>
        <v>0</v>
      </c>
      <c r="AR85" s="241" t="s">
        <v>162</v>
      </c>
      <c r="AS85" s="191">
        <v>15.310184131456303</v>
      </c>
      <c r="AT85" s="191">
        <v>0.46260251838275884</v>
      </c>
      <c r="AU85" s="191">
        <v>33.909394688070002</v>
      </c>
      <c r="AV85" s="191">
        <v>6.3722125822879949</v>
      </c>
      <c r="AW85" s="191">
        <v>28.343734182311298</v>
      </c>
      <c r="AX85" s="191">
        <v>50.155493607634938</v>
      </c>
      <c r="AY85" s="191">
        <v>0</v>
      </c>
      <c r="AZ85" s="191">
        <v>25</v>
      </c>
      <c r="BA85" s="455"/>
      <c r="BB85" s="125"/>
      <c r="BC85" s="442"/>
      <c r="BD85" s="273" t="s">
        <v>214</v>
      </c>
      <c r="BE85" s="193">
        <v>100</v>
      </c>
      <c r="BF85" s="101" t="s">
        <v>156</v>
      </c>
      <c r="BG85" s="193" t="s">
        <v>156</v>
      </c>
      <c r="BH85" s="101" t="s">
        <v>156</v>
      </c>
      <c r="BI85" s="193" t="s">
        <v>156</v>
      </c>
      <c r="BJ85" s="193" t="s">
        <v>195</v>
      </c>
      <c r="BK85" s="193">
        <v>100</v>
      </c>
      <c r="BL85" s="193" t="s">
        <v>156</v>
      </c>
      <c r="BM85" s="193" t="s">
        <v>156</v>
      </c>
      <c r="BN85" s="193" t="s">
        <v>156</v>
      </c>
      <c r="BO85" s="193" t="s">
        <v>156</v>
      </c>
      <c r="BP85" s="331">
        <f t="shared" si="76"/>
        <v>70</v>
      </c>
      <c r="BQ85" s="241">
        <f t="shared" si="60"/>
        <v>60</v>
      </c>
      <c r="BR85" s="331"/>
      <c r="BS85" s="406"/>
      <c r="BT85" s="338">
        <v>100</v>
      </c>
      <c r="BU85" s="242"/>
      <c r="BV85" s="241">
        <f t="shared" si="68"/>
        <v>7.47</v>
      </c>
      <c r="BW85" s="406">
        <f t="shared" si="69"/>
        <v>14.969999999999999</v>
      </c>
      <c r="BX85" s="508" t="s">
        <v>842</v>
      </c>
      <c r="BY85" s="331">
        <f t="shared" si="77"/>
        <v>34.980000000000004</v>
      </c>
      <c r="BZ85" s="331"/>
      <c r="CA85" s="22" t="s">
        <v>295</v>
      </c>
      <c r="CB85" s="56">
        <v>89.76</v>
      </c>
      <c r="CC85" s="22" t="s">
        <v>327</v>
      </c>
      <c r="CD85" s="56">
        <v>8.6</v>
      </c>
      <c r="CE85" s="22" t="s">
        <v>251</v>
      </c>
      <c r="CF85" s="56">
        <v>1.63</v>
      </c>
      <c r="CG85" s="22" t="s">
        <v>156</v>
      </c>
      <c r="CH85" s="56" t="s">
        <v>156</v>
      </c>
      <c r="CI85" s="24">
        <v>1</v>
      </c>
      <c r="CJ85" s="24" t="s">
        <v>184</v>
      </c>
      <c r="CK85" s="22" t="s">
        <v>198</v>
      </c>
      <c r="CL85" s="22" t="s">
        <v>216</v>
      </c>
      <c r="CM85" s="22" t="s">
        <v>460</v>
      </c>
      <c r="CN85" s="55">
        <v>19.226261770000001</v>
      </c>
      <c r="CO85" s="55">
        <v>19.226261770000001</v>
      </c>
      <c r="CP85" s="24" t="s">
        <v>158</v>
      </c>
      <c r="CQ85" s="24" t="s">
        <v>168</v>
      </c>
      <c r="CR85" s="56">
        <v>2</v>
      </c>
      <c r="CS85" s="56">
        <v>2</v>
      </c>
      <c r="CT85" s="24" t="s">
        <v>160</v>
      </c>
      <c r="CU85" s="24" t="s">
        <v>160</v>
      </c>
      <c r="CV85" s="56">
        <v>55.267216771237202</v>
      </c>
      <c r="CW85" s="56">
        <v>70</v>
      </c>
      <c r="CX85" s="55">
        <v>9.9501222739189998</v>
      </c>
      <c r="CY85" s="55">
        <v>90.049877726081007</v>
      </c>
      <c r="CZ85" s="57">
        <v>12808.310102863101</v>
      </c>
      <c r="DA85" s="57">
        <v>75440.184645582907</v>
      </c>
      <c r="DB85" s="55">
        <v>0.16978100150518441</v>
      </c>
      <c r="DC85" s="57">
        <v>11533.867586405504</v>
      </c>
      <c r="DD85" s="57">
        <v>1274.4425164575989</v>
      </c>
      <c r="DE85" s="58">
        <v>6586938.0592921842</v>
      </c>
      <c r="DF85" s="58">
        <v>727828.18539802916</v>
      </c>
      <c r="DG85" s="58">
        <v>7314766.2446902134</v>
      </c>
      <c r="DH85" s="23">
        <v>167599042</v>
      </c>
      <c r="DI85" s="55">
        <v>27.89512178</v>
      </c>
      <c r="DJ85" s="55">
        <v>40.943156899999998</v>
      </c>
      <c r="DK85" s="55">
        <v>32.900079220000002</v>
      </c>
      <c r="DL85" s="55" t="s">
        <v>156</v>
      </c>
      <c r="DM85" s="55" t="s">
        <v>156</v>
      </c>
      <c r="DN85" s="58">
        <v>116.79099750996799</v>
      </c>
      <c r="DO85" s="59">
        <v>4.5008368613625799E-4</v>
      </c>
      <c r="DP85" s="24" t="s">
        <v>162</v>
      </c>
      <c r="DQ85" s="24" t="s">
        <v>162</v>
      </c>
      <c r="DR85" s="56">
        <v>12</v>
      </c>
      <c r="DS85" s="56">
        <v>12</v>
      </c>
      <c r="DT85" s="24" t="s">
        <v>162</v>
      </c>
      <c r="DU85" s="56">
        <v>3</v>
      </c>
      <c r="DV85" s="56">
        <v>4</v>
      </c>
      <c r="DW85" s="22" t="s">
        <v>237</v>
      </c>
      <c r="DX85" s="22" t="s">
        <v>164</v>
      </c>
      <c r="DY85" s="24" t="s">
        <v>165</v>
      </c>
      <c r="DZ85" s="24" t="s">
        <v>165</v>
      </c>
      <c r="EA85" s="56">
        <v>2</v>
      </c>
      <c r="EB85" s="24" t="s">
        <v>161</v>
      </c>
      <c r="EC85" s="56">
        <v>28</v>
      </c>
      <c r="ED85" s="23">
        <v>248047000</v>
      </c>
      <c r="EE85" s="23">
        <v>102008000</v>
      </c>
      <c r="EF85" s="23">
        <v>12241000</v>
      </c>
      <c r="EG85" s="23">
        <v>362296000</v>
      </c>
      <c r="EH85" s="23" t="s">
        <v>156</v>
      </c>
      <c r="EI85" s="23">
        <v>362296000</v>
      </c>
      <c r="EJ85" s="23">
        <v>362296000</v>
      </c>
      <c r="EK85" s="24" t="s">
        <v>156</v>
      </c>
    </row>
    <row r="86" spans="1:141" ht="97.15" customHeight="1" x14ac:dyDescent="0.2">
      <c r="A86" s="236" t="s">
        <v>152</v>
      </c>
      <c r="B86" s="237" t="s">
        <v>243</v>
      </c>
      <c r="C86" s="237" t="s">
        <v>214</v>
      </c>
      <c r="D86" s="238" t="s">
        <v>757</v>
      </c>
      <c r="E86" s="238" t="s">
        <v>153</v>
      </c>
      <c r="F86" s="236" t="s">
        <v>156</v>
      </c>
      <c r="G86" s="236" t="s">
        <v>459</v>
      </c>
      <c r="H86" s="236" t="s">
        <v>458</v>
      </c>
      <c r="I86" s="236" t="s">
        <v>449</v>
      </c>
      <c r="J86" s="236" t="s">
        <v>440</v>
      </c>
      <c r="K86" s="236" t="s">
        <v>180</v>
      </c>
      <c r="L86" s="239">
        <v>66692000</v>
      </c>
      <c r="M86" s="126">
        <v>11.444817563368547</v>
      </c>
      <c r="N86" s="240"/>
      <c r="O86" s="103">
        <v>9.1</v>
      </c>
      <c r="P86" s="85">
        <f t="shared" si="70"/>
        <v>75</v>
      </c>
      <c r="Q86" s="331">
        <v>4.95</v>
      </c>
      <c r="R86" s="331">
        <f t="shared" si="71"/>
        <v>89.05</v>
      </c>
      <c r="S86" s="241">
        <v>6.84</v>
      </c>
      <c r="T86" s="406">
        <v>7.5</v>
      </c>
      <c r="U86" s="240"/>
      <c r="V86" s="104">
        <f t="shared" si="72"/>
        <v>0</v>
      </c>
      <c r="W86" s="105">
        <f t="shared" si="73"/>
        <v>15</v>
      </c>
      <c r="X86" s="190">
        <f t="shared" si="63"/>
        <v>380.94657353193423</v>
      </c>
      <c r="Y86" s="105">
        <f t="shared" si="74"/>
        <v>10</v>
      </c>
      <c r="Z86" s="105">
        <f>IF(AA86="Yes",20,0)</f>
        <v>20</v>
      </c>
      <c r="AA86" s="85" t="s">
        <v>161</v>
      </c>
      <c r="AB86" s="105">
        <f t="shared" si="75"/>
        <v>10</v>
      </c>
      <c r="AC86" s="191" t="s">
        <v>161</v>
      </c>
      <c r="AD86" s="105">
        <f>IF(AE86="Yes",20,0)</f>
        <v>20</v>
      </c>
      <c r="AE86" s="191" t="s">
        <v>161</v>
      </c>
      <c r="AF86" s="242">
        <f t="shared" si="64"/>
        <v>0</v>
      </c>
      <c r="AG86" s="242">
        <f t="shared" si="78"/>
        <v>20</v>
      </c>
      <c r="AH86" s="242">
        <f t="shared" si="65"/>
        <v>15</v>
      </c>
      <c r="AI86" s="242">
        <f>IF(AJ86="Yes",10,0)</f>
        <v>0</v>
      </c>
      <c r="AJ86" s="241" t="s">
        <v>162</v>
      </c>
      <c r="AK86" s="242">
        <f>IF(AL86="Minimal",15,0)</f>
        <v>15</v>
      </c>
      <c r="AL86" s="241" t="s">
        <v>751</v>
      </c>
      <c r="AM86" s="242">
        <f t="shared" si="66"/>
        <v>10</v>
      </c>
      <c r="AN86" s="241" t="s">
        <v>161</v>
      </c>
      <c r="AO86" s="242">
        <f t="shared" si="67"/>
        <v>0</v>
      </c>
      <c r="AP86" s="241" t="s">
        <v>162</v>
      </c>
      <c r="AQ86" s="242">
        <f t="shared" si="41"/>
        <v>0</v>
      </c>
      <c r="AR86" s="241" t="s">
        <v>162</v>
      </c>
      <c r="AS86" s="191">
        <v>16.058654438177065</v>
      </c>
      <c r="AT86" s="191">
        <v>1.8246393120614166</v>
      </c>
      <c r="AU86" s="191">
        <v>25.536049133033998</v>
      </c>
      <c r="AV86" s="191">
        <v>6.3980551436151325</v>
      </c>
      <c r="AW86" s="191">
        <v>22.466134962705745</v>
      </c>
      <c r="AX86" s="191">
        <v>64.340570639189394</v>
      </c>
      <c r="AY86" s="191">
        <v>0</v>
      </c>
      <c r="AZ86" s="191">
        <v>25</v>
      </c>
      <c r="BA86" s="455"/>
      <c r="BB86" s="125"/>
      <c r="BC86" s="106"/>
      <c r="BD86" s="337" t="s">
        <v>214</v>
      </c>
      <c r="BE86" s="193">
        <v>100</v>
      </c>
      <c r="BF86" s="101" t="s">
        <v>156</v>
      </c>
      <c r="BG86" s="193" t="s">
        <v>156</v>
      </c>
      <c r="BH86" s="101" t="s">
        <v>156</v>
      </c>
      <c r="BI86" s="193" t="s">
        <v>156</v>
      </c>
      <c r="BJ86" s="193" t="s">
        <v>195</v>
      </c>
      <c r="BK86" s="193">
        <v>100</v>
      </c>
      <c r="BL86" s="193" t="s">
        <v>156</v>
      </c>
      <c r="BM86" s="193" t="s">
        <v>156</v>
      </c>
      <c r="BN86" s="193" t="s">
        <v>156</v>
      </c>
      <c r="BO86" s="193" t="s">
        <v>156</v>
      </c>
      <c r="BP86" s="85">
        <f t="shared" si="76"/>
        <v>75</v>
      </c>
      <c r="BQ86" s="241">
        <f t="shared" si="60"/>
        <v>60</v>
      </c>
      <c r="BR86" s="85"/>
      <c r="BS86" s="241"/>
      <c r="BT86" s="105"/>
      <c r="BU86" s="242"/>
      <c r="BV86" s="241">
        <f t="shared" si="68"/>
        <v>6.84</v>
      </c>
      <c r="BW86" s="406">
        <f t="shared" si="69"/>
        <v>14.34</v>
      </c>
      <c r="BX86" s="508" t="s">
        <v>842</v>
      </c>
      <c r="BY86" s="85">
        <f t="shared" si="77"/>
        <v>9.1</v>
      </c>
      <c r="BZ86" s="85"/>
      <c r="CA86" s="22" t="s">
        <v>243</v>
      </c>
      <c r="CB86" s="56">
        <v>73.67</v>
      </c>
      <c r="CC86" s="22" t="s">
        <v>251</v>
      </c>
      <c r="CD86" s="56">
        <v>26.33</v>
      </c>
      <c r="CE86" s="22" t="s">
        <v>156</v>
      </c>
      <c r="CF86" s="56" t="s">
        <v>156</v>
      </c>
      <c r="CG86" s="22" t="s">
        <v>156</v>
      </c>
      <c r="CH86" s="56" t="s">
        <v>156</v>
      </c>
      <c r="CI86" s="24">
        <v>1</v>
      </c>
      <c r="CJ86" s="24" t="s">
        <v>184</v>
      </c>
      <c r="CK86" s="22" t="s">
        <v>198</v>
      </c>
      <c r="CL86" s="22" t="s">
        <v>216</v>
      </c>
      <c r="CM86" s="22" t="s">
        <v>461</v>
      </c>
      <c r="CN86" s="55">
        <v>13.01933756</v>
      </c>
      <c r="CO86" s="55">
        <v>13.01933756</v>
      </c>
      <c r="CP86" s="24" t="s">
        <v>158</v>
      </c>
      <c r="CQ86" s="24" t="s">
        <v>168</v>
      </c>
      <c r="CR86" s="56">
        <v>2</v>
      </c>
      <c r="CS86" s="56">
        <v>2</v>
      </c>
      <c r="CT86" s="24" t="s">
        <v>160</v>
      </c>
      <c r="CU86" s="24" t="s">
        <v>160</v>
      </c>
      <c r="CV86" s="56">
        <v>55</v>
      </c>
      <c r="CW86" s="56">
        <v>70</v>
      </c>
      <c r="CX86" s="55">
        <v>9.5160604457086997</v>
      </c>
      <c r="CY86" s="55">
        <v>90.483939554291297</v>
      </c>
      <c r="CZ86" s="57">
        <v>13446.856879729799</v>
      </c>
      <c r="DA86" s="57">
        <v>75544.764459042606</v>
      </c>
      <c r="DB86" s="55">
        <v>0.17799852810475245</v>
      </c>
      <c r="DC86" s="57">
        <v>12167.245851006774</v>
      </c>
      <c r="DD86" s="57">
        <v>1279.6110287230265</v>
      </c>
      <c r="DE86" s="58">
        <v>4814002.4068682343</v>
      </c>
      <c r="DF86" s="58">
        <v>506281.42535790673</v>
      </c>
      <c r="DG86" s="58">
        <v>5320283.8322261414</v>
      </c>
      <c r="DH86" s="23">
        <v>121688845</v>
      </c>
      <c r="DI86" s="55">
        <v>16.545985770000001</v>
      </c>
      <c r="DJ86" s="55">
        <v>37.384043830000003</v>
      </c>
      <c r="DK86" s="55">
        <v>22.68577938</v>
      </c>
      <c r="DL86" s="55" t="s">
        <v>156</v>
      </c>
      <c r="DM86" s="55" t="s">
        <v>156</v>
      </c>
      <c r="DN86" s="58">
        <v>86.358414733329894</v>
      </c>
      <c r="DO86" s="59">
        <v>3.6296428452078499E-4</v>
      </c>
      <c r="DP86" s="24" t="s">
        <v>162</v>
      </c>
      <c r="DQ86" s="24" t="s">
        <v>162</v>
      </c>
      <c r="DR86" s="56">
        <v>12</v>
      </c>
      <c r="DS86" s="56">
        <v>12</v>
      </c>
      <c r="DT86" s="24" t="s">
        <v>162</v>
      </c>
      <c r="DU86" s="56">
        <v>3</v>
      </c>
      <c r="DV86" s="56">
        <v>4</v>
      </c>
      <c r="DW86" s="22" t="s">
        <v>181</v>
      </c>
      <c r="DX86" s="22" t="s">
        <v>164</v>
      </c>
      <c r="DY86" s="24" t="s">
        <v>166</v>
      </c>
      <c r="DZ86" s="24" t="s">
        <v>166</v>
      </c>
      <c r="EA86" s="56">
        <v>1</v>
      </c>
      <c r="EB86" s="24" t="s">
        <v>161</v>
      </c>
      <c r="EC86" s="56">
        <v>32</v>
      </c>
      <c r="ED86" s="23">
        <v>54160000</v>
      </c>
      <c r="EE86" s="23">
        <v>11189000</v>
      </c>
      <c r="EF86" s="23">
        <v>1343000</v>
      </c>
      <c r="EG86" s="23">
        <v>66692000</v>
      </c>
      <c r="EH86" s="23" t="s">
        <v>156</v>
      </c>
      <c r="EI86" s="23">
        <v>66692000</v>
      </c>
      <c r="EJ86" s="23">
        <v>66692000</v>
      </c>
      <c r="EK86" s="24" t="s">
        <v>156</v>
      </c>
    </row>
    <row r="87" spans="1:141" ht="54" x14ac:dyDescent="0.2">
      <c r="A87" s="236" t="s">
        <v>120</v>
      </c>
      <c r="B87" s="237" t="s">
        <v>215</v>
      </c>
      <c r="C87" s="237" t="s">
        <v>214</v>
      </c>
      <c r="D87" s="238" t="s">
        <v>757</v>
      </c>
      <c r="E87" s="238" t="s">
        <v>185</v>
      </c>
      <c r="F87" s="236" t="s">
        <v>156</v>
      </c>
      <c r="G87" s="236" t="s">
        <v>343</v>
      </c>
      <c r="H87" s="236" t="s">
        <v>344</v>
      </c>
      <c r="I87" s="236" t="s">
        <v>219</v>
      </c>
      <c r="J87" s="236" t="s">
        <v>345</v>
      </c>
      <c r="K87" s="236" t="s">
        <v>167</v>
      </c>
      <c r="L87" s="239">
        <v>164732000</v>
      </c>
      <c r="M87" s="217"/>
      <c r="N87" s="240"/>
      <c r="O87" s="103">
        <v>8.6051018168922653</v>
      </c>
      <c r="P87" s="85">
        <f t="shared" si="70"/>
        <v>55</v>
      </c>
      <c r="Q87" s="331">
        <v>3.6</v>
      </c>
      <c r="R87" s="331">
        <f t="shared" si="71"/>
        <v>67.205101816892267</v>
      </c>
      <c r="S87" s="241">
        <v>5.7367345445948441</v>
      </c>
      <c r="T87" s="406">
        <v>5.25</v>
      </c>
      <c r="U87" s="240"/>
      <c r="V87" s="104">
        <f t="shared" si="72"/>
        <v>5</v>
      </c>
      <c r="W87" s="105">
        <f t="shared" si="73"/>
        <v>0</v>
      </c>
      <c r="X87" s="190">
        <f t="shared" si="63"/>
        <v>3736.084845243709</v>
      </c>
      <c r="Y87" s="105">
        <f t="shared" si="74"/>
        <v>0</v>
      </c>
      <c r="Z87" s="105">
        <f>IF(AA87="Yes",20,0)</f>
        <v>20</v>
      </c>
      <c r="AA87" s="85" t="s">
        <v>161</v>
      </c>
      <c r="AB87" s="105">
        <f t="shared" si="75"/>
        <v>10</v>
      </c>
      <c r="AC87" s="191" t="s">
        <v>161</v>
      </c>
      <c r="AD87" s="105">
        <f>IF(AE87="Yes",20,0)</f>
        <v>20</v>
      </c>
      <c r="AE87" s="191" t="s">
        <v>161</v>
      </c>
      <c r="AF87" s="242">
        <f t="shared" si="64"/>
        <v>5</v>
      </c>
      <c r="AG87" s="242">
        <f t="shared" si="78"/>
        <v>5</v>
      </c>
      <c r="AH87" s="242">
        <f t="shared" si="65"/>
        <v>15</v>
      </c>
      <c r="AI87" s="242">
        <v>10</v>
      </c>
      <c r="AJ87" s="241" t="s">
        <v>162</v>
      </c>
      <c r="AK87" s="242">
        <f>IF(AL87="Minimal",15,0)</f>
        <v>15</v>
      </c>
      <c r="AL87" s="241" t="s">
        <v>751</v>
      </c>
      <c r="AM87" s="242">
        <f t="shared" si="66"/>
        <v>10</v>
      </c>
      <c r="AN87" s="241" t="s">
        <v>161</v>
      </c>
      <c r="AO87" s="242">
        <f t="shared" si="67"/>
        <v>0</v>
      </c>
      <c r="AP87" s="241" t="s">
        <v>162</v>
      </c>
      <c r="AQ87" s="242">
        <f t="shared" ref="AQ87:AQ118" si="79">IF(AR87="Yes",10,0)</f>
        <v>0</v>
      </c>
      <c r="AR87" s="241" t="s">
        <v>162</v>
      </c>
      <c r="AS87" s="191">
        <v>11.331138193748444</v>
      </c>
      <c r="AT87" s="191">
        <v>0</v>
      </c>
      <c r="AU87" s="191">
        <v>46.036207252199993</v>
      </c>
      <c r="AV87" s="191">
        <v>1.1899936567631844</v>
      </c>
      <c r="AW87" s="191" t="s">
        <v>155</v>
      </c>
      <c r="AX87" s="191">
        <v>43.959183177</v>
      </c>
      <c r="AY87" s="191">
        <v>0</v>
      </c>
      <c r="AZ87" s="191">
        <v>0</v>
      </c>
      <c r="BA87" s="455"/>
      <c r="BB87" s="125"/>
      <c r="BC87" s="106"/>
      <c r="BD87" s="337" t="s">
        <v>214</v>
      </c>
      <c r="BE87" s="193">
        <v>100</v>
      </c>
      <c r="BF87" s="101" t="s">
        <v>156</v>
      </c>
      <c r="BG87" s="193" t="s">
        <v>156</v>
      </c>
      <c r="BH87" s="101" t="s">
        <v>156</v>
      </c>
      <c r="BI87" s="193" t="s">
        <v>156</v>
      </c>
      <c r="BJ87" s="193" t="s">
        <v>195</v>
      </c>
      <c r="BK87" s="193">
        <v>100</v>
      </c>
      <c r="BL87" s="193" t="s">
        <v>156</v>
      </c>
      <c r="BM87" s="193" t="s">
        <v>156</v>
      </c>
      <c r="BN87" s="193" t="s">
        <v>156</v>
      </c>
      <c r="BO87" s="193" t="s">
        <v>156</v>
      </c>
      <c r="BP87" s="85">
        <f t="shared" si="76"/>
        <v>55</v>
      </c>
      <c r="BQ87" s="241">
        <f t="shared" si="60"/>
        <v>60</v>
      </c>
      <c r="BR87" s="85"/>
      <c r="BS87" s="241"/>
      <c r="BT87" s="105"/>
      <c r="BU87" s="242"/>
      <c r="BV87" s="241">
        <f t="shared" si="68"/>
        <v>5.7367345445948441</v>
      </c>
      <c r="BW87" s="406">
        <f t="shared" si="69"/>
        <v>10.986734544594844</v>
      </c>
      <c r="BX87" s="508" t="s">
        <v>809</v>
      </c>
      <c r="BY87" s="85">
        <f t="shared" si="77"/>
        <v>8.6051018168922653</v>
      </c>
      <c r="BZ87" s="85"/>
      <c r="CA87" s="22" t="s">
        <v>215</v>
      </c>
      <c r="CB87" s="56">
        <v>100</v>
      </c>
      <c r="CC87" s="22" t="s">
        <v>156</v>
      </c>
      <c r="CD87" s="56" t="s">
        <v>156</v>
      </c>
      <c r="CE87" s="22" t="s">
        <v>156</v>
      </c>
      <c r="CF87" s="56" t="s">
        <v>156</v>
      </c>
      <c r="CG87" s="22" t="s">
        <v>156</v>
      </c>
      <c r="CH87" s="56" t="s">
        <v>156</v>
      </c>
      <c r="CI87" s="24">
        <v>1</v>
      </c>
      <c r="CJ87" s="24" t="s">
        <v>184</v>
      </c>
      <c r="CK87" s="22" t="s">
        <v>198</v>
      </c>
      <c r="CL87" s="22" t="s">
        <v>216</v>
      </c>
      <c r="CM87" s="22" t="s">
        <v>217</v>
      </c>
      <c r="CN87" s="55">
        <v>16.61934853</v>
      </c>
      <c r="CO87" s="55">
        <v>16.61934853</v>
      </c>
      <c r="CP87" s="24" t="s">
        <v>174</v>
      </c>
      <c r="CQ87" s="24" t="s">
        <v>158</v>
      </c>
      <c r="CR87" s="56">
        <v>1</v>
      </c>
      <c r="CS87" s="56">
        <v>2</v>
      </c>
      <c r="CT87" s="24" t="s">
        <v>159</v>
      </c>
      <c r="CU87" s="24" t="s">
        <v>160</v>
      </c>
      <c r="CV87" s="56">
        <v>55</v>
      </c>
      <c r="CW87" s="56">
        <v>55</v>
      </c>
      <c r="CX87" s="55">
        <v>8.9707219720884996</v>
      </c>
      <c r="CY87" s="55">
        <v>91.029278027911502</v>
      </c>
      <c r="CZ87" s="57">
        <v>2653.0610590000001</v>
      </c>
      <c r="DA87" s="57">
        <v>15500.00001</v>
      </c>
      <c r="DB87" s="55">
        <v>0.17116522950247406</v>
      </c>
      <c r="DC87" s="57">
        <v>2415.0623276473634</v>
      </c>
      <c r="DD87" s="57">
        <v>237.99873135263687</v>
      </c>
      <c r="DE87" s="58">
        <v>0</v>
      </c>
      <c r="DF87" s="58">
        <v>0</v>
      </c>
      <c r="DG87" s="58">
        <v>0</v>
      </c>
      <c r="DH87" s="23">
        <v>0</v>
      </c>
      <c r="DI87" s="55">
        <v>52.038928579999997</v>
      </c>
      <c r="DJ87" s="55">
        <v>41.030888079999997</v>
      </c>
      <c r="DK87" s="55">
        <v>45.052617339999998</v>
      </c>
      <c r="DL87" s="55" t="s">
        <v>156</v>
      </c>
      <c r="DM87" s="55" t="s">
        <v>156</v>
      </c>
      <c r="DN87" s="58" t="s">
        <v>156</v>
      </c>
      <c r="DO87" s="59" t="s">
        <v>156</v>
      </c>
      <c r="DP87" s="24" t="s">
        <v>162</v>
      </c>
      <c r="DQ87" s="24" t="s">
        <v>162</v>
      </c>
      <c r="DR87" s="56">
        <v>12</v>
      </c>
      <c r="DS87" s="56">
        <v>12</v>
      </c>
      <c r="DT87" s="24" t="s">
        <v>162</v>
      </c>
      <c r="DU87" s="56">
        <v>0</v>
      </c>
      <c r="DV87" s="56">
        <v>0</v>
      </c>
      <c r="DW87" s="22" t="s">
        <v>175</v>
      </c>
      <c r="DX87" s="22" t="s">
        <v>164</v>
      </c>
      <c r="DY87" s="24" t="s">
        <v>165</v>
      </c>
      <c r="DZ87" s="24" t="s">
        <v>176</v>
      </c>
      <c r="EA87" s="56">
        <v>1</v>
      </c>
      <c r="EB87" s="24" t="s">
        <v>161</v>
      </c>
      <c r="EC87" s="56">
        <v>38</v>
      </c>
      <c r="ED87" s="23">
        <v>106020000</v>
      </c>
      <c r="EE87" s="23">
        <v>52421000</v>
      </c>
      <c r="EF87" s="23">
        <v>6291000</v>
      </c>
      <c r="EG87" s="23">
        <v>164732000</v>
      </c>
      <c r="EH87" s="23" t="s">
        <v>156</v>
      </c>
      <c r="EI87" s="23">
        <v>164732000</v>
      </c>
      <c r="EJ87" s="23">
        <v>164732000</v>
      </c>
      <c r="EK87" s="24" t="s">
        <v>156</v>
      </c>
    </row>
    <row r="88" spans="1:141" ht="54.6" customHeight="1" x14ac:dyDescent="0.2">
      <c r="A88" s="236" t="s">
        <v>101</v>
      </c>
      <c r="B88" s="237" t="s">
        <v>215</v>
      </c>
      <c r="C88" s="237" t="s">
        <v>214</v>
      </c>
      <c r="D88" s="238" t="s">
        <v>757</v>
      </c>
      <c r="E88" s="238" t="s">
        <v>153</v>
      </c>
      <c r="F88" s="236" t="s">
        <v>245</v>
      </c>
      <c r="G88" s="236" t="s">
        <v>239</v>
      </c>
      <c r="H88" s="236" t="s">
        <v>246</v>
      </c>
      <c r="I88" s="236" t="s">
        <v>247</v>
      </c>
      <c r="J88" s="236" t="s">
        <v>173</v>
      </c>
      <c r="K88" s="236" t="s">
        <v>167</v>
      </c>
      <c r="L88" s="239">
        <v>110400000</v>
      </c>
      <c r="M88" s="126">
        <v>8.2154544470739186</v>
      </c>
      <c r="N88" s="240"/>
      <c r="O88" s="103">
        <v>8.1873220710655996</v>
      </c>
      <c r="P88" s="331">
        <f t="shared" si="70"/>
        <v>55</v>
      </c>
      <c r="Q88" s="331">
        <v>4.95</v>
      </c>
      <c r="R88" s="331">
        <f t="shared" si="71"/>
        <v>68.137322071065597</v>
      </c>
      <c r="S88" s="241">
        <v>5.4582147140437334</v>
      </c>
      <c r="T88" s="406">
        <v>7.5</v>
      </c>
      <c r="U88" s="240"/>
      <c r="V88" s="104">
        <f t="shared" si="72"/>
        <v>5</v>
      </c>
      <c r="W88" s="105">
        <f t="shared" si="73"/>
        <v>0</v>
      </c>
      <c r="X88" s="190">
        <f t="shared" si="63"/>
        <v>2636.408006233883</v>
      </c>
      <c r="Y88" s="338">
        <f t="shared" si="74"/>
        <v>0</v>
      </c>
      <c r="Z88" s="338">
        <f>IF(AA88="Yes",20,0)</f>
        <v>20</v>
      </c>
      <c r="AA88" s="85" t="s">
        <v>161</v>
      </c>
      <c r="AB88" s="338">
        <f t="shared" si="75"/>
        <v>10</v>
      </c>
      <c r="AC88" s="385" t="s">
        <v>161</v>
      </c>
      <c r="AD88" s="338">
        <f>IF(AE88="Yes",20,0)</f>
        <v>20</v>
      </c>
      <c r="AE88" s="385" t="s">
        <v>161</v>
      </c>
      <c r="AF88" s="242">
        <f t="shared" si="64"/>
        <v>5</v>
      </c>
      <c r="AG88" s="242">
        <f t="shared" si="78"/>
        <v>5</v>
      </c>
      <c r="AH88" s="242">
        <f t="shared" si="65"/>
        <v>15</v>
      </c>
      <c r="AI88" s="242">
        <v>10</v>
      </c>
      <c r="AJ88" s="241" t="s">
        <v>162</v>
      </c>
      <c r="AK88" s="242">
        <f>IF(AL88="Minimal",15,0)</f>
        <v>15</v>
      </c>
      <c r="AL88" s="241" t="s">
        <v>751</v>
      </c>
      <c r="AM88" s="242">
        <f t="shared" si="66"/>
        <v>10</v>
      </c>
      <c r="AN88" s="241" t="s">
        <v>161</v>
      </c>
      <c r="AO88" s="242">
        <f t="shared" si="67"/>
        <v>0</v>
      </c>
      <c r="AP88" s="241" t="s">
        <v>162</v>
      </c>
      <c r="AQ88" s="242">
        <f t="shared" si="79"/>
        <v>0</v>
      </c>
      <c r="AR88" s="241" t="s">
        <v>162</v>
      </c>
      <c r="AS88" s="191">
        <v>11.950545640279334</v>
      </c>
      <c r="AT88" s="191">
        <v>0</v>
      </c>
      <c r="AU88" s="191">
        <v>42.631601500157998</v>
      </c>
      <c r="AV88" s="191">
        <v>1.8356530248715976</v>
      </c>
      <c r="AW88" s="191">
        <v>0</v>
      </c>
      <c r="AX88" s="191">
        <v>48.394265506000004</v>
      </c>
      <c r="AY88" s="191">
        <v>0</v>
      </c>
      <c r="AZ88" s="191">
        <v>0</v>
      </c>
      <c r="BA88" s="455"/>
      <c r="BB88" s="125"/>
      <c r="BC88" s="442"/>
      <c r="BD88" s="337" t="s">
        <v>214</v>
      </c>
      <c r="BE88" s="193">
        <v>100</v>
      </c>
      <c r="BF88" s="101" t="s">
        <v>156</v>
      </c>
      <c r="BG88" s="193" t="s">
        <v>156</v>
      </c>
      <c r="BH88" s="101" t="s">
        <v>156</v>
      </c>
      <c r="BI88" s="193" t="s">
        <v>156</v>
      </c>
      <c r="BJ88" s="193" t="s">
        <v>195</v>
      </c>
      <c r="BK88" s="193">
        <v>100</v>
      </c>
      <c r="BL88" s="193" t="s">
        <v>156</v>
      </c>
      <c r="BM88" s="193" t="s">
        <v>156</v>
      </c>
      <c r="BN88" s="193" t="s">
        <v>156</v>
      </c>
      <c r="BO88" s="193" t="s">
        <v>156</v>
      </c>
      <c r="BP88" s="331">
        <f t="shared" si="76"/>
        <v>55</v>
      </c>
      <c r="BQ88" s="241">
        <f t="shared" si="60"/>
        <v>60</v>
      </c>
      <c r="BR88" s="331"/>
      <c r="BS88" s="406"/>
      <c r="BT88" s="338"/>
      <c r="BU88" s="242"/>
      <c r="BV88" s="241">
        <f t="shared" si="68"/>
        <v>5.4582147140437334</v>
      </c>
      <c r="BW88" s="406">
        <f t="shared" si="69"/>
        <v>12.958214714043734</v>
      </c>
      <c r="BX88" s="508" t="s">
        <v>809</v>
      </c>
      <c r="BY88" s="331">
        <f t="shared" si="77"/>
        <v>8.1873220710655996</v>
      </c>
      <c r="BZ88" s="331"/>
      <c r="CA88" s="22" t="s">
        <v>215</v>
      </c>
      <c r="CB88" s="56">
        <v>100</v>
      </c>
      <c r="CC88" s="22" t="s">
        <v>156</v>
      </c>
      <c r="CD88" s="56" t="s">
        <v>156</v>
      </c>
      <c r="CE88" s="22" t="s">
        <v>156</v>
      </c>
      <c r="CF88" s="56" t="s">
        <v>156</v>
      </c>
      <c r="CG88" s="22" t="s">
        <v>156</v>
      </c>
      <c r="CH88" s="56" t="s">
        <v>156</v>
      </c>
      <c r="CI88" s="24">
        <v>1</v>
      </c>
      <c r="CJ88" s="24" t="s">
        <v>184</v>
      </c>
      <c r="CK88" s="22" t="s">
        <v>198</v>
      </c>
      <c r="CL88" s="22" t="s">
        <v>216</v>
      </c>
      <c r="CM88" s="22" t="s">
        <v>217</v>
      </c>
      <c r="CN88" s="55">
        <v>14.96563003</v>
      </c>
      <c r="CO88" s="55">
        <v>14.96563003</v>
      </c>
      <c r="CP88" s="24" t="s">
        <v>174</v>
      </c>
      <c r="CQ88" s="24" t="s">
        <v>158</v>
      </c>
      <c r="CR88" s="56">
        <v>1</v>
      </c>
      <c r="CS88" s="56">
        <v>2</v>
      </c>
      <c r="CT88" s="24" t="s">
        <v>159</v>
      </c>
      <c r="CU88" s="24" t="s">
        <v>160</v>
      </c>
      <c r="CV88" s="56">
        <v>55</v>
      </c>
      <c r="CW88" s="56">
        <v>55</v>
      </c>
      <c r="CX88" s="55">
        <v>13.120764575956201</v>
      </c>
      <c r="CY88" s="55">
        <v>86.879235424043799</v>
      </c>
      <c r="CZ88" s="57">
        <v>2798.0885020000001</v>
      </c>
      <c r="DA88" s="57">
        <v>15500.00013</v>
      </c>
      <c r="DB88" s="55">
        <v>0.18052183732465557</v>
      </c>
      <c r="DC88" s="57">
        <v>2430.9578970256807</v>
      </c>
      <c r="DD88" s="57">
        <v>367.13060497431951</v>
      </c>
      <c r="DE88" s="58">
        <v>0</v>
      </c>
      <c r="DF88" s="58">
        <v>0</v>
      </c>
      <c r="DG88" s="58">
        <v>0</v>
      </c>
      <c r="DH88" s="23">
        <v>0</v>
      </c>
      <c r="DI88" s="55">
        <v>42.384867309999997</v>
      </c>
      <c r="DJ88" s="55">
        <v>36.449745309999997</v>
      </c>
      <c r="DK88" s="55">
        <v>49.072982639999999</v>
      </c>
      <c r="DL88" s="55" t="s">
        <v>156</v>
      </c>
      <c r="DM88" s="55" t="s">
        <v>156</v>
      </c>
      <c r="DN88" s="58">
        <v>0</v>
      </c>
      <c r="DO88" s="59">
        <v>0</v>
      </c>
      <c r="DP88" s="24" t="s">
        <v>162</v>
      </c>
      <c r="DQ88" s="24" t="s">
        <v>162</v>
      </c>
      <c r="DR88" s="56">
        <v>12</v>
      </c>
      <c r="DS88" s="56">
        <v>12</v>
      </c>
      <c r="DT88" s="24" t="s">
        <v>162</v>
      </c>
      <c r="DU88" s="56">
        <v>0</v>
      </c>
      <c r="DV88" s="56">
        <v>0</v>
      </c>
      <c r="DW88" s="22" t="s">
        <v>175</v>
      </c>
      <c r="DX88" s="22" t="s">
        <v>164</v>
      </c>
      <c r="DY88" s="24" t="s">
        <v>165</v>
      </c>
      <c r="DZ88" s="24" t="s">
        <v>176</v>
      </c>
      <c r="EA88" s="56">
        <v>1</v>
      </c>
      <c r="EB88" s="24" t="s">
        <v>161</v>
      </c>
      <c r="EC88" s="56">
        <v>40</v>
      </c>
      <c r="ED88" s="23">
        <v>65000000</v>
      </c>
      <c r="EE88" s="23">
        <v>35500000</v>
      </c>
      <c r="EF88" s="23">
        <v>9900000</v>
      </c>
      <c r="EG88" s="23">
        <v>110400000</v>
      </c>
      <c r="EH88" s="23" t="s">
        <v>156</v>
      </c>
      <c r="EI88" s="23">
        <v>110400000</v>
      </c>
      <c r="EJ88" s="23">
        <v>110400000</v>
      </c>
      <c r="EK88" s="24" t="s">
        <v>156</v>
      </c>
    </row>
    <row r="89" spans="1:141" ht="54" x14ac:dyDescent="0.2">
      <c r="A89" s="236" t="s">
        <v>106</v>
      </c>
      <c r="B89" s="237" t="s">
        <v>225</v>
      </c>
      <c r="C89" s="237" t="s">
        <v>224</v>
      </c>
      <c r="D89" s="238" t="s">
        <v>757</v>
      </c>
      <c r="E89" s="238" t="s">
        <v>185</v>
      </c>
      <c r="F89" s="236" t="s">
        <v>267</v>
      </c>
      <c r="G89" s="236" t="s">
        <v>268</v>
      </c>
      <c r="H89" s="236" t="s">
        <v>269</v>
      </c>
      <c r="I89" s="236" t="s">
        <v>270</v>
      </c>
      <c r="J89" s="236" t="s">
        <v>271</v>
      </c>
      <c r="K89" s="236" t="s">
        <v>201</v>
      </c>
      <c r="L89" s="239">
        <v>120488000</v>
      </c>
      <c r="M89" s="217"/>
      <c r="N89" s="240"/>
      <c r="O89" s="103">
        <v>7.5066214316192408</v>
      </c>
      <c r="P89" s="331">
        <f t="shared" si="70"/>
        <v>45</v>
      </c>
      <c r="Q89" s="331"/>
      <c r="R89" s="331">
        <f t="shared" si="71"/>
        <v>52.506621431619237</v>
      </c>
      <c r="S89" s="241">
        <v>5.0029548834901352</v>
      </c>
      <c r="T89" s="406">
        <v>10</v>
      </c>
      <c r="U89" s="240"/>
      <c r="V89" s="104">
        <f t="shared" si="72"/>
        <v>5</v>
      </c>
      <c r="W89" s="105">
        <f t="shared" si="73"/>
        <v>0</v>
      </c>
      <c r="X89" s="190">
        <f t="shared" si="63"/>
        <v>2117.0917484054085</v>
      </c>
      <c r="Y89" s="338">
        <f t="shared" si="74"/>
        <v>5</v>
      </c>
      <c r="Z89" s="338">
        <f>IF(AA89="Yes",15,0)</f>
        <v>15</v>
      </c>
      <c r="AA89" s="85" t="s">
        <v>161</v>
      </c>
      <c r="AB89" s="338">
        <f t="shared" si="75"/>
        <v>10</v>
      </c>
      <c r="AC89" s="385" t="s">
        <v>161</v>
      </c>
      <c r="AD89" s="338">
        <f>IF(AE89="Yes",10,0)</f>
        <v>10</v>
      </c>
      <c r="AE89" s="385" t="s">
        <v>161</v>
      </c>
      <c r="AF89" s="242">
        <f t="shared" si="64"/>
        <v>5</v>
      </c>
      <c r="AG89" s="242">
        <f t="shared" si="78"/>
        <v>5</v>
      </c>
      <c r="AH89" s="242">
        <f t="shared" si="65"/>
        <v>15</v>
      </c>
      <c r="AI89" s="242">
        <f t="shared" ref="AI89:AI120" si="80">IF(AJ89="Yes",10,0)</f>
        <v>10</v>
      </c>
      <c r="AJ89" s="241" t="s">
        <v>161</v>
      </c>
      <c r="AK89" s="242">
        <v>15</v>
      </c>
      <c r="AL89" s="241" t="s">
        <v>751</v>
      </c>
      <c r="AM89" s="242">
        <f t="shared" si="66"/>
        <v>10</v>
      </c>
      <c r="AN89" s="241" t="s">
        <v>161</v>
      </c>
      <c r="AO89" s="242">
        <f t="shared" si="67"/>
        <v>0</v>
      </c>
      <c r="AP89" s="241" t="s">
        <v>162</v>
      </c>
      <c r="AQ89" s="242">
        <f t="shared" si="79"/>
        <v>0</v>
      </c>
      <c r="AR89" s="241" t="s">
        <v>162</v>
      </c>
      <c r="AS89" s="191">
        <v>16.498670475081592</v>
      </c>
      <c r="AT89" s="191">
        <v>4.3782127680764893E-2</v>
      </c>
      <c r="AU89" s="191">
        <v>33.487096232138995</v>
      </c>
      <c r="AV89" s="191">
        <v>3.4346861968498441</v>
      </c>
      <c r="AW89" s="191" t="s">
        <v>155</v>
      </c>
      <c r="AX89" s="191">
        <v>23.602926140999998</v>
      </c>
      <c r="AY89" s="191">
        <v>0</v>
      </c>
      <c r="AZ89" s="191">
        <v>0</v>
      </c>
      <c r="BA89" s="455"/>
      <c r="BB89" s="125"/>
      <c r="BC89" s="442"/>
      <c r="BD89" s="101" t="s">
        <v>224</v>
      </c>
      <c r="BE89" s="193">
        <v>86.92</v>
      </c>
      <c r="BF89" s="101" t="s">
        <v>272</v>
      </c>
      <c r="BG89" s="193">
        <v>13.08</v>
      </c>
      <c r="BH89" s="101" t="s">
        <v>156</v>
      </c>
      <c r="BI89" s="193" t="s">
        <v>156</v>
      </c>
      <c r="BJ89" s="193" t="s">
        <v>195</v>
      </c>
      <c r="BK89" s="193">
        <v>86.92</v>
      </c>
      <c r="BL89" s="193" t="s">
        <v>183</v>
      </c>
      <c r="BM89" s="193">
        <v>13.08</v>
      </c>
      <c r="BN89" s="193" t="s">
        <v>156</v>
      </c>
      <c r="BO89" s="193" t="s">
        <v>156</v>
      </c>
      <c r="BP89" s="331">
        <f t="shared" si="76"/>
        <v>45</v>
      </c>
      <c r="BQ89" s="241">
        <f t="shared" si="60"/>
        <v>60</v>
      </c>
      <c r="BR89" s="331"/>
      <c r="BS89" s="406"/>
      <c r="BT89" s="338"/>
      <c r="BU89" s="242"/>
      <c r="BV89" s="241">
        <f t="shared" si="68"/>
        <v>5.0029548834901352</v>
      </c>
      <c r="BW89" s="406">
        <f t="shared" si="69"/>
        <v>15.002954883490135</v>
      </c>
      <c r="BX89" s="508" t="s">
        <v>809</v>
      </c>
      <c r="BY89" s="331">
        <f t="shared" si="77"/>
        <v>7.5066214316192408</v>
      </c>
      <c r="BZ89" s="331"/>
      <c r="CA89" s="22" t="s">
        <v>225</v>
      </c>
      <c r="CB89" s="56">
        <v>86.92</v>
      </c>
      <c r="CC89" s="22" t="s">
        <v>273</v>
      </c>
      <c r="CD89" s="56">
        <v>13.08</v>
      </c>
      <c r="CE89" s="22" t="s">
        <v>156</v>
      </c>
      <c r="CF89" s="56" t="s">
        <v>156</v>
      </c>
      <c r="CG89" s="22" t="s">
        <v>156</v>
      </c>
      <c r="CH89" s="56" t="s">
        <v>156</v>
      </c>
      <c r="CI89" s="24">
        <v>1</v>
      </c>
      <c r="CJ89" s="24" t="s">
        <v>184</v>
      </c>
      <c r="CK89" s="22" t="s">
        <v>274</v>
      </c>
      <c r="CL89" s="22" t="s">
        <v>275</v>
      </c>
      <c r="CM89" s="22" t="s">
        <v>276</v>
      </c>
      <c r="CN89" s="55">
        <v>14.7</v>
      </c>
      <c r="CO89" s="55">
        <v>14.714917890000001</v>
      </c>
      <c r="CP89" s="24" t="s">
        <v>174</v>
      </c>
      <c r="CQ89" s="24" t="s">
        <v>158</v>
      </c>
      <c r="CR89" s="56">
        <v>1</v>
      </c>
      <c r="CS89" s="56">
        <v>2</v>
      </c>
      <c r="CT89" s="24" t="s">
        <v>159</v>
      </c>
      <c r="CU89" s="24" t="s">
        <v>160</v>
      </c>
      <c r="CV89" s="56">
        <v>54</v>
      </c>
      <c r="CW89" s="56">
        <v>55</v>
      </c>
      <c r="CX89" s="55">
        <v>17.761137949743897</v>
      </c>
      <c r="CY89" s="55">
        <v>82.238862050256103</v>
      </c>
      <c r="CZ89" s="57">
        <v>3867.6420469999998</v>
      </c>
      <c r="DA89" s="57">
        <v>15520.633970000001</v>
      </c>
      <c r="DB89" s="55">
        <v>0.24919356093802653</v>
      </c>
      <c r="DC89" s="57">
        <v>3180.7048076300312</v>
      </c>
      <c r="DD89" s="57">
        <v>686.93723936996878</v>
      </c>
      <c r="DE89" s="58">
        <v>183602.25972227845</v>
      </c>
      <c r="DF89" s="58">
        <v>39652.60439546586</v>
      </c>
      <c r="DG89" s="58">
        <v>223254.86411774432</v>
      </c>
      <c r="DH89" s="23">
        <v>5275221</v>
      </c>
      <c r="DI89" s="55">
        <v>43.679475170000003</v>
      </c>
      <c r="DJ89" s="55">
        <v>30.094417199999999</v>
      </c>
      <c r="DK89" s="55">
        <v>26.697443459999999</v>
      </c>
      <c r="DL89" s="55" t="s">
        <v>156</v>
      </c>
      <c r="DM89" s="55" t="s">
        <v>156</v>
      </c>
      <c r="DN89" s="58" t="s">
        <v>156</v>
      </c>
      <c r="DO89" s="59" t="s">
        <v>156</v>
      </c>
      <c r="DP89" s="24" t="s">
        <v>162</v>
      </c>
      <c r="DQ89" s="24" t="s">
        <v>162</v>
      </c>
      <c r="DR89" s="56">
        <v>12</v>
      </c>
      <c r="DS89" s="56">
        <v>12</v>
      </c>
      <c r="DT89" s="24" t="s">
        <v>162</v>
      </c>
      <c r="DU89" s="56">
        <v>3</v>
      </c>
      <c r="DV89" s="56">
        <v>0</v>
      </c>
      <c r="DW89" s="22" t="s">
        <v>163</v>
      </c>
      <c r="DX89" s="22" t="s">
        <v>164</v>
      </c>
      <c r="DY89" s="24" t="s">
        <v>165</v>
      </c>
      <c r="DZ89" s="24" t="s">
        <v>176</v>
      </c>
      <c r="EA89" s="56">
        <v>1</v>
      </c>
      <c r="EB89" s="24" t="s">
        <v>161</v>
      </c>
      <c r="EC89" s="56">
        <v>26</v>
      </c>
      <c r="ED89" s="23">
        <v>113088000</v>
      </c>
      <c r="EE89" s="23">
        <v>6607000</v>
      </c>
      <c r="EF89" s="23">
        <v>793000</v>
      </c>
      <c r="EG89" s="23">
        <v>120488000</v>
      </c>
      <c r="EH89" s="23" t="s">
        <v>156</v>
      </c>
      <c r="EI89" s="23">
        <v>120488000</v>
      </c>
      <c r="EJ89" s="23">
        <v>120488000</v>
      </c>
      <c r="EK89" s="24" t="s">
        <v>156</v>
      </c>
    </row>
    <row r="90" spans="1:141" ht="54" x14ac:dyDescent="0.2">
      <c r="A90" s="236" t="s">
        <v>99</v>
      </c>
      <c r="B90" s="237" t="s">
        <v>233</v>
      </c>
      <c r="C90" s="237" t="s">
        <v>194</v>
      </c>
      <c r="D90" s="238" t="s">
        <v>757</v>
      </c>
      <c r="E90" s="238" t="s">
        <v>153</v>
      </c>
      <c r="F90" s="236" t="s">
        <v>235</v>
      </c>
      <c r="G90" s="236" t="s">
        <v>177</v>
      </c>
      <c r="H90" s="236" t="s">
        <v>232</v>
      </c>
      <c r="I90" s="236" t="s">
        <v>236</v>
      </c>
      <c r="J90" s="236" t="s">
        <v>173</v>
      </c>
      <c r="K90" s="236" t="s">
        <v>167</v>
      </c>
      <c r="L90" s="239">
        <v>26450000</v>
      </c>
      <c r="M90" s="126">
        <v>7.7762964530412519</v>
      </c>
      <c r="N90" s="240"/>
      <c r="O90" s="103">
        <v>7.4354279530602927</v>
      </c>
      <c r="P90" s="331">
        <f t="shared" si="70"/>
        <v>60</v>
      </c>
      <c r="Q90" s="331">
        <v>6.3</v>
      </c>
      <c r="R90" s="331">
        <f t="shared" si="71"/>
        <v>73.735427953060295</v>
      </c>
      <c r="S90" s="241">
        <v>4.9569519687068624</v>
      </c>
      <c r="T90" s="406">
        <v>9</v>
      </c>
      <c r="U90" s="240"/>
      <c r="V90" s="104">
        <f t="shared" si="72"/>
        <v>5</v>
      </c>
      <c r="W90" s="105">
        <f t="shared" si="73"/>
        <v>5</v>
      </c>
      <c r="X90" s="190">
        <f t="shared" si="63"/>
        <v>1021.2769561031048</v>
      </c>
      <c r="Y90" s="105">
        <f t="shared" si="74"/>
        <v>0</v>
      </c>
      <c r="Z90" s="105">
        <f>IF(AA90="Yes",20,0)</f>
        <v>20</v>
      </c>
      <c r="AA90" s="85" t="s">
        <v>161</v>
      </c>
      <c r="AB90" s="105">
        <f t="shared" si="75"/>
        <v>10</v>
      </c>
      <c r="AC90" s="191" t="s">
        <v>161</v>
      </c>
      <c r="AD90" s="105">
        <f>IF(AE90="Yes",20,0)</f>
        <v>20</v>
      </c>
      <c r="AE90" s="191" t="s">
        <v>161</v>
      </c>
      <c r="AF90" s="242">
        <f t="shared" si="64"/>
        <v>5</v>
      </c>
      <c r="AG90" s="242">
        <f t="shared" si="78"/>
        <v>15</v>
      </c>
      <c r="AH90" s="242">
        <f t="shared" si="65"/>
        <v>15</v>
      </c>
      <c r="AI90" s="242">
        <f t="shared" si="80"/>
        <v>0</v>
      </c>
      <c r="AJ90" s="241" t="s">
        <v>162</v>
      </c>
      <c r="AK90" s="242">
        <f t="shared" ref="AK90:AK121" si="81">IF(AL90="Minimal",15,0)</f>
        <v>15</v>
      </c>
      <c r="AL90" s="241" t="s">
        <v>751</v>
      </c>
      <c r="AM90" s="242">
        <f t="shared" si="66"/>
        <v>10</v>
      </c>
      <c r="AN90" s="241" t="s">
        <v>161</v>
      </c>
      <c r="AO90" s="242">
        <f t="shared" si="67"/>
        <v>0</v>
      </c>
      <c r="AP90" s="241" t="s">
        <v>162</v>
      </c>
      <c r="AQ90" s="242">
        <f t="shared" si="79"/>
        <v>0</v>
      </c>
      <c r="AR90" s="241" t="s">
        <v>162</v>
      </c>
      <c r="AS90" s="191">
        <v>12.646326065699627</v>
      </c>
      <c r="AT90" s="191">
        <v>0</v>
      </c>
      <c r="AU90" s="191">
        <v>36.923193621368995</v>
      </c>
      <c r="AV90" s="191">
        <v>1.4503963559723212</v>
      </c>
      <c r="AW90" s="191">
        <v>0</v>
      </c>
      <c r="AX90" s="191">
        <v>15.895993893333333</v>
      </c>
      <c r="AY90" s="191">
        <v>0</v>
      </c>
      <c r="AZ90" s="191">
        <v>0</v>
      </c>
      <c r="BA90" s="455"/>
      <c r="BB90" s="125"/>
      <c r="BC90" s="442"/>
      <c r="BD90" s="101" t="s">
        <v>214</v>
      </c>
      <c r="BE90" s="193">
        <v>100</v>
      </c>
      <c r="BF90" s="101" t="s">
        <v>156</v>
      </c>
      <c r="BG90" s="193" t="s">
        <v>156</v>
      </c>
      <c r="BH90" s="101" t="s">
        <v>156</v>
      </c>
      <c r="BI90" s="193" t="s">
        <v>156</v>
      </c>
      <c r="BJ90" s="193" t="s">
        <v>195</v>
      </c>
      <c r="BK90" s="193">
        <v>100</v>
      </c>
      <c r="BL90" s="193" t="s">
        <v>156</v>
      </c>
      <c r="BM90" s="193" t="s">
        <v>156</v>
      </c>
      <c r="BN90" s="193" t="s">
        <v>156</v>
      </c>
      <c r="BO90" s="193" t="s">
        <v>156</v>
      </c>
      <c r="BP90" s="85">
        <f t="shared" si="76"/>
        <v>60</v>
      </c>
      <c r="BQ90" s="241">
        <f t="shared" si="60"/>
        <v>60</v>
      </c>
      <c r="BR90" s="85"/>
      <c r="BS90" s="241"/>
      <c r="BT90" s="105"/>
      <c r="BU90" s="242"/>
      <c r="BV90" s="241">
        <f t="shared" si="68"/>
        <v>4.9569519687068624</v>
      </c>
      <c r="BW90" s="406">
        <f t="shared" si="69"/>
        <v>13.956951968706862</v>
      </c>
      <c r="BX90" s="508" t="s">
        <v>809</v>
      </c>
      <c r="BY90" s="85">
        <f t="shared" si="77"/>
        <v>7.4354279530602927</v>
      </c>
      <c r="BZ90" s="85"/>
      <c r="CA90" s="22" t="s">
        <v>233</v>
      </c>
      <c r="CB90" s="56">
        <v>100</v>
      </c>
      <c r="CC90" s="22" t="s">
        <v>156</v>
      </c>
      <c r="CD90" s="56" t="s">
        <v>156</v>
      </c>
      <c r="CE90" s="22" t="s">
        <v>156</v>
      </c>
      <c r="CF90" s="56" t="s">
        <v>156</v>
      </c>
      <c r="CG90" s="22" t="s">
        <v>156</v>
      </c>
      <c r="CH90" s="56" t="s">
        <v>156</v>
      </c>
      <c r="CI90" s="24">
        <v>1</v>
      </c>
      <c r="CJ90" s="24" t="s">
        <v>184</v>
      </c>
      <c r="CK90" s="22" t="s">
        <v>198</v>
      </c>
      <c r="CL90" s="22" t="s">
        <v>216</v>
      </c>
      <c r="CM90" s="22" t="s">
        <v>234</v>
      </c>
      <c r="CN90" s="55">
        <v>8.7466968000000005</v>
      </c>
      <c r="CO90" s="55">
        <v>8.7466968000000005</v>
      </c>
      <c r="CP90" s="24" t="s">
        <v>174</v>
      </c>
      <c r="CQ90" s="24" t="s">
        <v>158</v>
      </c>
      <c r="CR90" s="56">
        <v>1</v>
      </c>
      <c r="CS90" s="56">
        <v>2</v>
      </c>
      <c r="CT90" s="24" t="s">
        <v>159</v>
      </c>
      <c r="CU90" s="24" t="s">
        <v>160</v>
      </c>
      <c r="CV90" s="56">
        <v>55</v>
      </c>
      <c r="CW90" s="56">
        <v>55</v>
      </c>
      <c r="CX90" s="55">
        <v>9.796673270458701</v>
      </c>
      <c r="CY90" s="55">
        <v>90.203326729541303</v>
      </c>
      <c r="CZ90" s="57">
        <v>2960.9977100000001</v>
      </c>
      <c r="DA90" s="57">
        <v>15499.99951</v>
      </c>
      <c r="DB90" s="55">
        <v>0.19103211636166045</v>
      </c>
      <c r="DC90" s="57">
        <v>2670.918438805536</v>
      </c>
      <c r="DD90" s="57">
        <v>290.07927119446424</v>
      </c>
      <c r="DE90" s="58">
        <v>0</v>
      </c>
      <c r="DF90" s="58">
        <v>0</v>
      </c>
      <c r="DG90" s="58">
        <v>0</v>
      </c>
      <c r="DH90" s="23">
        <v>0</v>
      </c>
      <c r="DI90" s="55">
        <v>44.270671739999997</v>
      </c>
      <c r="DJ90" s="55">
        <v>26.617315269999999</v>
      </c>
      <c r="DK90" s="55">
        <v>39.892671919999998</v>
      </c>
      <c r="DL90" s="55" t="s">
        <v>156</v>
      </c>
      <c r="DM90" s="55" t="s">
        <v>156</v>
      </c>
      <c r="DN90" s="58">
        <v>0</v>
      </c>
      <c r="DO90" s="59">
        <v>0</v>
      </c>
      <c r="DP90" s="24" t="s">
        <v>162</v>
      </c>
      <c r="DQ90" s="24" t="s">
        <v>162</v>
      </c>
      <c r="DR90" s="56">
        <v>12</v>
      </c>
      <c r="DS90" s="56">
        <v>12</v>
      </c>
      <c r="DT90" s="24" t="s">
        <v>162</v>
      </c>
      <c r="DU90" s="56">
        <v>0</v>
      </c>
      <c r="DV90" s="56">
        <v>0</v>
      </c>
      <c r="DW90" s="22" t="s">
        <v>175</v>
      </c>
      <c r="DX90" s="22" t="s">
        <v>164</v>
      </c>
      <c r="DY90" s="24" t="s">
        <v>165</v>
      </c>
      <c r="DZ90" s="24" t="s">
        <v>176</v>
      </c>
      <c r="EA90" s="56">
        <v>2</v>
      </c>
      <c r="EB90" s="24" t="s">
        <v>161</v>
      </c>
      <c r="EC90" s="56">
        <v>24</v>
      </c>
      <c r="ED90" s="23">
        <v>23300000</v>
      </c>
      <c r="EE90" s="23">
        <v>2100000</v>
      </c>
      <c r="EF90" s="23">
        <v>1050000</v>
      </c>
      <c r="EG90" s="23">
        <v>26450000</v>
      </c>
      <c r="EH90" s="23" t="s">
        <v>156</v>
      </c>
      <c r="EI90" s="23">
        <v>26450000</v>
      </c>
      <c r="EJ90" s="23">
        <v>26450000</v>
      </c>
      <c r="EK90" s="24" t="s">
        <v>156</v>
      </c>
    </row>
    <row r="91" spans="1:141" ht="90.6" customHeight="1" x14ac:dyDescent="0.2">
      <c r="A91" s="236" t="s">
        <v>150</v>
      </c>
      <c r="B91" s="237" t="s">
        <v>251</v>
      </c>
      <c r="C91" s="237" t="s">
        <v>214</v>
      </c>
      <c r="D91" s="238" t="s">
        <v>757</v>
      </c>
      <c r="E91" s="238" t="s">
        <v>153</v>
      </c>
      <c r="F91" s="236" t="s">
        <v>156</v>
      </c>
      <c r="G91" s="236" t="s">
        <v>456</v>
      </c>
      <c r="H91" s="236" t="s">
        <v>457</v>
      </c>
      <c r="I91" s="236" t="s">
        <v>458</v>
      </c>
      <c r="J91" s="236" t="s">
        <v>451</v>
      </c>
      <c r="K91" s="236" t="s">
        <v>172</v>
      </c>
      <c r="L91" s="239">
        <v>16554000</v>
      </c>
      <c r="M91" s="126">
        <v>7.4401437540013751</v>
      </c>
      <c r="N91" s="240"/>
      <c r="O91" s="103">
        <v>5.1586118755402079</v>
      </c>
      <c r="P91" s="331">
        <f t="shared" si="70"/>
        <v>75</v>
      </c>
      <c r="Q91" s="331">
        <v>6.3</v>
      </c>
      <c r="R91" s="331">
        <f t="shared" si="71"/>
        <v>86.4586118755402</v>
      </c>
      <c r="S91" s="241">
        <v>3.4390745836934724</v>
      </c>
      <c r="T91" s="406">
        <v>9</v>
      </c>
      <c r="U91" s="240"/>
      <c r="V91" s="104">
        <f t="shared" si="72"/>
        <v>0</v>
      </c>
      <c r="W91" s="105">
        <f t="shared" si="73"/>
        <v>15</v>
      </c>
      <c r="X91" s="190">
        <f t="shared" si="63"/>
        <v>146.45742390673294</v>
      </c>
      <c r="Y91" s="105">
        <f t="shared" si="74"/>
        <v>10</v>
      </c>
      <c r="Z91" s="105">
        <f>IF(AA91="Yes",20,0)</f>
        <v>20</v>
      </c>
      <c r="AA91" s="85" t="s">
        <v>161</v>
      </c>
      <c r="AB91" s="105">
        <f t="shared" si="75"/>
        <v>10</v>
      </c>
      <c r="AC91" s="191" t="s">
        <v>161</v>
      </c>
      <c r="AD91" s="105">
        <f>IF(AE91="Yes",20,0)</f>
        <v>20</v>
      </c>
      <c r="AE91" s="191" t="s">
        <v>161</v>
      </c>
      <c r="AF91" s="242">
        <f t="shared" si="64"/>
        <v>0</v>
      </c>
      <c r="AG91" s="242">
        <f t="shared" si="78"/>
        <v>20</v>
      </c>
      <c r="AH91" s="242">
        <f t="shared" si="65"/>
        <v>15</v>
      </c>
      <c r="AI91" s="242">
        <f t="shared" si="80"/>
        <v>0</v>
      </c>
      <c r="AJ91" s="241" t="s">
        <v>162</v>
      </c>
      <c r="AK91" s="242">
        <f t="shared" si="81"/>
        <v>15</v>
      </c>
      <c r="AL91" s="241" t="s">
        <v>751</v>
      </c>
      <c r="AM91" s="242">
        <f t="shared" si="66"/>
        <v>10</v>
      </c>
      <c r="AN91" s="241" t="s">
        <v>161</v>
      </c>
      <c r="AO91" s="242">
        <f t="shared" si="67"/>
        <v>0</v>
      </c>
      <c r="AP91" s="241" t="s">
        <v>162</v>
      </c>
      <c r="AQ91" s="242">
        <f t="shared" si="79"/>
        <v>0</v>
      </c>
      <c r="AR91" s="241" t="s">
        <v>162</v>
      </c>
      <c r="AS91" s="191">
        <v>13.968030206078721</v>
      </c>
      <c r="AT91" s="191">
        <v>0</v>
      </c>
      <c r="AU91" s="191">
        <v>20.422715630856001</v>
      </c>
      <c r="AV91" s="191">
        <v>5.5853239091258402</v>
      </c>
      <c r="AW91" s="191">
        <v>0.90398347266990298</v>
      </c>
      <c r="AX91" s="191">
        <v>13.553747511552267</v>
      </c>
      <c r="AY91" s="191">
        <v>0</v>
      </c>
      <c r="AZ91" s="191">
        <v>0</v>
      </c>
      <c r="BA91" s="455"/>
      <c r="BB91" s="125"/>
      <c r="BC91" s="106"/>
      <c r="BD91" s="337" t="s">
        <v>214</v>
      </c>
      <c r="BE91" s="193">
        <v>100</v>
      </c>
      <c r="BF91" s="101" t="s">
        <v>156</v>
      </c>
      <c r="BG91" s="193" t="s">
        <v>156</v>
      </c>
      <c r="BH91" s="101" t="s">
        <v>156</v>
      </c>
      <c r="BI91" s="193" t="s">
        <v>156</v>
      </c>
      <c r="BJ91" s="193" t="s">
        <v>195</v>
      </c>
      <c r="BK91" s="193">
        <v>100</v>
      </c>
      <c r="BL91" s="193" t="s">
        <v>156</v>
      </c>
      <c r="BM91" s="193" t="s">
        <v>156</v>
      </c>
      <c r="BN91" s="193" t="s">
        <v>156</v>
      </c>
      <c r="BO91" s="193" t="s">
        <v>156</v>
      </c>
      <c r="BP91" s="85">
        <f t="shared" si="76"/>
        <v>75</v>
      </c>
      <c r="BQ91" s="241">
        <f t="shared" si="60"/>
        <v>60</v>
      </c>
      <c r="BR91" s="85"/>
      <c r="BS91" s="241"/>
      <c r="BT91" s="105"/>
      <c r="BU91" s="242"/>
      <c r="BV91" s="241">
        <f t="shared" si="68"/>
        <v>3.4390745836934724</v>
      </c>
      <c r="BW91" s="406">
        <f t="shared" si="69"/>
        <v>12.439074583693472</v>
      </c>
      <c r="BX91" s="508" t="s">
        <v>842</v>
      </c>
      <c r="BY91" s="85">
        <f t="shared" si="77"/>
        <v>5.1586118755402079</v>
      </c>
      <c r="BZ91" s="85"/>
      <c r="CA91" s="22" t="s">
        <v>251</v>
      </c>
      <c r="CB91" s="56">
        <v>100</v>
      </c>
      <c r="CC91" s="22" t="s">
        <v>156</v>
      </c>
      <c r="CD91" s="56" t="s">
        <v>156</v>
      </c>
      <c r="CE91" s="22" t="s">
        <v>156</v>
      </c>
      <c r="CF91" s="56" t="s">
        <v>156</v>
      </c>
      <c r="CG91" s="22" t="s">
        <v>156</v>
      </c>
      <c r="CH91" s="56" t="s">
        <v>156</v>
      </c>
      <c r="CI91" s="24">
        <v>1</v>
      </c>
      <c r="CJ91" s="24" t="s">
        <v>184</v>
      </c>
      <c r="CK91" s="22" t="s">
        <v>198</v>
      </c>
      <c r="CL91" s="22" t="s">
        <v>216</v>
      </c>
      <c r="CM91" s="22" t="s">
        <v>333</v>
      </c>
      <c r="CN91" s="55">
        <v>9.97557267</v>
      </c>
      <c r="CO91" s="55">
        <v>9.97557267</v>
      </c>
      <c r="CP91" s="24" t="s">
        <v>168</v>
      </c>
      <c r="CQ91" s="24" t="s">
        <v>168</v>
      </c>
      <c r="CR91" s="56">
        <v>2</v>
      </c>
      <c r="CS91" s="56">
        <v>2</v>
      </c>
      <c r="CT91" s="24" t="s">
        <v>160</v>
      </c>
      <c r="CU91" s="24" t="s">
        <v>160</v>
      </c>
      <c r="CV91" s="56">
        <v>68.723659978444402</v>
      </c>
      <c r="CW91" s="56">
        <v>68.723659978444402</v>
      </c>
      <c r="CX91" s="55">
        <v>9.858813170697001</v>
      </c>
      <c r="CY91" s="55">
        <v>90.141186829302995</v>
      </c>
      <c r="CZ91" s="57">
        <v>11330.621267328401</v>
      </c>
      <c r="DA91" s="57">
        <v>72048.855909959806</v>
      </c>
      <c r="DB91" s="55">
        <v>0.1572630283191227</v>
      </c>
      <c r="DC91" s="57">
        <v>10213.556485503232</v>
      </c>
      <c r="DD91" s="57">
        <v>1117.064781825168</v>
      </c>
      <c r="DE91" s="58">
        <v>0</v>
      </c>
      <c r="DF91" s="58">
        <v>0</v>
      </c>
      <c r="DG91" s="58">
        <v>0</v>
      </c>
      <c r="DH91" s="23">
        <v>0</v>
      </c>
      <c r="DI91" s="55">
        <v>23.95659736</v>
      </c>
      <c r="DJ91" s="55">
        <v>8.3349116199999997</v>
      </c>
      <c r="DK91" s="55">
        <v>28.98276534</v>
      </c>
      <c r="DL91" s="55" t="s">
        <v>156</v>
      </c>
      <c r="DM91" s="55" t="s">
        <v>156</v>
      </c>
      <c r="DN91" s="58">
        <v>3.7328922246088601</v>
      </c>
      <c r="DO91" s="59">
        <v>1.43467772287892E-5</v>
      </c>
      <c r="DP91" s="24" t="s">
        <v>162</v>
      </c>
      <c r="DQ91" s="24" t="s">
        <v>162</v>
      </c>
      <c r="DR91" s="56">
        <v>12</v>
      </c>
      <c r="DS91" s="56">
        <v>12</v>
      </c>
      <c r="DT91" s="24" t="s">
        <v>162</v>
      </c>
      <c r="DU91" s="56">
        <v>4</v>
      </c>
      <c r="DV91" s="56">
        <v>4</v>
      </c>
      <c r="DW91" s="22" t="s">
        <v>169</v>
      </c>
      <c r="DX91" s="22" t="s">
        <v>156</v>
      </c>
      <c r="DY91" s="24" t="s">
        <v>170</v>
      </c>
      <c r="DZ91" s="24" t="s">
        <v>170</v>
      </c>
      <c r="EA91" s="56">
        <v>2</v>
      </c>
      <c r="EB91" s="24" t="s">
        <v>162</v>
      </c>
      <c r="EC91" s="56">
        <v>23</v>
      </c>
      <c r="ED91" s="23">
        <v>16554000</v>
      </c>
      <c r="EE91" s="23">
        <v>0</v>
      </c>
      <c r="EF91" s="23">
        <v>0</v>
      </c>
      <c r="EG91" s="23">
        <v>16554000</v>
      </c>
      <c r="EH91" s="23" t="s">
        <v>156</v>
      </c>
      <c r="EI91" s="23">
        <v>16554000</v>
      </c>
      <c r="EJ91" s="23">
        <v>16554000</v>
      </c>
      <c r="EK91" s="24" t="s">
        <v>156</v>
      </c>
    </row>
    <row r="92" spans="1:141" ht="30" hidden="1" x14ac:dyDescent="0.2">
      <c r="A92" s="118" t="s">
        <v>497</v>
      </c>
      <c r="B92" s="151" t="s">
        <v>233</v>
      </c>
      <c r="C92" s="151" t="s">
        <v>214</v>
      </c>
      <c r="D92" s="152" t="s">
        <v>759</v>
      </c>
      <c r="E92" s="152" t="s">
        <v>179</v>
      </c>
      <c r="F92" s="118"/>
      <c r="G92" s="118" t="s">
        <v>498</v>
      </c>
      <c r="H92" s="118"/>
      <c r="I92" s="118"/>
      <c r="J92" s="118" t="s">
        <v>499</v>
      </c>
      <c r="K92" s="118"/>
      <c r="L92" s="153">
        <v>428000</v>
      </c>
      <c r="M92" s="154"/>
      <c r="N92" s="94"/>
      <c r="O92" s="155"/>
      <c r="P92" s="156"/>
      <c r="Q92" s="156"/>
      <c r="R92" s="156"/>
      <c r="S92" s="157">
        <v>38.049999999999997</v>
      </c>
      <c r="T92" s="157">
        <v>9.75</v>
      </c>
      <c r="U92" s="94"/>
      <c r="V92" s="159" t="s">
        <v>155</v>
      </c>
      <c r="W92" s="160"/>
      <c r="X92" s="161">
        <f t="shared" si="63"/>
        <v>11239.259679418501</v>
      </c>
      <c r="Y92" s="162"/>
      <c r="Z92" s="160">
        <f>IF(AA92="Yes",15,0)</f>
        <v>15</v>
      </c>
      <c r="AA92" s="162" t="s">
        <v>161</v>
      </c>
      <c r="AB92" s="160">
        <f t="shared" si="75"/>
        <v>0</v>
      </c>
      <c r="AC92" s="162"/>
      <c r="AD92" s="163">
        <f>IF(AE92="Yes",10,0)</f>
        <v>0</v>
      </c>
      <c r="AE92" s="162"/>
      <c r="AF92" s="164">
        <f t="shared" si="64"/>
        <v>0</v>
      </c>
      <c r="AG92" s="164">
        <f t="shared" si="78"/>
        <v>0</v>
      </c>
      <c r="AH92" s="164">
        <f t="shared" si="65"/>
        <v>15</v>
      </c>
      <c r="AI92" s="164">
        <f t="shared" si="80"/>
        <v>10</v>
      </c>
      <c r="AJ92" s="157" t="s">
        <v>161</v>
      </c>
      <c r="AK92" s="164">
        <f t="shared" si="81"/>
        <v>15</v>
      </c>
      <c r="AL92" s="157" t="s">
        <v>751</v>
      </c>
      <c r="AM92" s="164">
        <f t="shared" si="66"/>
        <v>10</v>
      </c>
      <c r="AN92" s="157" t="s">
        <v>161</v>
      </c>
      <c r="AO92" s="164">
        <f>IF(AP92="Yes",5,0)</f>
        <v>5</v>
      </c>
      <c r="AP92" s="157" t="s">
        <v>161</v>
      </c>
      <c r="AQ92" s="164">
        <f t="shared" si="79"/>
        <v>0</v>
      </c>
      <c r="AR92" s="157" t="s">
        <v>162</v>
      </c>
      <c r="AS92" s="165"/>
      <c r="AT92" s="165"/>
      <c r="AU92" s="165"/>
      <c r="AV92" s="165"/>
      <c r="AW92" s="165"/>
      <c r="AX92" s="165"/>
      <c r="AY92" s="165"/>
      <c r="AZ92" s="165"/>
      <c r="BA92" s="166"/>
      <c r="BB92" s="125"/>
      <c r="BC92" s="166"/>
      <c r="BD92" s="118" t="s">
        <v>214</v>
      </c>
      <c r="BE92" s="167"/>
      <c r="BF92" s="118"/>
      <c r="BG92" s="167"/>
      <c r="BH92" s="118"/>
      <c r="BI92" s="167"/>
      <c r="BJ92" s="167"/>
      <c r="BK92" s="167"/>
      <c r="BL92" s="167"/>
      <c r="BM92" s="167"/>
      <c r="BN92" s="167"/>
      <c r="BO92" s="167"/>
      <c r="BP92" s="167"/>
      <c r="BQ92" s="157">
        <f t="shared" si="60"/>
        <v>55</v>
      </c>
      <c r="BR92" s="167"/>
      <c r="BS92" s="167"/>
      <c r="BT92" s="167"/>
      <c r="BU92" s="167"/>
      <c r="BV92" s="167"/>
      <c r="BW92" s="371"/>
      <c r="BX92" s="167"/>
      <c r="BY92" s="167"/>
      <c r="BZ92" s="34"/>
      <c r="CA92" s="32" t="s">
        <v>233</v>
      </c>
      <c r="CB92" s="34"/>
      <c r="CC92" s="32"/>
      <c r="CD92" s="34"/>
      <c r="CE92" s="32"/>
      <c r="CF92" s="34"/>
      <c r="CG92" s="32"/>
      <c r="CH92" s="34"/>
      <c r="CI92" s="35"/>
      <c r="CJ92" s="35"/>
      <c r="CK92" s="32"/>
      <c r="CL92" s="32"/>
      <c r="CM92" s="32"/>
      <c r="CN92" s="53"/>
      <c r="CO92" s="53">
        <v>0.82</v>
      </c>
      <c r="CP92" s="35"/>
      <c r="CQ92" s="35"/>
      <c r="CR92" s="34"/>
      <c r="CS92" s="34"/>
      <c r="CT92" s="35"/>
      <c r="CU92" s="35"/>
      <c r="CV92" s="34"/>
      <c r="CW92" s="34"/>
      <c r="CX92" s="53"/>
      <c r="CY92" s="53"/>
      <c r="CZ92" s="36">
        <v>46.44</v>
      </c>
      <c r="DA92" s="36"/>
      <c r="DB92" s="53"/>
      <c r="DC92" s="36"/>
      <c r="DD92" s="36"/>
      <c r="DE92" s="54"/>
      <c r="DF92" s="54"/>
      <c r="DG92" s="54"/>
      <c r="DH92" s="33"/>
      <c r="DI92" s="53"/>
      <c r="DJ92" s="53"/>
      <c r="DK92" s="53"/>
      <c r="DL92" s="53"/>
      <c r="DM92" s="53"/>
      <c r="DN92" s="54"/>
      <c r="DO92" s="37"/>
      <c r="DP92" s="35"/>
      <c r="DQ92" s="35"/>
      <c r="DR92" s="34"/>
      <c r="DS92" s="34"/>
      <c r="DT92" s="35"/>
      <c r="DU92" s="34"/>
      <c r="DV92" s="34"/>
      <c r="DW92" s="32"/>
      <c r="DX92" s="32"/>
      <c r="DY92" s="35"/>
      <c r="DZ92" s="35"/>
      <c r="EA92" s="34"/>
      <c r="EB92" s="35"/>
      <c r="EC92" s="34"/>
      <c r="ED92" s="33"/>
      <c r="EE92" s="33"/>
      <c r="EF92" s="33"/>
      <c r="EG92" s="33">
        <v>475555</v>
      </c>
      <c r="EH92" s="33"/>
      <c r="EI92" s="33">
        <v>428000</v>
      </c>
      <c r="EJ92" s="33"/>
      <c r="EK92" s="35"/>
    </row>
    <row r="93" spans="1:141" ht="30" hidden="1" x14ac:dyDescent="0.2">
      <c r="A93" s="118" t="s">
        <v>500</v>
      </c>
      <c r="B93" s="151" t="s">
        <v>233</v>
      </c>
      <c r="C93" s="151" t="s">
        <v>214</v>
      </c>
      <c r="D93" s="152" t="s">
        <v>759</v>
      </c>
      <c r="E93" s="152" t="s">
        <v>179</v>
      </c>
      <c r="F93" s="118"/>
      <c r="G93" s="118" t="s">
        <v>498</v>
      </c>
      <c r="H93" s="118"/>
      <c r="I93" s="118"/>
      <c r="J93" s="118" t="s">
        <v>499</v>
      </c>
      <c r="K93" s="118"/>
      <c r="L93" s="153">
        <v>454815</v>
      </c>
      <c r="M93" s="154"/>
      <c r="N93" s="94"/>
      <c r="O93" s="155"/>
      <c r="P93" s="156"/>
      <c r="Q93" s="156"/>
      <c r="R93" s="156"/>
      <c r="S93" s="157">
        <v>38.049999999999997</v>
      </c>
      <c r="T93" s="157">
        <v>9.75</v>
      </c>
      <c r="U93" s="94"/>
      <c r="V93" s="159" t="s">
        <v>155</v>
      </c>
      <c r="W93" s="160"/>
      <c r="X93" s="161">
        <f t="shared" si="63"/>
        <v>11943.420306296088</v>
      </c>
      <c r="Y93" s="162"/>
      <c r="Z93" s="160">
        <f>IF(AA93="Yes",15,0)</f>
        <v>15</v>
      </c>
      <c r="AA93" s="162" t="s">
        <v>161</v>
      </c>
      <c r="AB93" s="160">
        <f t="shared" si="75"/>
        <v>0</v>
      </c>
      <c r="AC93" s="162"/>
      <c r="AD93" s="163">
        <f>IF(AE93="Yes",10,0)</f>
        <v>0</v>
      </c>
      <c r="AE93" s="162"/>
      <c r="AF93" s="164">
        <f t="shared" si="64"/>
        <v>0</v>
      </c>
      <c r="AG93" s="164">
        <f t="shared" si="78"/>
        <v>0</v>
      </c>
      <c r="AH93" s="164">
        <f t="shared" si="65"/>
        <v>15</v>
      </c>
      <c r="AI93" s="164">
        <f t="shared" si="80"/>
        <v>10</v>
      </c>
      <c r="AJ93" s="157" t="s">
        <v>161</v>
      </c>
      <c r="AK93" s="164">
        <f t="shared" si="81"/>
        <v>15</v>
      </c>
      <c r="AL93" s="157" t="s">
        <v>751</v>
      </c>
      <c r="AM93" s="164">
        <f t="shared" si="66"/>
        <v>10</v>
      </c>
      <c r="AN93" s="157" t="s">
        <v>161</v>
      </c>
      <c r="AO93" s="164">
        <f>IF(AP93="Yes",5,0)</f>
        <v>5</v>
      </c>
      <c r="AP93" s="157" t="s">
        <v>161</v>
      </c>
      <c r="AQ93" s="164">
        <f t="shared" si="79"/>
        <v>0</v>
      </c>
      <c r="AR93" s="157" t="s">
        <v>162</v>
      </c>
      <c r="AS93" s="165"/>
      <c r="AT93" s="165"/>
      <c r="AU93" s="165"/>
      <c r="AV93" s="165"/>
      <c r="AW93" s="165"/>
      <c r="AX93" s="165"/>
      <c r="AY93" s="165"/>
      <c r="AZ93" s="165"/>
      <c r="BA93" s="166"/>
      <c r="BB93" s="125"/>
      <c r="BC93" s="166"/>
      <c r="BD93" s="118" t="s">
        <v>214</v>
      </c>
      <c r="BE93" s="167"/>
      <c r="BF93" s="118"/>
      <c r="BG93" s="167"/>
      <c r="BH93" s="118"/>
      <c r="BI93" s="167"/>
      <c r="BJ93" s="167"/>
      <c r="BK93" s="167"/>
      <c r="BL93" s="167"/>
      <c r="BM93" s="167"/>
      <c r="BN93" s="167"/>
      <c r="BO93" s="167"/>
      <c r="BP93" s="167"/>
      <c r="BQ93" s="157">
        <f t="shared" si="60"/>
        <v>55</v>
      </c>
      <c r="BR93" s="167"/>
      <c r="BS93" s="167"/>
      <c r="BT93" s="167"/>
      <c r="BU93" s="167"/>
      <c r="BV93" s="167"/>
      <c r="BW93" s="371"/>
      <c r="BX93" s="167"/>
      <c r="BY93" s="167"/>
      <c r="BZ93" s="34"/>
      <c r="CA93" s="32" t="s">
        <v>233</v>
      </c>
      <c r="CB93" s="34"/>
      <c r="CC93" s="32"/>
      <c r="CD93" s="34"/>
      <c r="CE93" s="32"/>
      <c r="CF93" s="34"/>
      <c r="CG93" s="32"/>
      <c r="CH93" s="34"/>
      <c r="CI93" s="35"/>
      <c r="CJ93" s="35"/>
      <c r="CK93" s="32"/>
      <c r="CL93" s="32"/>
      <c r="CM93" s="32"/>
      <c r="CN93" s="53"/>
      <c r="CO93" s="53">
        <v>0.82</v>
      </c>
      <c r="CP93" s="35"/>
      <c r="CQ93" s="35"/>
      <c r="CR93" s="34"/>
      <c r="CS93" s="34"/>
      <c r="CT93" s="35"/>
      <c r="CU93" s="35"/>
      <c r="CV93" s="34"/>
      <c r="CW93" s="34"/>
      <c r="CX93" s="53"/>
      <c r="CY93" s="53"/>
      <c r="CZ93" s="36">
        <v>46.44</v>
      </c>
      <c r="DA93" s="36"/>
      <c r="DB93" s="53"/>
      <c r="DC93" s="36"/>
      <c r="DD93" s="36"/>
      <c r="DE93" s="54"/>
      <c r="DF93" s="54"/>
      <c r="DG93" s="54"/>
      <c r="DH93" s="33"/>
      <c r="DI93" s="53"/>
      <c r="DJ93" s="53"/>
      <c r="DK93" s="53"/>
      <c r="DL93" s="53"/>
      <c r="DM93" s="53"/>
      <c r="DN93" s="54"/>
      <c r="DO93" s="37"/>
      <c r="DP93" s="35"/>
      <c r="DQ93" s="35"/>
      <c r="DR93" s="34"/>
      <c r="DS93" s="34"/>
      <c r="DT93" s="35"/>
      <c r="DU93" s="34"/>
      <c r="DV93" s="34"/>
      <c r="DW93" s="32"/>
      <c r="DX93" s="32"/>
      <c r="DY93" s="35"/>
      <c r="DZ93" s="35"/>
      <c r="EA93" s="34"/>
      <c r="EB93" s="35"/>
      <c r="EC93" s="34"/>
      <c r="ED93" s="33"/>
      <c r="EE93" s="33"/>
      <c r="EF93" s="33"/>
      <c r="EG93" s="33">
        <v>505350</v>
      </c>
      <c r="EH93" s="33"/>
      <c r="EI93" s="33">
        <v>454815</v>
      </c>
      <c r="EJ93" s="33"/>
      <c r="EK93" s="35"/>
    </row>
    <row r="94" spans="1:141" ht="30" hidden="1" x14ac:dyDescent="0.2">
      <c r="A94" s="118" t="s">
        <v>501</v>
      </c>
      <c r="B94" s="151" t="s">
        <v>233</v>
      </c>
      <c r="C94" s="151" t="s">
        <v>214</v>
      </c>
      <c r="D94" s="152" t="s">
        <v>759</v>
      </c>
      <c r="E94" s="152" t="s">
        <v>179</v>
      </c>
      <c r="F94" s="118"/>
      <c r="G94" s="118" t="s">
        <v>498</v>
      </c>
      <c r="H94" s="118"/>
      <c r="I94" s="118"/>
      <c r="J94" s="118" t="s">
        <v>499</v>
      </c>
      <c r="K94" s="118"/>
      <c r="L94" s="153">
        <v>3325500</v>
      </c>
      <c r="M94" s="154"/>
      <c r="N94" s="94"/>
      <c r="O94" s="155"/>
      <c r="P94" s="156"/>
      <c r="Q94" s="156"/>
      <c r="R94" s="156"/>
      <c r="S94" s="157">
        <v>38.049999999999997</v>
      </c>
      <c r="T94" s="157">
        <v>9.75</v>
      </c>
      <c r="U94" s="94"/>
      <c r="V94" s="159" t="s">
        <v>155</v>
      </c>
      <c r="W94" s="160"/>
      <c r="X94" s="161">
        <f t="shared" si="63"/>
        <v>87327.47211193043</v>
      </c>
      <c r="Y94" s="162"/>
      <c r="Z94" s="160">
        <f>IF(AA94="Yes",15,0)</f>
        <v>15</v>
      </c>
      <c r="AA94" s="162" t="s">
        <v>161</v>
      </c>
      <c r="AB94" s="160">
        <f t="shared" si="75"/>
        <v>0</v>
      </c>
      <c r="AC94" s="162"/>
      <c r="AD94" s="163">
        <f>IF(AE94="Yes",10,0)</f>
        <v>0</v>
      </c>
      <c r="AE94" s="162"/>
      <c r="AF94" s="164">
        <f t="shared" si="64"/>
        <v>0</v>
      </c>
      <c r="AG94" s="164">
        <f t="shared" si="78"/>
        <v>0</v>
      </c>
      <c r="AH94" s="164">
        <f t="shared" si="65"/>
        <v>15</v>
      </c>
      <c r="AI94" s="164">
        <f t="shared" si="80"/>
        <v>10</v>
      </c>
      <c r="AJ94" s="157" t="s">
        <v>161</v>
      </c>
      <c r="AK94" s="164">
        <f t="shared" si="81"/>
        <v>15</v>
      </c>
      <c r="AL94" s="157" t="s">
        <v>751</v>
      </c>
      <c r="AM94" s="164">
        <f t="shared" si="66"/>
        <v>10</v>
      </c>
      <c r="AN94" s="157" t="s">
        <v>161</v>
      </c>
      <c r="AO94" s="164">
        <f>IF(AP94="Yes",5,0)</f>
        <v>5</v>
      </c>
      <c r="AP94" s="157" t="s">
        <v>161</v>
      </c>
      <c r="AQ94" s="164">
        <f t="shared" si="79"/>
        <v>0</v>
      </c>
      <c r="AR94" s="157" t="s">
        <v>162</v>
      </c>
      <c r="AS94" s="165"/>
      <c r="AT94" s="165"/>
      <c r="AU94" s="165"/>
      <c r="AV94" s="165"/>
      <c r="AW94" s="165"/>
      <c r="AX94" s="165"/>
      <c r="AY94" s="165"/>
      <c r="AZ94" s="165"/>
      <c r="BA94" s="166"/>
      <c r="BB94" s="125"/>
      <c r="BC94" s="166"/>
      <c r="BD94" s="118" t="s">
        <v>214</v>
      </c>
      <c r="BE94" s="167"/>
      <c r="BF94" s="118"/>
      <c r="BG94" s="167"/>
      <c r="BH94" s="118"/>
      <c r="BI94" s="167"/>
      <c r="BJ94" s="167"/>
      <c r="BK94" s="167"/>
      <c r="BL94" s="167"/>
      <c r="BM94" s="167"/>
      <c r="BN94" s="167"/>
      <c r="BO94" s="167"/>
      <c r="BP94" s="167"/>
      <c r="BQ94" s="157">
        <f t="shared" si="60"/>
        <v>55</v>
      </c>
      <c r="BR94" s="167"/>
      <c r="BS94" s="167"/>
      <c r="BT94" s="167"/>
      <c r="BU94" s="167"/>
      <c r="BV94" s="167"/>
      <c r="BW94" s="371"/>
      <c r="BX94" s="167"/>
      <c r="BY94" s="167"/>
      <c r="BZ94" s="34"/>
      <c r="CA94" s="32" t="s">
        <v>233</v>
      </c>
      <c r="CB94" s="34"/>
      <c r="CC94" s="32"/>
      <c r="CD94" s="34"/>
      <c r="CE94" s="32"/>
      <c r="CF94" s="34"/>
      <c r="CG94" s="32"/>
      <c r="CH94" s="34"/>
      <c r="CI94" s="35"/>
      <c r="CJ94" s="35"/>
      <c r="CK94" s="32"/>
      <c r="CL94" s="32"/>
      <c r="CM94" s="32"/>
      <c r="CN94" s="53"/>
      <c r="CO94" s="53">
        <v>0.82</v>
      </c>
      <c r="CP94" s="35"/>
      <c r="CQ94" s="35"/>
      <c r="CR94" s="34"/>
      <c r="CS94" s="34"/>
      <c r="CT94" s="35"/>
      <c r="CU94" s="35"/>
      <c r="CV94" s="34"/>
      <c r="CW94" s="34"/>
      <c r="CX94" s="53"/>
      <c r="CY94" s="53"/>
      <c r="CZ94" s="36">
        <v>46.44</v>
      </c>
      <c r="DA94" s="36"/>
      <c r="DB94" s="53"/>
      <c r="DC94" s="36"/>
      <c r="DD94" s="36"/>
      <c r="DE94" s="54"/>
      <c r="DF94" s="54"/>
      <c r="DG94" s="54"/>
      <c r="DH94" s="33"/>
      <c r="DI94" s="53"/>
      <c r="DJ94" s="53"/>
      <c r="DK94" s="53"/>
      <c r="DL94" s="53"/>
      <c r="DM94" s="53"/>
      <c r="DN94" s="54"/>
      <c r="DO94" s="37"/>
      <c r="DP94" s="35"/>
      <c r="DQ94" s="35"/>
      <c r="DR94" s="34"/>
      <c r="DS94" s="34"/>
      <c r="DT94" s="35"/>
      <c r="DU94" s="34"/>
      <c r="DV94" s="34"/>
      <c r="DW94" s="32"/>
      <c r="DX94" s="32"/>
      <c r="DY94" s="35"/>
      <c r="DZ94" s="35"/>
      <c r="EA94" s="34"/>
      <c r="EB94" s="35"/>
      <c r="EC94" s="34"/>
      <c r="ED94" s="33"/>
      <c r="EE94" s="33"/>
      <c r="EF94" s="33"/>
      <c r="EG94" s="33">
        <v>3695000</v>
      </c>
      <c r="EH94" s="33"/>
      <c r="EI94" s="33">
        <v>3325500</v>
      </c>
      <c r="EJ94" s="33"/>
      <c r="EK94" s="35"/>
    </row>
    <row r="95" spans="1:141" ht="30" hidden="1" x14ac:dyDescent="0.2">
      <c r="A95" s="118" t="s">
        <v>502</v>
      </c>
      <c r="B95" s="151" t="s">
        <v>233</v>
      </c>
      <c r="C95" s="151" t="s">
        <v>214</v>
      </c>
      <c r="D95" s="152" t="s">
        <v>759</v>
      </c>
      <c r="E95" s="152" t="s">
        <v>179</v>
      </c>
      <c r="F95" s="118"/>
      <c r="G95" s="118" t="s">
        <v>498</v>
      </c>
      <c r="H95" s="118"/>
      <c r="I95" s="118"/>
      <c r="J95" s="118" t="s">
        <v>503</v>
      </c>
      <c r="K95" s="118"/>
      <c r="L95" s="153">
        <v>1152000</v>
      </c>
      <c r="M95" s="154"/>
      <c r="N95" s="94"/>
      <c r="O95" s="155"/>
      <c r="P95" s="156"/>
      <c r="Q95" s="156"/>
      <c r="R95" s="156"/>
      <c r="S95" s="157">
        <v>36.85</v>
      </c>
      <c r="T95" s="157">
        <v>9.75</v>
      </c>
      <c r="U95" s="94"/>
      <c r="V95" s="159" t="s">
        <v>155</v>
      </c>
      <c r="W95" s="160"/>
      <c r="X95" s="161">
        <f t="shared" si="63"/>
        <v>30251.465305350732</v>
      </c>
      <c r="Y95" s="162"/>
      <c r="Z95" s="160">
        <f>IF(AA95="Yes",15,0)</f>
        <v>15</v>
      </c>
      <c r="AA95" s="162" t="s">
        <v>161</v>
      </c>
      <c r="AB95" s="160">
        <f t="shared" si="75"/>
        <v>0</v>
      </c>
      <c r="AC95" s="162"/>
      <c r="AD95" s="163">
        <f>IF(AE95="Yes",10,0)</f>
        <v>0</v>
      </c>
      <c r="AE95" s="162"/>
      <c r="AF95" s="164">
        <f t="shared" si="64"/>
        <v>0</v>
      </c>
      <c r="AG95" s="164">
        <f t="shared" si="78"/>
        <v>0</v>
      </c>
      <c r="AH95" s="164">
        <f t="shared" si="65"/>
        <v>15</v>
      </c>
      <c r="AI95" s="164">
        <f t="shared" si="80"/>
        <v>10</v>
      </c>
      <c r="AJ95" s="157" t="s">
        <v>161</v>
      </c>
      <c r="AK95" s="164">
        <f t="shared" si="81"/>
        <v>15</v>
      </c>
      <c r="AL95" s="157" t="s">
        <v>751</v>
      </c>
      <c r="AM95" s="164">
        <f t="shared" si="66"/>
        <v>10</v>
      </c>
      <c r="AN95" s="157" t="s">
        <v>161</v>
      </c>
      <c r="AO95" s="164">
        <f>IF(AP95="Yes",5,0)</f>
        <v>5</v>
      </c>
      <c r="AP95" s="157" t="s">
        <v>161</v>
      </c>
      <c r="AQ95" s="164">
        <f t="shared" si="79"/>
        <v>0</v>
      </c>
      <c r="AR95" s="157" t="s">
        <v>162</v>
      </c>
      <c r="AS95" s="165"/>
      <c r="AT95" s="165"/>
      <c r="AU95" s="165"/>
      <c r="AV95" s="165"/>
      <c r="AW95" s="165"/>
      <c r="AX95" s="165"/>
      <c r="AY95" s="165"/>
      <c r="AZ95" s="165"/>
      <c r="BA95" s="166"/>
      <c r="BB95" s="125"/>
      <c r="BC95" s="166"/>
      <c r="BD95" s="118" t="s">
        <v>214</v>
      </c>
      <c r="BE95" s="167"/>
      <c r="BF95" s="118"/>
      <c r="BG95" s="167"/>
      <c r="BH95" s="118"/>
      <c r="BI95" s="167"/>
      <c r="BJ95" s="167"/>
      <c r="BK95" s="167"/>
      <c r="BL95" s="167"/>
      <c r="BM95" s="167"/>
      <c r="BN95" s="167"/>
      <c r="BO95" s="167"/>
      <c r="BP95" s="167"/>
      <c r="BQ95" s="157">
        <f t="shared" si="60"/>
        <v>55</v>
      </c>
      <c r="BR95" s="167"/>
      <c r="BS95" s="167"/>
      <c r="BT95" s="167"/>
      <c r="BU95" s="167"/>
      <c r="BV95" s="167"/>
      <c r="BW95" s="371"/>
      <c r="BX95" s="167"/>
      <c r="BY95" s="167"/>
      <c r="BZ95" s="34"/>
      <c r="CA95" s="32" t="s">
        <v>233</v>
      </c>
      <c r="CB95" s="34"/>
      <c r="CC95" s="32"/>
      <c r="CD95" s="34"/>
      <c r="CE95" s="32"/>
      <c r="CF95" s="34"/>
      <c r="CG95" s="32"/>
      <c r="CH95" s="34"/>
      <c r="CI95" s="35"/>
      <c r="CJ95" s="35"/>
      <c r="CK95" s="32"/>
      <c r="CL95" s="32"/>
      <c r="CM95" s="32"/>
      <c r="CN95" s="53"/>
      <c r="CO95" s="53">
        <v>0.82</v>
      </c>
      <c r="CP95" s="35"/>
      <c r="CQ95" s="35"/>
      <c r="CR95" s="34"/>
      <c r="CS95" s="34"/>
      <c r="CT95" s="35"/>
      <c r="CU95" s="35"/>
      <c r="CV95" s="34"/>
      <c r="CW95" s="34"/>
      <c r="CX95" s="53"/>
      <c r="CY95" s="53"/>
      <c r="CZ95" s="36">
        <v>46.44</v>
      </c>
      <c r="DA95" s="36"/>
      <c r="DB95" s="53"/>
      <c r="DC95" s="36"/>
      <c r="DD95" s="36"/>
      <c r="DE95" s="54"/>
      <c r="DF95" s="54"/>
      <c r="DG95" s="54"/>
      <c r="DH95" s="33"/>
      <c r="DI95" s="53"/>
      <c r="DJ95" s="53"/>
      <c r="DK95" s="53"/>
      <c r="DL95" s="53"/>
      <c r="DM95" s="53"/>
      <c r="DN95" s="54"/>
      <c r="DO95" s="37"/>
      <c r="DP95" s="35"/>
      <c r="DQ95" s="35"/>
      <c r="DR95" s="34"/>
      <c r="DS95" s="34"/>
      <c r="DT95" s="35"/>
      <c r="DU95" s="34"/>
      <c r="DV95" s="34"/>
      <c r="DW95" s="32"/>
      <c r="DX95" s="32"/>
      <c r="DY95" s="35"/>
      <c r="DZ95" s="35"/>
      <c r="EA95" s="34"/>
      <c r="EB95" s="35"/>
      <c r="EC95" s="34"/>
      <c r="ED95" s="33"/>
      <c r="EE95" s="33"/>
      <c r="EF95" s="33"/>
      <c r="EG95" s="33">
        <v>1280000</v>
      </c>
      <c r="EH95" s="33"/>
      <c r="EI95" s="33">
        <v>1152000</v>
      </c>
      <c r="EJ95" s="33"/>
      <c r="EK95" s="35"/>
    </row>
    <row r="96" spans="1:141" ht="30" hidden="1" x14ac:dyDescent="0.2">
      <c r="A96" s="118" t="s">
        <v>504</v>
      </c>
      <c r="B96" s="151" t="s">
        <v>197</v>
      </c>
      <c r="C96" s="151" t="s">
        <v>194</v>
      </c>
      <c r="D96" s="152" t="s">
        <v>759</v>
      </c>
      <c r="E96" s="152" t="s">
        <v>179</v>
      </c>
      <c r="F96" s="118"/>
      <c r="G96" s="118" t="s">
        <v>505</v>
      </c>
      <c r="H96" s="118"/>
      <c r="I96" s="118"/>
      <c r="J96" s="118" t="s">
        <v>499</v>
      </c>
      <c r="K96" s="118"/>
      <c r="L96" s="153">
        <v>450000</v>
      </c>
      <c r="M96" s="154"/>
      <c r="N96" s="94"/>
      <c r="O96" s="155"/>
      <c r="P96" s="156"/>
      <c r="Q96" s="156"/>
      <c r="R96" s="156"/>
      <c r="S96" s="157">
        <v>35.35</v>
      </c>
      <c r="T96" s="157"/>
      <c r="U96" s="94"/>
      <c r="V96" s="159" t="s">
        <v>155</v>
      </c>
      <c r="W96" s="160"/>
      <c r="X96" s="161">
        <f t="shared" si="63"/>
        <v>14750.954714569027</v>
      </c>
      <c r="Y96" s="162"/>
      <c r="Z96" s="160">
        <f>IF(AA96="Yes",15,0)</f>
        <v>15</v>
      </c>
      <c r="AA96" s="162" t="s">
        <v>161</v>
      </c>
      <c r="AB96" s="160">
        <f t="shared" si="75"/>
        <v>0</v>
      </c>
      <c r="AC96" s="162"/>
      <c r="AD96" s="163">
        <f>IF(AE96="Yes",10,0)</f>
        <v>0</v>
      </c>
      <c r="AE96" s="162"/>
      <c r="AF96" s="164">
        <f t="shared" si="64"/>
        <v>0</v>
      </c>
      <c r="AG96" s="164">
        <f t="shared" si="78"/>
        <v>0</v>
      </c>
      <c r="AH96" s="164">
        <f t="shared" si="65"/>
        <v>15</v>
      </c>
      <c r="AI96" s="164">
        <f t="shared" si="80"/>
        <v>10</v>
      </c>
      <c r="AJ96" s="157" t="s">
        <v>161</v>
      </c>
      <c r="AK96" s="164">
        <f t="shared" si="81"/>
        <v>15</v>
      </c>
      <c r="AL96" s="157" t="s">
        <v>751</v>
      </c>
      <c r="AM96" s="164">
        <f t="shared" si="66"/>
        <v>10</v>
      </c>
      <c r="AN96" s="157" t="s">
        <v>161</v>
      </c>
      <c r="AO96" s="164">
        <f>IF(AP96="Yes",5,0)</f>
        <v>5</v>
      </c>
      <c r="AP96" s="157" t="s">
        <v>161</v>
      </c>
      <c r="AQ96" s="164">
        <f t="shared" si="79"/>
        <v>0</v>
      </c>
      <c r="AR96" s="157" t="s">
        <v>162</v>
      </c>
      <c r="AS96" s="165"/>
      <c r="AT96" s="165"/>
      <c r="AU96" s="165"/>
      <c r="AV96" s="165"/>
      <c r="AW96" s="165"/>
      <c r="AX96" s="165"/>
      <c r="AY96" s="165"/>
      <c r="AZ96" s="165"/>
      <c r="BA96" s="166"/>
      <c r="BB96" s="125"/>
      <c r="BC96" s="166"/>
      <c r="BD96" s="118" t="s">
        <v>194</v>
      </c>
      <c r="BE96" s="167"/>
      <c r="BF96" s="118"/>
      <c r="BG96" s="167"/>
      <c r="BH96" s="118"/>
      <c r="BI96" s="167"/>
      <c r="BJ96" s="167"/>
      <c r="BK96" s="167"/>
      <c r="BL96" s="167"/>
      <c r="BM96" s="167"/>
      <c r="BN96" s="167"/>
      <c r="BO96" s="167"/>
      <c r="BP96" s="167"/>
      <c r="BQ96" s="157">
        <f t="shared" si="60"/>
        <v>55</v>
      </c>
      <c r="BR96" s="167"/>
      <c r="BS96" s="167"/>
      <c r="BT96" s="167"/>
      <c r="BU96" s="167"/>
      <c r="BV96" s="167"/>
      <c r="BW96" s="371"/>
      <c r="BX96" s="167"/>
      <c r="BY96" s="167"/>
      <c r="BZ96" s="34"/>
      <c r="CA96" s="32" t="s">
        <v>197</v>
      </c>
      <c r="CB96" s="34"/>
      <c r="CC96" s="32"/>
      <c r="CD96" s="34"/>
      <c r="CE96" s="32"/>
      <c r="CF96" s="34"/>
      <c r="CG96" s="32"/>
      <c r="CH96" s="34"/>
      <c r="CI96" s="35"/>
      <c r="CJ96" s="35"/>
      <c r="CK96" s="32"/>
      <c r="CL96" s="32"/>
      <c r="CM96" s="32"/>
      <c r="CN96" s="53"/>
      <c r="CO96" s="53">
        <v>0.85</v>
      </c>
      <c r="CP96" s="35"/>
      <c r="CQ96" s="35"/>
      <c r="CR96" s="34"/>
      <c r="CS96" s="34"/>
      <c r="CT96" s="35"/>
      <c r="CU96" s="35"/>
      <c r="CV96" s="34"/>
      <c r="CW96" s="34"/>
      <c r="CX96" s="53"/>
      <c r="CY96" s="53"/>
      <c r="CZ96" s="36">
        <v>35.89</v>
      </c>
      <c r="DA96" s="36"/>
      <c r="DB96" s="53"/>
      <c r="DC96" s="36"/>
      <c r="DD96" s="36"/>
      <c r="DE96" s="54"/>
      <c r="DF96" s="54"/>
      <c r="DG96" s="54"/>
      <c r="DH96" s="33"/>
      <c r="DI96" s="53"/>
      <c r="DJ96" s="53"/>
      <c r="DK96" s="53"/>
      <c r="DL96" s="53"/>
      <c r="DM96" s="53"/>
      <c r="DN96" s="54"/>
      <c r="DO96" s="37"/>
      <c r="DP96" s="35"/>
      <c r="DQ96" s="35"/>
      <c r="DR96" s="34"/>
      <c r="DS96" s="34"/>
      <c r="DT96" s="35"/>
      <c r="DU96" s="34"/>
      <c r="DV96" s="34"/>
      <c r="DW96" s="32"/>
      <c r="DX96" s="32"/>
      <c r="DY96" s="35"/>
      <c r="DZ96" s="35"/>
      <c r="EA96" s="34"/>
      <c r="EB96" s="35"/>
      <c r="EC96" s="34"/>
      <c r="ED96" s="33"/>
      <c r="EE96" s="33"/>
      <c r="EF96" s="33"/>
      <c r="EG96" s="33">
        <v>500000</v>
      </c>
      <c r="EH96" s="33"/>
      <c r="EI96" s="80">
        <v>450000</v>
      </c>
      <c r="EJ96" s="33"/>
      <c r="EK96" s="35"/>
    </row>
    <row r="97" spans="1:141" ht="63" hidden="1" x14ac:dyDescent="0.2">
      <c r="A97" s="47" t="s">
        <v>582</v>
      </c>
      <c r="B97" s="83" t="s">
        <v>327</v>
      </c>
      <c r="C97" s="232" t="s">
        <v>214</v>
      </c>
      <c r="D97" s="78" t="s">
        <v>761</v>
      </c>
      <c r="E97" s="196" t="s">
        <v>179</v>
      </c>
      <c r="F97" s="117"/>
      <c r="G97" s="48" t="s">
        <v>620</v>
      </c>
      <c r="H97" s="48" t="s">
        <v>646</v>
      </c>
      <c r="I97" s="48" t="s">
        <v>647</v>
      </c>
      <c r="J97" s="48" t="s">
        <v>698</v>
      </c>
      <c r="K97" s="48" t="s">
        <v>730</v>
      </c>
      <c r="L97" s="197">
        <v>400000</v>
      </c>
      <c r="M97" s="198"/>
      <c r="N97" s="94"/>
      <c r="O97" s="199"/>
      <c r="P97" s="200"/>
      <c r="Q97" s="200"/>
      <c r="R97" s="200"/>
      <c r="S97" s="201">
        <v>21.145250000000001</v>
      </c>
      <c r="T97" s="203">
        <v>9.75</v>
      </c>
      <c r="U97" s="94"/>
      <c r="V97" s="205" t="s">
        <v>155</v>
      </c>
      <c r="W97" s="206"/>
      <c r="X97" s="207">
        <f t="shared" si="63"/>
        <v>4205.3913116615495</v>
      </c>
      <c r="Y97" s="208"/>
      <c r="Z97" s="208"/>
      <c r="AA97" s="208" t="s">
        <v>161</v>
      </c>
      <c r="AB97" s="208"/>
      <c r="AC97" s="208"/>
      <c r="AD97" s="208"/>
      <c r="AE97" s="208"/>
      <c r="AF97" s="209">
        <f t="shared" si="64"/>
        <v>5</v>
      </c>
      <c r="AG97" s="209">
        <f t="shared" si="78"/>
        <v>0</v>
      </c>
      <c r="AH97" s="209">
        <f t="shared" si="65"/>
        <v>15</v>
      </c>
      <c r="AI97" s="209">
        <f t="shared" si="80"/>
        <v>10</v>
      </c>
      <c r="AJ97" s="202" t="s">
        <v>161</v>
      </c>
      <c r="AK97" s="209">
        <f t="shared" si="81"/>
        <v>15</v>
      </c>
      <c r="AL97" s="202" t="s">
        <v>751</v>
      </c>
      <c r="AM97" s="209">
        <f t="shared" si="66"/>
        <v>10</v>
      </c>
      <c r="AN97" s="202" t="s">
        <v>161</v>
      </c>
      <c r="AO97" s="209">
        <f>IF(AP97="Yes",10,0)</f>
        <v>0</v>
      </c>
      <c r="AP97" s="202" t="s">
        <v>162</v>
      </c>
      <c r="AQ97" s="209">
        <f t="shared" si="79"/>
        <v>0</v>
      </c>
      <c r="AR97" s="202" t="s">
        <v>162</v>
      </c>
      <c r="AS97" s="201"/>
      <c r="AT97" s="201"/>
      <c r="AU97" s="201">
        <v>32.5</v>
      </c>
      <c r="AV97" s="201"/>
      <c r="AW97" s="201"/>
      <c r="AX97" s="201"/>
      <c r="AY97" s="201"/>
      <c r="AZ97" s="201"/>
      <c r="BA97" s="210"/>
      <c r="BB97" s="125"/>
      <c r="BC97" s="210"/>
      <c r="BD97" s="117" t="s">
        <v>214</v>
      </c>
      <c r="BE97" s="211"/>
      <c r="BF97" s="117"/>
      <c r="BG97" s="211"/>
      <c r="BH97" s="117"/>
      <c r="BI97" s="211"/>
      <c r="BJ97" s="211"/>
      <c r="BK97" s="211"/>
      <c r="BL97" s="211"/>
      <c r="BM97" s="211"/>
      <c r="BN97" s="211"/>
      <c r="BO97" s="211"/>
      <c r="BP97" s="211"/>
      <c r="BQ97" s="202">
        <f>SUM(AF97+AG97+AH97+AI97+AK97+AM97+AO97)</f>
        <v>55</v>
      </c>
      <c r="BR97" s="211"/>
      <c r="BS97" s="211"/>
      <c r="BT97" s="211"/>
      <c r="BU97" s="211"/>
      <c r="BV97" s="211"/>
      <c r="BW97" s="396"/>
      <c r="BX97" s="211"/>
      <c r="BY97" s="211"/>
      <c r="BZ97" s="42"/>
      <c r="CA97" s="38" t="s">
        <v>344</v>
      </c>
      <c r="CB97" s="42"/>
      <c r="CC97" s="46"/>
      <c r="CD97" s="42"/>
      <c r="CE97" s="46"/>
      <c r="CF97" s="42"/>
      <c r="CG97" s="46"/>
      <c r="CH97" s="42"/>
      <c r="CI97" s="43"/>
      <c r="CJ97" s="43"/>
      <c r="CK97" s="46"/>
      <c r="CL97" s="46"/>
      <c r="CM97" s="46"/>
      <c r="CN97" s="44"/>
      <c r="CO97" s="44">
        <v>0.28000000000000003</v>
      </c>
      <c r="CP97" s="43"/>
      <c r="CQ97" s="43"/>
      <c r="CR97" s="42"/>
      <c r="CS97" s="42"/>
      <c r="CT97" s="43"/>
      <c r="CU97" s="43"/>
      <c r="CV97" s="42"/>
      <c r="CW97" s="42"/>
      <c r="CX97" s="44"/>
      <c r="CY97" s="44"/>
      <c r="CZ97" s="41">
        <f>3397*0.1</f>
        <v>339.70000000000005</v>
      </c>
      <c r="DA97" s="41"/>
      <c r="DB97" s="44"/>
      <c r="DC97" s="41"/>
      <c r="DD97" s="41"/>
      <c r="DE97" s="40"/>
      <c r="DF97" s="40"/>
      <c r="DG97" s="40"/>
      <c r="DH97" s="45"/>
      <c r="DI97" s="44"/>
      <c r="DJ97" s="44"/>
      <c r="DK97" s="44"/>
      <c r="DL97" s="44"/>
      <c r="DM97" s="44"/>
      <c r="DN97" s="40"/>
      <c r="DO97" s="39"/>
      <c r="DP97" s="43"/>
      <c r="DQ97" s="43"/>
      <c r="DR97" s="42"/>
      <c r="DS97" s="42"/>
      <c r="DT97" s="43"/>
      <c r="DU97" s="42"/>
      <c r="DV97" s="42"/>
      <c r="DW97" s="46"/>
      <c r="DX97" s="46"/>
      <c r="DY97" s="43"/>
      <c r="DZ97" s="43"/>
      <c r="EA97" s="42"/>
      <c r="EB97" s="43"/>
      <c r="EC97" s="42"/>
      <c r="ED97" s="52">
        <v>380000</v>
      </c>
      <c r="EE97" s="52">
        <v>0</v>
      </c>
      <c r="EF97" s="45"/>
      <c r="EG97" s="49">
        <v>400000</v>
      </c>
      <c r="EH97" s="51">
        <v>0</v>
      </c>
      <c r="EI97" s="45">
        <v>400000</v>
      </c>
      <c r="EJ97" s="45"/>
      <c r="EK97" s="43"/>
    </row>
    <row r="98" spans="1:141" ht="31.5" hidden="1" x14ac:dyDescent="0.2">
      <c r="A98" s="47" t="s">
        <v>583</v>
      </c>
      <c r="B98" s="83" t="s">
        <v>233</v>
      </c>
      <c r="C98" s="232" t="s">
        <v>214</v>
      </c>
      <c r="D98" s="78" t="s">
        <v>761</v>
      </c>
      <c r="E98" s="196" t="s">
        <v>179</v>
      </c>
      <c r="F98" s="117"/>
      <c r="G98" s="48" t="s">
        <v>204</v>
      </c>
      <c r="H98" s="48" t="s">
        <v>648</v>
      </c>
      <c r="I98" s="48" t="s">
        <v>649</v>
      </c>
      <c r="J98" s="48" t="s">
        <v>699</v>
      </c>
      <c r="K98" s="48" t="s">
        <v>731</v>
      </c>
      <c r="L98" s="197">
        <v>345000</v>
      </c>
      <c r="M98" s="198"/>
      <c r="N98" s="94"/>
      <c r="O98" s="199"/>
      <c r="P98" s="200"/>
      <c r="Q98" s="200"/>
      <c r="R98" s="200"/>
      <c r="S98" s="201">
        <v>21.058673913043478</v>
      </c>
      <c r="T98" s="202">
        <v>9.75</v>
      </c>
      <c r="U98" s="94"/>
      <c r="V98" s="205" t="s">
        <v>155</v>
      </c>
      <c r="W98" s="206"/>
      <c r="X98" s="207">
        <f t="shared" si="63"/>
        <v>5058.8550026752273</v>
      </c>
      <c r="Y98" s="208"/>
      <c r="Z98" s="208"/>
      <c r="AA98" s="208" t="s">
        <v>161</v>
      </c>
      <c r="AB98" s="208"/>
      <c r="AC98" s="208"/>
      <c r="AD98" s="208"/>
      <c r="AE98" s="208"/>
      <c r="AF98" s="209">
        <f t="shared" si="64"/>
        <v>5</v>
      </c>
      <c r="AG98" s="209">
        <f t="shared" si="78"/>
        <v>0</v>
      </c>
      <c r="AH98" s="209">
        <f t="shared" si="65"/>
        <v>15</v>
      </c>
      <c r="AI98" s="209">
        <f t="shared" si="80"/>
        <v>10</v>
      </c>
      <c r="AJ98" s="202" t="s">
        <v>161</v>
      </c>
      <c r="AK98" s="209">
        <f t="shared" si="81"/>
        <v>15</v>
      </c>
      <c r="AL98" s="202" t="s">
        <v>751</v>
      </c>
      <c r="AM98" s="209">
        <f t="shared" si="66"/>
        <v>10</v>
      </c>
      <c r="AN98" s="202" t="s">
        <v>161</v>
      </c>
      <c r="AO98" s="209">
        <f>IF(AP98="Yes",10,0)</f>
        <v>0</v>
      </c>
      <c r="AP98" s="202" t="s">
        <v>162</v>
      </c>
      <c r="AQ98" s="209">
        <f t="shared" si="79"/>
        <v>0</v>
      </c>
      <c r="AR98" s="202" t="s">
        <v>162</v>
      </c>
      <c r="AS98" s="201"/>
      <c r="AT98" s="201"/>
      <c r="AU98" s="201">
        <v>45</v>
      </c>
      <c r="AV98" s="201"/>
      <c r="AW98" s="201"/>
      <c r="AX98" s="201"/>
      <c r="AY98" s="201"/>
      <c r="AZ98" s="201"/>
      <c r="BA98" s="210"/>
      <c r="BB98" s="125"/>
      <c r="BC98" s="210"/>
      <c r="BD98" s="117" t="s">
        <v>214</v>
      </c>
      <c r="BE98" s="211"/>
      <c r="BF98" s="117"/>
      <c r="BG98" s="211"/>
      <c r="BH98" s="117"/>
      <c r="BI98" s="211"/>
      <c r="BJ98" s="211"/>
      <c r="BK98" s="211"/>
      <c r="BL98" s="211"/>
      <c r="BM98" s="211"/>
      <c r="BN98" s="211"/>
      <c r="BO98" s="211"/>
      <c r="BP98" s="211"/>
      <c r="BQ98" s="202">
        <f>SUM(AF98+AG98+AH98+AI98+AK98+AM98+AO98)</f>
        <v>55</v>
      </c>
      <c r="BR98" s="211"/>
      <c r="BS98" s="211"/>
      <c r="BT98" s="211"/>
      <c r="BU98" s="211"/>
      <c r="BV98" s="211"/>
      <c r="BW98" s="396"/>
      <c r="BX98" s="211"/>
      <c r="BY98" s="211"/>
      <c r="BZ98" s="42"/>
      <c r="CA98" s="38" t="s">
        <v>733</v>
      </c>
      <c r="CB98" s="42"/>
      <c r="CC98" s="46"/>
      <c r="CD98" s="42"/>
      <c r="CE98" s="46"/>
      <c r="CF98" s="42"/>
      <c r="CG98" s="46"/>
      <c r="CH98" s="42"/>
      <c r="CI98" s="43"/>
      <c r="CJ98" s="43"/>
      <c r="CK98" s="46"/>
      <c r="CL98" s="46"/>
      <c r="CM98" s="46"/>
      <c r="CN98" s="44"/>
      <c r="CO98" s="44">
        <v>0.89</v>
      </c>
      <c r="CP98" s="43"/>
      <c r="CQ98" s="43"/>
      <c r="CR98" s="42"/>
      <c r="CS98" s="42"/>
      <c r="CT98" s="43"/>
      <c r="CU98" s="43"/>
      <c r="CV98" s="42"/>
      <c r="CW98" s="42"/>
      <c r="CX98" s="44"/>
      <c r="CY98" s="44"/>
      <c r="CZ98" s="41">
        <f>1512*0.1</f>
        <v>151.20000000000002</v>
      </c>
      <c r="DA98" s="41"/>
      <c r="DB98" s="44"/>
      <c r="DC98" s="41"/>
      <c r="DD98" s="41"/>
      <c r="DE98" s="40"/>
      <c r="DF98" s="40"/>
      <c r="DG98" s="40"/>
      <c r="DH98" s="45"/>
      <c r="DI98" s="44"/>
      <c r="DJ98" s="44"/>
      <c r="DK98" s="44"/>
      <c r="DL98" s="44"/>
      <c r="DM98" s="44"/>
      <c r="DN98" s="40"/>
      <c r="DO98" s="39"/>
      <c r="DP98" s="43"/>
      <c r="DQ98" s="43"/>
      <c r="DR98" s="42"/>
      <c r="DS98" s="42"/>
      <c r="DT98" s="43"/>
      <c r="DU98" s="42"/>
      <c r="DV98" s="42"/>
      <c r="DW98" s="46"/>
      <c r="DX98" s="46"/>
      <c r="DY98" s="43"/>
      <c r="DZ98" s="43"/>
      <c r="EA98" s="42"/>
      <c r="EB98" s="43"/>
      <c r="EC98" s="42"/>
      <c r="ED98" s="52">
        <v>300000</v>
      </c>
      <c r="EE98" s="52">
        <v>0</v>
      </c>
      <c r="EF98" s="45"/>
      <c r="EG98" s="52">
        <v>345000</v>
      </c>
      <c r="EH98" s="51">
        <v>0</v>
      </c>
      <c r="EI98" s="33">
        <v>680760</v>
      </c>
      <c r="EJ98" s="45"/>
      <c r="EK98" s="43"/>
    </row>
    <row r="99" spans="1:141" ht="63" hidden="1" x14ac:dyDescent="0.2">
      <c r="A99" s="47" t="s">
        <v>588</v>
      </c>
      <c r="B99" s="83" t="s">
        <v>242</v>
      </c>
      <c r="C99" s="232" t="s">
        <v>214</v>
      </c>
      <c r="D99" s="78" t="s">
        <v>761</v>
      </c>
      <c r="E99" s="196" t="s">
        <v>179</v>
      </c>
      <c r="F99" s="117"/>
      <c r="G99" s="48" t="s">
        <v>625</v>
      </c>
      <c r="H99" s="48" t="s">
        <v>655</v>
      </c>
      <c r="I99" s="48" t="s">
        <v>656</v>
      </c>
      <c r="J99" s="48" t="s">
        <v>704</v>
      </c>
      <c r="K99" s="48" t="s">
        <v>730</v>
      </c>
      <c r="L99" s="197">
        <v>460000</v>
      </c>
      <c r="M99" s="198"/>
      <c r="N99" s="94"/>
      <c r="O99" s="199"/>
      <c r="P99" s="200"/>
      <c r="Q99" s="200"/>
      <c r="R99" s="200"/>
      <c r="S99" s="201">
        <v>16.10631928977989</v>
      </c>
      <c r="T99" s="202">
        <v>13.5</v>
      </c>
      <c r="U99" s="94"/>
      <c r="V99" s="205" t="s">
        <v>155</v>
      </c>
      <c r="W99" s="206"/>
      <c r="X99" s="207">
        <f t="shared" si="63"/>
        <v>158402.20385674931</v>
      </c>
      <c r="Y99" s="208"/>
      <c r="Z99" s="208"/>
      <c r="AA99" s="208" t="s">
        <v>161</v>
      </c>
      <c r="AB99" s="208"/>
      <c r="AC99" s="208"/>
      <c r="AD99" s="208"/>
      <c r="AE99" s="208"/>
      <c r="AF99" s="209">
        <f t="shared" si="64"/>
        <v>5</v>
      </c>
      <c r="AG99" s="209">
        <f t="shared" si="78"/>
        <v>0</v>
      </c>
      <c r="AH99" s="209">
        <f t="shared" si="65"/>
        <v>15</v>
      </c>
      <c r="AI99" s="209">
        <f t="shared" si="80"/>
        <v>10</v>
      </c>
      <c r="AJ99" s="202" t="s">
        <v>161</v>
      </c>
      <c r="AK99" s="209">
        <f t="shared" si="81"/>
        <v>15</v>
      </c>
      <c r="AL99" s="202" t="s">
        <v>751</v>
      </c>
      <c r="AM99" s="209">
        <f t="shared" si="66"/>
        <v>10</v>
      </c>
      <c r="AN99" s="202" t="s">
        <v>161</v>
      </c>
      <c r="AO99" s="209">
        <f>IF(AP99="Yes",10,0)</f>
        <v>0</v>
      </c>
      <c r="AP99" s="202" t="s">
        <v>162</v>
      </c>
      <c r="AQ99" s="209">
        <f t="shared" si="79"/>
        <v>0</v>
      </c>
      <c r="AR99" s="202" t="s">
        <v>162</v>
      </c>
      <c r="AS99" s="201"/>
      <c r="AT99" s="201"/>
      <c r="AU99" s="201">
        <v>45</v>
      </c>
      <c r="AV99" s="201"/>
      <c r="AW99" s="201"/>
      <c r="AX99" s="201"/>
      <c r="AY99" s="201"/>
      <c r="AZ99" s="201"/>
      <c r="BA99" s="210"/>
      <c r="BB99" s="125"/>
      <c r="BC99" s="210"/>
      <c r="BD99" s="117" t="s">
        <v>214</v>
      </c>
      <c r="BE99" s="211"/>
      <c r="BF99" s="117"/>
      <c r="BG99" s="211"/>
      <c r="BH99" s="117"/>
      <c r="BI99" s="211"/>
      <c r="BJ99" s="211"/>
      <c r="BK99" s="211"/>
      <c r="BL99" s="211"/>
      <c r="BM99" s="211"/>
      <c r="BN99" s="211"/>
      <c r="BO99" s="211"/>
      <c r="BP99" s="211"/>
      <c r="BQ99" s="202">
        <f>SUM(AF99+AG99+AH99+AI99+AK99+AM99+AO99)</f>
        <v>55</v>
      </c>
      <c r="BR99" s="211"/>
      <c r="BS99" s="211"/>
      <c r="BT99" s="211"/>
      <c r="BU99" s="211"/>
      <c r="BV99" s="211"/>
      <c r="BW99" s="396"/>
      <c r="BX99" s="211"/>
      <c r="BY99" s="211"/>
      <c r="BZ99" s="42"/>
      <c r="CA99" s="38" t="s">
        <v>736</v>
      </c>
      <c r="CB99" s="42"/>
      <c r="CC99" s="46"/>
      <c r="CD99" s="42"/>
      <c r="CE99" s="46"/>
      <c r="CF99" s="42"/>
      <c r="CG99" s="46"/>
      <c r="CH99" s="42"/>
      <c r="CI99" s="43"/>
      <c r="CJ99" s="43"/>
      <c r="CK99" s="46"/>
      <c r="CL99" s="46"/>
      <c r="CM99" s="46"/>
      <c r="CN99" s="44"/>
      <c r="CO99" s="44">
        <v>0.66</v>
      </c>
      <c r="CP99" s="43"/>
      <c r="CQ99" s="43"/>
      <c r="CR99" s="42"/>
      <c r="CS99" s="42"/>
      <c r="CT99" s="43"/>
      <c r="CU99" s="43"/>
      <c r="CV99" s="42"/>
      <c r="CW99" s="42"/>
      <c r="CX99" s="44"/>
      <c r="CY99" s="44"/>
      <c r="CZ99" s="41">
        <f>44*0.1</f>
        <v>4.4000000000000004</v>
      </c>
      <c r="DA99" s="41"/>
      <c r="DB99" s="44"/>
      <c r="DC99" s="41"/>
      <c r="DD99" s="41"/>
      <c r="DE99" s="40"/>
      <c r="DF99" s="40"/>
      <c r="DG99" s="40"/>
      <c r="DH99" s="45"/>
      <c r="DI99" s="44"/>
      <c r="DJ99" s="44"/>
      <c r="DK99" s="44"/>
      <c r="DL99" s="44"/>
      <c r="DM99" s="44"/>
      <c r="DN99" s="40"/>
      <c r="DO99" s="39"/>
      <c r="DP99" s="43"/>
      <c r="DQ99" s="43"/>
      <c r="DR99" s="42"/>
      <c r="DS99" s="42"/>
      <c r="DT99" s="43"/>
      <c r="DU99" s="42"/>
      <c r="DV99" s="42"/>
      <c r="DW99" s="46"/>
      <c r="DX99" s="46"/>
      <c r="DY99" s="43"/>
      <c r="DZ99" s="43"/>
      <c r="EA99" s="42"/>
      <c r="EB99" s="43"/>
      <c r="EC99" s="42"/>
      <c r="ED99" s="52">
        <v>400000</v>
      </c>
      <c r="EE99" s="52">
        <v>0</v>
      </c>
      <c r="EF99" s="45"/>
      <c r="EG99" s="52">
        <v>460000</v>
      </c>
      <c r="EH99" s="51">
        <v>0</v>
      </c>
      <c r="EI99" s="45">
        <v>460000</v>
      </c>
      <c r="EJ99" s="45"/>
      <c r="EK99" s="43"/>
    </row>
    <row r="100" spans="1:141" ht="30" hidden="1" x14ac:dyDescent="0.2">
      <c r="A100" s="118" t="s">
        <v>506</v>
      </c>
      <c r="B100" s="151" t="s">
        <v>233</v>
      </c>
      <c r="C100" s="151" t="s">
        <v>214</v>
      </c>
      <c r="D100" s="152" t="s">
        <v>759</v>
      </c>
      <c r="E100" s="152" t="s">
        <v>179</v>
      </c>
      <c r="F100" s="118"/>
      <c r="G100" s="118" t="s">
        <v>498</v>
      </c>
      <c r="H100" s="118"/>
      <c r="I100" s="118"/>
      <c r="J100" s="118" t="s">
        <v>507</v>
      </c>
      <c r="K100" s="118"/>
      <c r="L100" s="153">
        <v>1620000</v>
      </c>
      <c r="M100" s="154"/>
      <c r="N100" s="94"/>
      <c r="O100" s="155"/>
      <c r="P100" s="156"/>
      <c r="Q100" s="156"/>
      <c r="R100" s="156"/>
      <c r="S100" s="157">
        <v>35.229999999999997</v>
      </c>
      <c r="T100" s="157">
        <v>9.75</v>
      </c>
      <c r="U100" s="94"/>
      <c r="V100" s="159" t="s">
        <v>155</v>
      </c>
      <c r="W100" s="160"/>
      <c r="X100" s="161">
        <f t="shared" si="63"/>
        <v>42541.123085649466</v>
      </c>
      <c r="Y100" s="162"/>
      <c r="Z100" s="160">
        <f>IF(AA100="Yes",15,0)</f>
        <v>15</v>
      </c>
      <c r="AA100" s="162" t="s">
        <v>161</v>
      </c>
      <c r="AB100" s="160">
        <f>IF(AC100="Yes",10,0)</f>
        <v>0</v>
      </c>
      <c r="AC100" s="162"/>
      <c r="AD100" s="163">
        <f>IF(AE100="Yes",10,0)</f>
        <v>0</v>
      </c>
      <c r="AE100" s="162"/>
      <c r="AF100" s="164">
        <f t="shared" si="64"/>
        <v>0</v>
      </c>
      <c r="AG100" s="164">
        <f t="shared" si="78"/>
        <v>0</v>
      </c>
      <c r="AH100" s="164">
        <f t="shared" si="65"/>
        <v>15</v>
      </c>
      <c r="AI100" s="164">
        <f t="shared" si="80"/>
        <v>10</v>
      </c>
      <c r="AJ100" s="157" t="s">
        <v>161</v>
      </c>
      <c r="AK100" s="164">
        <f t="shared" si="81"/>
        <v>15</v>
      </c>
      <c r="AL100" s="157" t="s">
        <v>751</v>
      </c>
      <c r="AM100" s="164">
        <f t="shared" si="66"/>
        <v>10</v>
      </c>
      <c r="AN100" s="157" t="s">
        <v>161</v>
      </c>
      <c r="AO100" s="164">
        <f>IF(AP100="Yes",5,0)</f>
        <v>5</v>
      </c>
      <c r="AP100" s="157" t="s">
        <v>161</v>
      </c>
      <c r="AQ100" s="164">
        <f t="shared" si="79"/>
        <v>0</v>
      </c>
      <c r="AR100" s="157" t="s">
        <v>162</v>
      </c>
      <c r="AS100" s="165"/>
      <c r="AT100" s="165"/>
      <c r="AU100" s="165"/>
      <c r="AV100" s="165"/>
      <c r="AW100" s="165"/>
      <c r="AX100" s="165"/>
      <c r="AY100" s="165"/>
      <c r="AZ100" s="165"/>
      <c r="BA100" s="166"/>
      <c r="BB100" s="125"/>
      <c r="BC100" s="166"/>
      <c r="BD100" s="118" t="s">
        <v>214</v>
      </c>
      <c r="BE100" s="167"/>
      <c r="BF100" s="118"/>
      <c r="BG100" s="167"/>
      <c r="BH100" s="118"/>
      <c r="BI100" s="167"/>
      <c r="BJ100" s="167"/>
      <c r="BK100" s="167"/>
      <c r="BL100" s="167"/>
      <c r="BM100" s="167"/>
      <c r="BN100" s="167"/>
      <c r="BO100" s="167"/>
      <c r="BP100" s="167"/>
      <c r="BQ100" s="157">
        <f>SUM(AF100+AG100+AH100+AI100+AK100+AM100+AO100+AQ100)</f>
        <v>55</v>
      </c>
      <c r="BR100" s="167"/>
      <c r="BS100" s="167"/>
      <c r="BT100" s="167"/>
      <c r="BU100" s="167"/>
      <c r="BV100" s="167"/>
      <c r="BW100" s="371"/>
      <c r="BX100" s="167"/>
      <c r="BY100" s="167"/>
      <c r="BZ100" s="34"/>
      <c r="CA100" s="32" t="s">
        <v>233</v>
      </c>
      <c r="CB100" s="34"/>
      <c r="CC100" s="32"/>
      <c r="CD100" s="34"/>
      <c r="CE100" s="32"/>
      <c r="CF100" s="34"/>
      <c r="CG100" s="32"/>
      <c r="CH100" s="34"/>
      <c r="CI100" s="35"/>
      <c r="CJ100" s="35"/>
      <c r="CK100" s="32"/>
      <c r="CL100" s="32"/>
      <c r="CM100" s="32"/>
      <c r="CN100" s="53"/>
      <c r="CO100" s="53">
        <v>0.82</v>
      </c>
      <c r="CP100" s="35"/>
      <c r="CQ100" s="35"/>
      <c r="CR100" s="34"/>
      <c r="CS100" s="34"/>
      <c r="CT100" s="35"/>
      <c r="CU100" s="35"/>
      <c r="CV100" s="34"/>
      <c r="CW100" s="34"/>
      <c r="CX100" s="53"/>
      <c r="CY100" s="53"/>
      <c r="CZ100" s="36">
        <v>46.44</v>
      </c>
      <c r="DA100" s="36"/>
      <c r="DB100" s="53"/>
      <c r="DC100" s="36"/>
      <c r="DD100" s="36"/>
      <c r="DE100" s="54"/>
      <c r="DF100" s="54"/>
      <c r="DG100" s="54"/>
      <c r="DH100" s="33"/>
      <c r="DI100" s="53"/>
      <c r="DJ100" s="53"/>
      <c r="DK100" s="53"/>
      <c r="DL100" s="53"/>
      <c r="DM100" s="53"/>
      <c r="DN100" s="54"/>
      <c r="DO100" s="37"/>
      <c r="DP100" s="35"/>
      <c r="DQ100" s="35"/>
      <c r="DR100" s="34"/>
      <c r="DS100" s="34"/>
      <c r="DT100" s="35"/>
      <c r="DU100" s="34"/>
      <c r="DV100" s="34"/>
      <c r="DW100" s="32"/>
      <c r="DX100" s="32"/>
      <c r="DY100" s="35"/>
      <c r="DZ100" s="35"/>
      <c r="EA100" s="34"/>
      <c r="EB100" s="35"/>
      <c r="EC100" s="34"/>
      <c r="ED100" s="33"/>
      <c r="EE100" s="33"/>
      <c r="EF100" s="33"/>
      <c r="EG100" s="33">
        <v>1800000</v>
      </c>
      <c r="EH100" s="33"/>
      <c r="EI100" s="33">
        <v>1620000</v>
      </c>
      <c r="EJ100" s="33"/>
      <c r="EK100" s="35"/>
    </row>
    <row r="101" spans="1:141" ht="69.599999999999994" hidden="1" customHeight="1" x14ac:dyDescent="0.2">
      <c r="A101" s="118" t="s">
        <v>508</v>
      </c>
      <c r="B101" s="151" t="s">
        <v>251</v>
      </c>
      <c r="C101" s="151" t="s">
        <v>214</v>
      </c>
      <c r="D101" s="152" t="s">
        <v>759</v>
      </c>
      <c r="E101" s="152" t="s">
        <v>179</v>
      </c>
      <c r="F101" s="118"/>
      <c r="G101" s="118" t="s">
        <v>509</v>
      </c>
      <c r="H101" s="118"/>
      <c r="I101" s="118"/>
      <c r="J101" s="118" t="s">
        <v>510</v>
      </c>
      <c r="K101" s="118"/>
      <c r="L101" s="153">
        <v>3659719</v>
      </c>
      <c r="M101" s="154"/>
      <c r="N101" s="94"/>
      <c r="O101" s="155"/>
      <c r="P101" s="162"/>
      <c r="Q101" s="162"/>
      <c r="R101" s="162"/>
      <c r="S101" s="157">
        <v>27.7</v>
      </c>
      <c r="T101" s="194">
        <v>13.5</v>
      </c>
      <c r="U101" s="94"/>
      <c r="V101" s="159" t="s">
        <v>155</v>
      </c>
      <c r="W101" s="160"/>
      <c r="X101" s="161">
        <f t="shared" si="63"/>
        <v>25836.240721888931</v>
      </c>
      <c r="Y101" s="162"/>
      <c r="Z101" s="162"/>
      <c r="AA101" s="162" t="s">
        <v>161</v>
      </c>
      <c r="AB101" s="160">
        <f>IF(AC101="Yes",10,0)</f>
        <v>0</v>
      </c>
      <c r="AC101" s="162"/>
      <c r="AD101" s="163">
        <f>IF(AE101="Yes",10,0)</f>
        <v>0</v>
      </c>
      <c r="AE101" s="162"/>
      <c r="AF101" s="164">
        <f t="shared" si="64"/>
        <v>0</v>
      </c>
      <c r="AG101" s="164">
        <f t="shared" si="78"/>
        <v>0</v>
      </c>
      <c r="AH101" s="164">
        <f t="shared" si="65"/>
        <v>15</v>
      </c>
      <c r="AI101" s="164">
        <f t="shared" si="80"/>
        <v>10</v>
      </c>
      <c r="AJ101" s="157" t="s">
        <v>161</v>
      </c>
      <c r="AK101" s="164">
        <f t="shared" si="81"/>
        <v>15</v>
      </c>
      <c r="AL101" s="157" t="s">
        <v>751</v>
      </c>
      <c r="AM101" s="164">
        <f t="shared" si="66"/>
        <v>10</v>
      </c>
      <c r="AN101" s="157" t="s">
        <v>161</v>
      </c>
      <c r="AO101" s="164">
        <f>IF(AP101="Yes",5,0)</f>
        <v>5</v>
      </c>
      <c r="AP101" s="157" t="s">
        <v>161</v>
      </c>
      <c r="AQ101" s="164">
        <f t="shared" si="79"/>
        <v>0</v>
      </c>
      <c r="AR101" s="157" t="s">
        <v>162</v>
      </c>
      <c r="AS101" s="165"/>
      <c r="AT101" s="165"/>
      <c r="AU101" s="165"/>
      <c r="AV101" s="165"/>
      <c r="AW101" s="165"/>
      <c r="AX101" s="165"/>
      <c r="AY101" s="165"/>
      <c r="AZ101" s="165"/>
      <c r="BA101" s="166"/>
      <c r="BB101" s="125"/>
      <c r="BC101" s="166"/>
      <c r="BD101" s="118" t="s">
        <v>214</v>
      </c>
      <c r="BE101" s="167"/>
      <c r="BF101" s="118"/>
      <c r="BG101" s="167"/>
      <c r="BH101" s="118"/>
      <c r="BI101" s="167"/>
      <c r="BJ101" s="167"/>
      <c r="BK101" s="167"/>
      <c r="BL101" s="167"/>
      <c r="BM101" s="167"/>
      <c r="BN101" s="167"/>
      <c r="BO101" s="167"/>
      <c r="BP101" s="167"/>
      <c r="BQ101" s="157">
        <f>SUM(AF101+AG101+AH101+AI101+AK101+AM101+AO101+AQ101)</f>
        <v>55</v>
      </c>
      <c r="BR101" s="167"/>
      <c r="BS101" s="167"/>
      <c r="BT101" s="167"/>
      <c r="BU101" s="164">
        <v>100</v>
      </c>
      <c r="BV101" s="241">
        <f>S101+BU101*0.25</f>
        <v>52.7</v>
      </c>
      <c r="BW101" s="406"/>
      <c r="BX101" s="167"/>
      <c r="BY101" s="167"/>
      <c r="BZ101" s="34"/>
      <c r="CA101" s="32" t="s">
        <v>251</v>
      </c>
      <c r="CB101" s="34"/>
      <c r="CC101" s="32"/>
      <c r="CD101" s="34"/>
      <c r="CE101" s="32"/>
      <c r="CF101" s="34"/>
      <c r="CG101" s="32"/>
      <c r="CH101" s="34"/>
      <c r="CI101" s="35"/>
      <c r="CJ101" s="35"/>
      <c r="CK101" s="32"/>
      <c r="CL101" s="32"/>
      <c r="CM101" s="32"/>
      <c r="CN101" s="53"/>
      <c r="CO101" s="53">
        <v>0.86</v>
      </c>
      <c r="CP101" s="35"/>
      <c r="CQ101" s="35"/>
      <c r="CR101" s="34"/>
      <c r="CS101" s="34"/>
      <c r="CT101" s="35"/>
      <c r="CU101" s="35"/>
      <c r="CV101" s="34"/>
      <c r="CW101" s="34"/>
      <c r="CX101" s="53"/>
      <c r="CY101" s="53"/>
      <c r="CZ101" s="36">
        <v>164.71</v>
      </c>
      <c r="DA101" s="36"/>
      <c r="DB101" s="53"/>
      <c r="DC101" s="36"/>
      <c r="DD101" s="36"/>
      <c r="DE101" s="54"/>
      <c r="DF101" s="54"/>
      <c r="DG101" s="54"/>
      <c r="DH101" s="33"/>
      <c r="DI101" s="53"/>
      <c r="DJ101" s="53"/>
      <c r="DK101" s="53"/>
      <c r="DL101" s="53"/>
      <c r="DM101" s="53"/>
      <c r="DN101" s="54"/>
      <c r="DO101" s="37"/>
      <c r="DP101" s="35"/>
      <c r="DQ101" s="35"/>
      <c r="DR101" s="34"/>
      <c r="DS101" s="34"/>
      <c r="DT101" s="35"/>
      <c r="DU101" s="34"/>
      <c r="DV101" s="34"/>
      <c r="DW101" s="32"/>
      <c r="DX101" s="32"/>
      <c r="DY101" s="35"/>
      <c r="DZ101" s="35"/>
      <c r="EA101" s="34"/>
      <c r="EB101" s="35"/>
      <c r="EC101" s="34"/>
      <c r="ED101" s="33"/>
      <c r="EE101" s="33"/>
      <c r="EF101" s="33"/>
      <c r="EG101" s="33">
        <v>4066354</v>
      </c>
      <c r="EH101" s="33"/>
      <c r="EI101" s="33">
        <v>3659719</v>
      </c>
      <c r="EJ101" s="33"/>
      <c r="EK101" s="35"/>
    </row>
    <row r="102" spans="1:141" ht="30" hidden="1" x14ac:dyDescent="0.2">
      <c r="A102" s="118" t="s">
        <v>511</v>
      </c>
      <c r="B102" s="151" t="s">
        <v>310</v>
      </c>
      <c r="C102" s="151" t="s">
        <v>214</v>
      </c>
      <c r="D102" s="152" t="s">
        <v>759</v>
      </c>
      <c r="E102" s="152" t="s">
        <v>179</v>
      </c>
      <c r="F102" s="118"/>
      <c r="G102" s="118" t="s">
        <v>512</v>
      </c>
      <c r="H102" s="118"/>
      <c r="I102" s="118"/>
      <c r="J102" s="118" t="s">
        <v>507</v>
      </c>
      <c r="K102" s="118"/>
      <c r="L102" s="153">
        <v>477000</v>
      </c>
      <c r="M102" s="154"/>
      <c r="N102" s="94"/>
      <c r="O102" s="155"/>
      <c r="P102" s="162"/>
      <c r="Q102" s="162"/>
      <c r="R102" s="162"/>
      <c r="S102" s="157">
        <v>26.37</v>
      </c>
      <c r="T102" s="194">
        <v>6</v>
      </c>
      <c r="U102" s="94"/>
      <c r="V102" s="159" t="s">
        <v>155</v>
      </c>
      <c r="W102" s="160"/>
      <c r="X102" s="161">
        <f t="shared" si="63"/>
        <v>12610.773883801105</v>
      </c>
      <c r="Y102" s="162"/>
      <c r="Z102" s="162"/>
      <c r="AA102" s="162" t="s">
        <v>161</v>
      </c>
      <c r="AB102" s="160">
        <f>IF(AC102="Yes",10,0)</f>
        <v>0</v>
      </c>
      <c r="AC102" s="162"/>
      <c r="AD102" s="163">
        <f>IF(AE102="Yes",10,0)</f>
        <v>0</v>
      </c>
      <c r="AE102" s="162"/>
      <c r="AF102" s="164">
        <f t="shared" si="64"/>
        <v>0</v>
      </c>
      <c r="AG102" s="164">
        <f t="shared" si="78"/>
        <v>0</v>
      </c>
      <c r="AH102" s="164">
        <f t="shared" si="65"/>
        <v>15</v>
      </c>
      <c r="AI102" s="164">
        <f t="shared" si="80"/>
        <v>10</v>
      </c>
      <c r="AJ102" s="157" t="s">
        <v>161</v>
      </c>
      <c r="AK102" s="164">
        <f t="shared" si="81"/>
        <v>15</v>
      </c>
      <c r="AL102" s="157" t="s">
        <v>751</v>
      </c>
      <c r="AM102" s="164">
        <f t="shared" si="66"/>
        <v>10</v>
      </c>
      <c r="AN102" s="157" t="s">
        <v>161</v>
      </c>
      <c r="AO102" s="164">
        <f>IF(AP102="Yes",5,0)</f>
        <v>5</v>
      </c>
      <c r="AP102" s="157" t="s">
        <v>161</v>
      </c>
      <c r="AQ102" s="164">
        <f t="shared" si="79"/>
        <v>0</v>
      </c>
      <c r="AR102" s="157" t="s">
        <v>162</v>
      </c>
      <c r="AS102" s="165"/>
      <c r="AT102" s="165"/>
      <c r="AU102" s="165"/>
      <c r="AV102" s="165"/>
      <c r="AW102" s="165"/>
      <c r="AX102" s="165"/>
      <c r="AY102" s="165"/>
      <c r="AZ102" s="165"/>
      <c r="BA102" s="166"/>
      <c r="BB102" s="125"/>
      <c r="BC102" s="166"/>
      <c r="BD102" s="118" t="s">
        <v>214</v>
      </c>
      <c r="BE102" s="167"/>
      <c r="BF102" s="118"/>
      <c r="BG102" s="167"/>
      <c r="BH102" s="118"/>
      <c r="BI102" s="167"/>
      <c r="BJ102" s="167"/>
      <c r="BK102" s="167"/>
      <c r="BL102" s="167"/>
      <c r="BM102" s="167"/>
      <c r="BN102" s="167"/>
      <c r="BO102" s="167"/>
      <c r="BP102" s="167"/>
      <c r="BQ102" s="157">
        <f>SUM(AF102+AG102+AH102+AI102+AK102+AM102+AO102+AQ102)</f>
        <v>55</v>
      </c>
      <c r="BR102" s="167"/>
      <c r="BS102" s="167"/>
      <c r="BT102" s="167"/>
      <c r="BU102" s="164">
        <v>100</v>
      </c>
      <c r="BV102" s="241">
        <f>S102+BU102*0.25</f>
        <v>51.370000000000005</v>
      </c>
      <c r="BW102" s="406"/>
      <c r="BX102" s="167"/>
      <c r="BY102" s="167"/>
      <c r="BZ102" s="34"/>
      <c r="CA102" s="32" t="s">
        <v>310</v>
      </c>
      <c r="CB102" s="34"/>
      <c r="CC102" s="32"/>
      <c r="CD102" s="34"/>
      <c r="CE102" s="32"/>
      <c r="CF102" s="34"/>
      <c r="CG102" s="32"/>
      <c r="CH102" s="34"/>
      <c r="CI102" s="35"/>
      <c r="CJ102" s="35"/>
      <c r="CK102" s="32"/>
      <c r="CL102" s="32"/>
      <c r="CM102" s="32"/>
      <c r="CN102" s="53"/>
      <c r="CO102" s="53">
        <v>1.04</v>
      </c>
      <c r="CP102" s="35"/>
      <c r="CQ102" s="35"/>
      <c r="CR102" s="34"/>
      <c r="CS102" s="34"/>
      <c r="CT102" s="35"/>
      <c r="CU102" s="35"/>
      <c r="CV102" s="34"/>
      <c r="CW102" s="34"/>
      <c r="CX102" s="53"/>
      <c r="CY102" s="53"/>
      <c r="CZ102" s="36">
        <v>36.369999999999997</v>
      </c>
      <c r="DA102" s="36"/>
      <c r="DB102" s="53"/>
      <c r="DC102" s="36"/>
      <c r="DD102" s="36"/>
      <c r="DE102" s="54"/>
      <c r="DF102" s="54"/>
      <c r="DG102" s="54"/>
      <c r="DH102" s="33"/>
      <c r="DI102" s="53"/>
      <c r="DJ102" s="53"/>
      <c r="DK102" s="53"/>
      <c r="DL102" s="53"/>
      <c r="DM102" s="53"/>
      <c r="DN102" s="54"/>
      <c r="DO102" s="37"/>
      <c r="DP102" s="35"/>
      <c r="DQ102" s="35"/>
      <c r="DR102" s="34"/>
      <c r="DS102" s="34"/>
      <c r="DT102" s="35"/>
      <c r="DU102" s="34"/>
      <c r="DV102" s="34"/>
      <c r="DW102" s="32"/>
      <c r="DX102" s="32"/>
      <c r="DY102" s="35"/>
      <c r="DZ102" s="35"/>
      <c r="EA102" s="34"/>
      <c r="EB102" s="35"/>
      <c r="EC102" s="34"/>
      <c r="ED102" s="33"/>
      <c r="EE102" s="33"/>
      <c r="EF102" s="33"/>
      <c r="EG102" s="33">
        <v>530000</v>
      </c>
      <c r="EH102" s="33"/>
      <c r="EI102" s="33">
        <v>477000</v>
      </c>
      <c r="EJ102" s="33"/>
      <c r="EK102" s="35"/>
    </row>
    <row r="103" spans="1:141" ht="63" hidden="1" x14ac:dyDescent="0.2">
      <c r="A103" s="47" t="s">
        <v>593</v>
      </c>
      <c r="B103" s="83" t="s">
        <v>242</v>
      </c>
      <c r="C103" s="232" t="s">
        <v>214</v>
      </c>
      <c r="D103" s="78" t="s">
        <v>761</v>
      </c>
      <c r="E103" s="196" t="s">
        <v>179</v>
      </c>
      <c r="F103" s="117"/>
      <c r="G103" s="48" t="s">
        <v>627</v>
      </c>
      <c r="H103" s="48" t="s">
        <v>663</v>
      </c>
      <c r="I103" s="48" t="s">
        <v>664</v>
      </c>
      <c r="J103" s="48" t="s">
        <v>707</v>
      </c>
      <c r="K103" s="48" t="s">
        <v>730</v>
      </c>
      <c r="L103" s="197">
        <v>460000</v>
      </c>
      <c r="M103" s="198"/>
      <c r="N103" s="94"/>
      <c r="O103" s="199"/>
      <c r="P103" s="200"/>
      <c r="Q103" s="200"/>
      <c r="R103" s="200"/>
      <c r="S103" s="201">
        <v>14.62143146722117</v>
      </c>
      <c r="T103" s="202">
        <v>13.5</v>
      </c>
      <c r="U103" s="94"/>
      <c r="V103" s="205" t="s">
        <v>155</v>
      </c>
      <c r="W103" s="206"/>
      <c r="X103" s="207">
        <f t="shared" si="63"/>
        <v>130718.95424836602</v>
      </c>
      <c r="Y103" s="208"/>
      <c r="Z103" s="208"/>
      <c r="AA103" s="208" t="s">
        <v>161</v>
      </c>
      <c r="AB103" s="208"/>
      <c r="AC103" s="208"/>
      <c r="AD103" s="208"/>
      <c r="AE103" s="208"/>
      <c r="AF103" s="209">
        <f t="shared" si="64"/>
        <v>5</v>
      </c>
      <c r="AG103" s="209">
        <f t="shared" si="78"/>
        <v>0</v>
      </c>
      <c r="AH103" s="209">
        <f t="shared" si="65"/>
        <v>15</v>
      </c>
      <c r="AI103" s="209">
        <f t="shared" si="80"/>
        <v>10</v>
      </c>
      <c r="AJ103" s="202" t="s">
        <v>161</v>
      </c>
      <c r="AK103" s="209">
        <f t="shared" si="81"/>
        <v>15</v>
      </c>
      <c r="AL103" s="202" t="s">
        <v>751</v>
      </c>
      <c r="AM103" s="209">
        <f t="shared" si="66"/>
        <v>10</v>
      </c>
      <c r="AN103" s="202" t="s">
        <v>161</v>
      </c>
      <c r="AO103" s="209">
        <f>IF(AP103="Yes",10,0)</f>
        <v>0</v>
      </c>
      <c r="AP103" s="202" t="s">
        <v>162</v>
      </c>
      <c r="AQ103" s="209">
        <f t="shared" si="79"/>
        <v>0</v>
      </c>
      <c r="AR103" s="202" t="s">
        <v>162</v>
      </c>
      <c r="AS103" s="201"/>
      <c r="AT103" s="201"/>
      <c r="AU103" s="201">
        <v>35</v>
      </c>
      <c r="AV103" s="201"/>
      <c r="AW103" s="201"/>
      <c r="AX103" s="201"/>
      <c r="AY103" s="201"/>
      <c r="AZ103" s="201"/>
      <c r="BA103" s="210"/>
      <c r="BB103" s="125"/>
      <c r="BC103" s="210"/>
      <c r="BD103" s="117" t="s">
        <v>214</v>
      </c>
      <c r="BE103" s="211"/>
      <c r="BF103" s="117"/>
      <c r="BG103" s="211"/>
      <c r="BH103" s="117"/>
      <c r="BI103" s="211"/>
      <c r="BJ103" s="211"/>
      <c r="BK103" s="211"/>
      <c r="BL103" s="211"/>
      <c r="BM103" s="211"/>
      <c r="BN103" s="211"/>
      <c r="BO103" s="211"/>
      <c r="BP103" s="211"/>
      <c r="BQ103" s="202">
        <f>SUM(AF103+AG103+AH103+AI103+AK103+AM103+AO103)</f>
        <v>55</v>
      </c>
      <c r="BR103" s="211"/>
      <c r="BS103" s="211"/>
      <c r="BT103" s="211"/>
      <c r="BU103" s="211"/>
      <c r="BV103" s="211"/>
      <c r="BW103" s="396"/>
      <c r="BX103" s="211"/>
      <c r="BY103" s="211"/>
      <c r="BZ103" s="42"/>
      <c r="CA103" s="38" t="s">
        <v>736</v>
      </c>
      <c r="CB103" s="42"/>
      <c r="CC103" s="46"/>
      <c r="CD103" s="42"/>
      <c r="CE103" s="46"/>
      <c r="CF103" s="42"/>
      <c r="CG103" s="46"/>
      <c r="CH103" s="42"/>
      <c r="CI103" s="43"/>
      <c r="CJ103" s="43"/>
      <c r="CK103" s="46"/>
      <c r="CL103" s="46"/>
      <c r="CM103" s="46"/>
      <c r="CN103" s="44"/>
      <c r="CO103" s="44">
        <v>0.69</v>
      </c>
      <c r="CP103" s="43"/>
      <c r="CQ103" s="43"/>
      <c r="CR103" s="42"/>
      <c r="CS103" s="42"/>
      <c r="CT103" s="43"/>
      <c r="CU103" s="43"/>
      <c r="CV103" s="42"/>
      <c r="CW103" s="42"/>
      <c r="CX103" s="44"/>
      <c r="CY103" s="44"/>
      <c r="CZ103" s="41">
        <f>51*0.1</f>
        <v>5.1000000000000005</v>
      </c>
      <c r="DA103" s="41"/>
      <c r="DB103" s="44"/>
      <c r="DC103" s="41"/>
      <c r="DD103" s="41"/>
      <c r="DE103" s="40"/>
      <c r="DF103" s="40"/>
      <c r="DG103" s="40"/>
      <c r="DH103" s="45"/>
      <c r="DI103" s="44"/>
      <c r="DJ103" s="44"/>
      <c r="DK103" s="44"/>
      <c r="DL103" s="44"/>
      <c r="DM103" s="44"/>
      <c r="DN103" s="40"/>
      <c r="DO103" s="39"/>
      <c r="DP103" s="43"/>
      <c r="DQ103" s="43"/>
      <c r="DR103" s="42"/>
      <c r="DS103" s="42"/>
      <c r="DT103" s="43"/>
      <c r="DU103" s="42"/>
      <c r="DV103" s="42"/>
      <c r="DW103" s="46"/>
      <c r="DX103" s="46"/>
      <c r="DY103" s="43"/>
      <c r="DZ103" s="43"/>
      <c r="EA103" s="42"/>
      <c r="EB103" s="43"/>
      <c r="EC103" s="42"/>
      <c r="ED103" s="52">
        <v>400000</v>
      </c>
      <c r="EE103" s="52">
        <v>0</v>
      </c>
      <c r="EF103" s="45"/>
      <c r="EG103" s="52">
        <v>460000</v>
      </c>
      <c r="EH103" s="51">
        <v>0</v>
      </c>
      <c r="EI103" s="45">
        <v>460000</v>
      </c>
      <c r="EJ103" s="45"/>
      <c r="EK103" s="43"/>
    </row>
    <row r="104" spans="1:141" ht="45" hidden="1" x14ac:dyDescent="0.2">
      <c r="A104" s="118" t="s">
        <v>513</v>
      </c>
      <c r="B104" s="151" t="s">
        <v>242</v>
      </c>
      <c r="C104" s="151" t="s">
        <v>214</v>
      </c>
      <c r="D104" s="152" t="s">
        <v>759</v>
      </c>
      <c r="E104" s="152" t="s">
        <v>179</v>
      </c>
      <c r="F104" s="118"/>
      <c r="G104" s="118" t="s">
        <v>514</v>
      </c>
      <c r="H104" s="118"/>
      <c r="I104" s="118"/>
      <c r="J104" s="118" t="s">
        <v>515</v>
      </c>
      <c r="K104" s="118"/>
      <c r="L104" s="153">
        <v>2520000</v>
      </c>
      <c r="M104" s="154"/>
      <c r="N104" s="94"/>
      <c r="O104" s="155"/>
      <c r="P104" s="162"/>
      <c r="Q104" s="162"/>
      <c r="R104" s="162"/>
      <c r="S104" s="157">
        <v>26.33</v>
      </c>
      <c r="T104" s="194">
        <v>0</v>
      </c>
      <c r="U104" s="94"/>
      <c r="V104" s="159" t="s">
        <v>155</v>
      </c>
      <c r="W104" s="160"/>
      <c r="X104" s="161">
        <f t="shared" si="63"/>
        <v>35378.55049024563</v>
      </c>
      <c r="Y104" s="162"/>
      <c r="Z104" s="162"/>
      <c r="AA104" s="162" t="s">
        <v>161</v>
      </c>
      <c r="AB104" s="160">
        <f>IF(AC104="Yes",10,0)</f>
        <v>0</v>
      </c>
      <c r="AC104" s="162"/>
      <c r="AD104" s="163">
        <f>IF(AE104="Yes",10,0)</f>
        <v>0</v>
      </c>
      <c r="AE104" s="162"/>
      <c r="AF104" s="164">
        <f t="shared" si="64"/>
        <v>0</v>
      </c>
      <c r="AG104" s="164">
        <f t="shared" si="78"/>
        <v>0</v>
      </c>
      <c r="AH104" s="164">
        <f t="shared" si="65"/>
        <v>15</v>
      </c>
      <c r="AI104" s="164">
        <f t="shared" si="80"/>
        <v>10</v>
      </c>
      <c r="AJ104" s="157" t="s">
        <v>161</v>
      </c>
      <c r="AK104" s="164">
        <f t="shared" si="81"/>
        <v>15</v>
      </c>
      <c r="AL104" s="157" t="s">
        <v>751</v>
      </c>
      <c r="AM104" s="164">
        <f t="shared" si="66"/>
        <v>10</v>
      </c>
      <c r="AN104" s="157" t="s">
        <v>161</v>
      </c>
      <c r="AO104" s="164">
        <f>IF(AP104="Yes",5,0)</f>
        <v>5</v>
      </c>
      <c r="AP104" s="157" t="s">
        <v>161</v>
      </c>
      <c r="AQ104" s="164">
        <f t="shared" si="79"/>
        <v>0</v>
      </c>
      <c r="AR104" s="157" t="s">
        <v>162</v>
      </c>
      <c r="AS104" s="165"/>
      <c r="AT104" s="165"/>
      <c r="AU104" s="165"/>
      <c r="AV104" s="165"/>
      <c r="AW104" s="165"/>
      <c r="AX104" s="165"/>
      <c r="AY104" s="165"/>
      <c r="AZ104" s="165"/>
      <c r="BA104" s="166"/>
      <c r="BB104" s="125"/>
      <c r="BC104" s="166"/>
      <c r="BD104" s="118" t="s">
        <v>214</v>
      </c>
      <c r="BE104" s="167"/>
      <c r="BF104" s="118"/>
      <c r="BG104" s="167"/>
      <c r="BH104" s="118"/>
      <c r="BI104" s="167"/>
      <c r="BJ104" s="167"/>
      <c r="BK104" s="167"/>
      <c r="BL104" s="167"/>
      <c r="BM104" s="167"/>
      <c r="BN104" s="167"/>
      <c r="BO104" s="167"/>
      <c r="BP104" s="167"/>
      <c r="BQ104" s="157">
        <f>SUM(AF104+AG104+AH104+AI104+AK104+AM104+AO104+AQ104)</f>
        <v>55</v>
      </c>
      <c r="BR104" s="167"/>
      <c r="BS104" s="167"/>
      <c r="BT104" s="167"/>
      <c r="BU104" s="167"/>
      <c r="BV104" s="167"/>
      <c r="BW104" s="371"/>
      <c r="BX104" s="167"/>
      <c r="BY104" s="167"/>
      <c r="BZ104" s="34"/>
      <c r="CA104" s="32" t="s">
        <v>242</v>
      </c>
      <c r="CB104" s="34"/>
      <c r="CC104" s="32"/>
      <c r="CD104" s="34"/>
      <c r="CE104" s="32"/>
      <c r="CF104" s="34"/>
      <c r="CG104" s="32"/>
      <c r="CH104" s="34"/>
      <c r="CI104" s="35"/>
      <c r="CJ104" s="35"/>
      <c r="CK104" s="32"/>
      <c r="CL104" s="32"/>
      <c r="CM104" s="32"/>
      <c r="CN104" s="53"/>
      <c r="CO104" s="53">
        <v>1.04</v>
      </c>
      <c r="CP104" s="35"/>
      <c r="CQ104" s="35"/>
      <c r="CR104" s="34"/>
      <c r="CS104" s="34"/>
      <c r="CT104" s="35"/>
      <c r="CU104" s="35"/>
      <c r="CV104" s="34"/>
      <c r="CW104" s="34"/>
      <c r="CX104" s="53"/>
      <c r="CY104" s="53"/>
      <c r="CZ104" s="36">
        <v>68.489999999999995</v>
      </c>
      <c r="DA104" s="36"/>
      <c r="DB104" s="53"/>
      <c r="DC104" s="36"/>
      <c r="DD104" s="36"/>
      <c r="DE104" s="54"/>
      <c r="DF104" s="54"/>
      <c r="DG104" s="54"/>
      <c r="DH104" s="33"/>
      <c r="DI104" s="53"/>
      <c r="DJ104" s="53"/>
      <c r="DK104" s="53"/>
      <c r="DL104" s="53"/>
      <c r="DM104" s="53"/>
      <c r="DN104" s="54"/>
      <c r="DO104" s="37"/>
      <c r="DP104" s="35"/>
      <c r="DQ104" s="35"/>
      <c r="DR104" s="34"/>
      <c r="DS104" s="34"/>
      <c r="DT104" s="35"/>
      <c r="DU104" s="34"/>
      <c r="DV104" s="34"/>
      <c r="DW104" s="32"/>
      <c r="DX104" s="32"/>
      <c r="DY104" s="35"/>
      <c r="DZ104" s="35"/>
      <c r="EA104" s="34"/>
      <c r="EB104" s="35"/>
      <c r="EC104" s="34"/>
      <c r="ED104" s="33"/>
      <c r="EE104" s="33"/>
      <c r="EF104" s="33"/>
      <c r="EG104" s="33">
        <v>2800000</v>
      </c>
      <c r="EH104" s="33"/>
      <c r="EI104" s="33">
        <v>2520000</v>
      </c>
      <c r="EJ104" s="33"/>
      <c r="EK104" s="35"/>
    </row>
    <row r="105" spans="1:141" ht="63" hidden="1" x14ac:dyDescent="0.2">
      <c r="A105" s="47" t="s">
        <v>596</v>
      </c>
      <c r="B105" s="83" t="s">
        <v>242</v>
      </c>
      <c r="C105" s="232" t="s">
        <v>214</v>
      </c>
      <c r="D105" s="78" t="s">
        <v>761</v>
      </c>
      <c r="E105" s="196" t="s">
        <v>179</v>
      </c>
      <c r="F105" s="117"/>
      <c r="G105" s="48" t="s">
        <v>627</v>
      </c>
      <c r="H105" s="48" t="s">
        <v>664</v>
      </c>
      <c r="I105" s="48" t="s">
        <v>666</v>
      </c>
      <c r="J105" s="48" t="s">
        <v>711</v>
      </c>
      <c r="K105" s="48" t="s">
        <v>730</v>
      </c>
      <c r="L105" s="197">
        <v>460000</v>
      </c>
      <c r="M105" s="198"/>
      <c r="N105" s="94"/>
      <c r="O105" s="199"/>
      <c r="P105" s="200"/>
      <c r="Q105" s="200"/>
      <c r="R105" s="200"/>
      <c r="S105" s="201">
        <v>14.378002237428664</v>
      </c>
      <c r="T105" s="202">
        <v>13.5</v>
      </c>
      <c r="U105" s="94"/>
      <c r="V105" s="205" t="s">
        <v>155</v>
      </c>
      <c r="W105" s="206"/>
      <c r="X105" s="207">
        <f t="shared" si="63"/>
        <v>161857.84658691063</v>
      </c>
      <c r="Y105" s="208"/>
      <c r="Z105" s="208"/>
      <c r="AA105" s="208" t="s">
        <v>161</v>
      </c>
      <c r="AB105" s="208"/>
      <c r="AC105" s="208"/>
      <c r="AD105" s="208"/>
      <c r="AE105" s="208"/>
      <c r="AF105" s="209">
        <f t="shared" si="64"/>
        <v>5</v>
      </c>
      <c r="AG105" s="209">
        <f t="shared" si="78"/>
        <v>0</v>
      </c>
      <c r="AH105" s="209">
        <f t="shared" si="65"/>
        <v>15</v>
      </c>
      <c r="AI105" s="209">
        <f t="shared" si="80"/>
        <v>10</v>
      </c>
      <c r="AJ105" s="202" t="s">
        <v>161</v>
      </c>
      <c r="AK105" s="209">
        <f t="shared" si="81"/>
        <v>15</v>
      </c>
      <c r="AL105" s="202" t="s">
        <v>751</v>
      </c>
      <c r="AM105" s="209">
        <f t="shared" si="66"/>
        <v>10</v>
      </c>
      <c r="AN105" s="202" t="s">
        <v>161</v>
      </c>
      <c r="AO105" s="209">
        <f>IF(AP105="Yes",10,0)</f>
        <v>0</v>
      </c>
      <c r="AP105" s="202" t="s">
        <v>162</v>
      </c>
      <c r="AQ105" s="209">
        <f t="shared" si="79"/>
        <v>0</v>
      </c>
      <c r="AR105" s="202" t="s">
        <v>162</v>
      </c>
      <c r="AS105" s="201"/>
      <c r="AT105" s="201"/>
      <c r="AU105" s="201">
        <v>35</v>
      </c>
      <c r="AV105" s="201"/>
      <c r="AW105" s="201"/>
      <c r="AX105" s="201"/>
      <c r="AY105" s="201"/>
      <c r="AZ105" s="201"/>
      <c r="BA105" s="210"/>
      <c r="BB105" s="125"/>
      <c r="BC105" s="210"/>
      <c r="BD105" s="117" t="s">
        <v>214</v>
      </c>
      <c r="BE105" s="211"/>
      <c r="BF105" s="117"/>
      <c r="BG105" s="211"/>
      <c r="BH105" s="117"/>
      <c r="BI105" s="211"/>
      <c r="BJ105" s="211"/>
      <c r="BK105" s="211"/>
      <c r="BL105" s="211"/>
      <c r="BM105" s="211"/>
      <c r="BN105" s="211"/>
      <c r="BO105" s="211"/>
      <c r="BP105" s="211"/>
      <c r="BQ105" s="202">
        <f>SUM(AF105+AG105+AH105+AI105+AK105+AM105+AO105)</f>
        <v>55</v>
      </c>
      <c r="BR105" s="211"/>
      <c r="BS105" s="211"/>
      <c r="BT105" s="211"/>
      <c r="BU105" s="211"/>
      <c r="BV105" s="211"/>
      <c r="BW105" s="396"/>
      <c r="BX105" s="211"/>
      <c r="BY105" s="211"/>
      <c r="BZ105" s="42"/>
      <c r="CA105" s="38" t="s">
        <v>736</v>
      </c>
      <c r="CB105" s="42"/>
      <c r="CC105" s="46"/>
      <c r="CD105" s="42"/>
      <c r="CE105" s="46"/>
      <c r="CF105" s="42"/>
      <c r="CG105" s="46"/>
      <c r="CH105" s="42"/>
      <c r="CI105" s="43"/>
      <c r="CJ105" s="43"/>
      <c r="CK105" s="46"/>
      <c r="CL105" s="46"/>
      <c r="CM105" s="46"/>
      <c r="CN105" s="44"/>
      <c r="CO105" s="44">
        <v>0.57999999999999996</v>
      </c>
      <c r="CP105" s="43"/>
      <c r="CQ105" s="43"/>
      <c r="CR105" s="42"/>
      <c r="CS105" s="42"/>
      <c r="CT105" s="43"/>
      <c r="CU105" s="43"/>
      <c r="CV105" s="42"/>
      <c r="CW105" s="42"/>
      <c r="CX105" s="44"/>
      <c r="CY105" s="44"/>
      <c r="CZ105" s="41">
        <f>49*0.1</f>
        <v>4.9000000000000004</v>
      </c>
      <c r="DA105" s="41"/>
      <c r="DB105" s="44"/>
      <c r="DC105" s="41"/>
      <c r="DD105" s="41"/>
      <c r="DE105" s="40"/>
      <c r="DF105" s="40"/>
      <c r="DG105" s="40"/>
      <c r="DH105" s="45"/>
      <c r="DI105" s="44"/>
      <c r="DJ105" s="44"/>
      <c r="DK105" s="44"/>
      <c r="DL105" s="44"/>
      <c r="DM105" s="44"/>
      <c r="DN105" s="40"/>
      <c r="DO105" s="39"/>
      <c r="DP105" s="43"/>
      <c r="DQ105" s="43"/>
      <c r="DR105" s="42"/>
      <c r="DS105" s="42"/>
      <c r="DT105" s="43"/>
      <c r="DU105" s="42"/>
      <c r="DV105" s="42"/>
      <c r="DW105" s="46"/>
      <c r="DX105" s="46"/>
      <c r="DY105" s="43"/>
      <c r="DZ105" s="43"/>
      <c r="EA105" s="42"/>
      <c r="EB105" s="43"/>
      <c r="EC105" s="42"/>
      <c r="ED105" s="52">
        <v>400000</v>
      </c>
      <c r="EE105" s="52">
        <v>0</v>
      </c>
      <c r="EF105" s="45"/>
      <c r="EG105" s="52">
        <v>460000</v>
      </c>
      <c r="EH105" s="51">
        <v>0</v>
      </c>
      <c r="EI105" s="45">
        <v>460000</v>
      </c>
      <c r="EJ105" s="45"/>
      <c r="EK105" s="43"/>
    </row>
    <row r="106" spans="1:141" ht="30" hidden="1" x14ac:dyDescent="0.2">
      <c r="A106" s="118" t="s">
        <v>519</v>
      </c>
      <c r="B106" s="151" t="s">
        <v>242</v>
      </c>
      <c r="C106" s="151" t="s">
        <v>214</v>
      </c>
      <c r="D106" s="152" t="s">
        <v>759</v>
      </c>
      <c r="E106" s="152" t="s">
        <v>179</v>
      </c>
      <c r="F106" s="118"/>
      <c r="G106" s="118" t="s">
        <v>514</v>
      </c>
      <c r="H106" s="118"/>
      <c r="I106" s="118"/>
      <c r="J106" s="118" t="s">
        <v>507</v>
      </c>
      <c r="K106" s="118"/>
      <c r="L106" s="153">
        <v>1746000</v>
      </c>
      <c r="M106" s="154"/>
      <c r="N106" s="94"/>
      <c r="O106" s="155"/>
      <c r="P106" s="162"/>
      <c r="Q106" s="162"/>
      <c r="R106" s="162"/>
      <c r="S106" s="157">
        <v>25</v>
      </c>
      <c r="T106" s="194">
        <v>13.5</v>
      </c>
      <c r="U106" s="94"/>
      <c r="V106" s="159" t="s">
        <v>155</v>
      </c>
      <c r="W106" s="160"/>
      <c r="X106" s="161">
        <f t="shared" si="63"/>
        <v>24512.281411098757</v>
      </c>
      <c r="Y106" s="162"/>
      <c r="Z106" s="162"/>
      <c r="AA106" s="162" t="s">
        <v>161</v>
      </c>
      <c r="AB106" s="160">
        <f>IF(AC106="Yes",10,0)</f>
        <v>0</v>
      </c>
      <c r="AC106" s="162"/>
      <c r="AD106" s="163">
        <f>IF(AE106="Yes",10,0)</f>
        <v>0</v>
      </c>
      <c r="AE106" s="162"/>
      <c r="AF106" s="164">
        <f t="shared" si="64"/>
        <v>0</v>
      </c>
      <c r="AG106" s="164">
        <f t="shared" si="78"/>
        <v>0</v>
      </c>
      <c r="AH106" s="164">
        <f t="shared" si="65"/>
        <v>15</v>
      </c>
      <c r="AI106" s="164">
        <f t="shared" si="80"/>
        <v>10</v>
      </c>
      <c r="AJ106" s="157" t="s">
        <v>161</v>
      </c>
      <c r="AK106" s="164">
        <f t="shared" si="81"/>
        <v>15</v>
      </c>
      <c r="AL106" s="157" t="s">
        <v>751</v>
      </c>
      <c r="AM106" s="164">
        <f t="shared" si="66"/>
        <v>10</v>
      </c>
      <c r="AN106" s="157" t="s">
        <v>161</v>
      </c>
      <c r="AO106" s="164">
        <f>IF(AP106="Yes",5,0)</f>
        <v>5</v>
      </c>
      <c r="AP106" s="157" t="s">
        <v>161</v>
      </c>
      <c r="AQ106" s="164">
        <f t="shared" si="79"/>
        <v>0</v>
      </c>
      <c r="AR106" s="157" t="s">
        <v>162</v>
      </c>
      <c r="AS106" s="165"/>
      <c r="AT106" s="165"/>
      <c r="AU106" s="165"/>
      <c r="AV106" s="165"/>
      <c r="AW106" s="165"/>
      <c r="AX106" s="165"/>
      <c r="AY106" s="165"/>
      <c r="AZ106" s="165"/>
      <c r="BA106" s="166"/>
      <c r="BB106" s="125"/>
      <c r="BC106" s="166"/>
      <c r="BD106" s="118" t="s">
        <v>214</v>
      </c>
      <c r="BE106" s="167"/>
      <c r="BF106" s="118"/>
      <c r="BG106" s="167"/>
      <c r="BH106" s="118"/>
      <c r="BI106" s="167"/>
      <c r="BJ106" s="167"/>
      <c r="BK106" s="167"/>
      <c r="BL106" s="167"/>
      <c r="BM106" s="167"/>
      <c r="BN106" s="167"/>
      <c r="BO106" s="167"/>
      <c r="BP106" s="167"/>
      <c r="BQ106" s="157">
        <f>SUM(AF106+AG106+AH106+AI106+AK106+AM106+AO106+AQ106)</f>
        <v>55</v>
      </c>
      <c r="BR106" s="167"/>
      <c r="BS106" s="167"/>
      <c r="BT106" s="167"/>
      <c r="BU106" s="167"/>
      <c r="BV106" s="167"/>
      <c r="BW106" s="371"/>
      <c r="BX106" s="167"/>
      <c r="BY106" s="167"/>
      <c r="BZ106" s="34"/>
      <c r="CA106" s="32" t="s">
        <v>242</v>
      </c>
      <c r="CB106" s="34"/>
      <c r="CC106" s="32"/>
      <c r="CD106" s="34"/>
      <c r="CE106" s="32"/>
      <c r="CF106" s="34"/>
      <c r="CG106" s="32"/>
      <c r="CH106" s="34"/>
      <c r="CI106" s="35"/>
      <c r="CJ106" s="35"/>
      <c r="CK106" s="32"/>
      <c r="CL106" s="32"/>
      <c r="CM106" s="32"/>
      <c r="CN106" s="53"/>
      <c r="CO106" s="53">
        <v>1.04</v>
      </c>
      <c r="CP106" s="35"/>
      <c r="CQ106" s="35"/>
      <c r="CR106" s="34"/>
      <c r="CS106" s="34"/>
      <c r="CT106" s="35"/>
      <c r="CU106" s="35"/>
      <c r="CV106" s="34"/>
      <c r="CW106" s="34"/>
      <c r="CX106" s="53"/>
      <c r="CY106" s="53"/>
      <c r="CZ106" s="36">
        <v>68.489999999999995</v>
      </c>
      <c r="DA106" s="36"/>
      <c r="DB106" s="53"/>
      <c r="DC106" s="36"/>
      <c r="DD106" s="36"/>
      <c r="DE106" s="54"/>
      <c r="DF106" s="54"/>
      <c r="DG106" s="54"/>
      <c r="DH106" s="33"/>
      <c r="DI106" s="53"/>
      <c r="DJ106" s="53"/>
      <c r="DK106" s="53"/>
      <c r="DL106" s="53"/>
      <c r="DM106" s="53"/>
      <c r="DN106" s="54"/>
      <c r="DO106" s="37"/>
      <c r="DP106" s="35"/>
      <c r="DQ106" s="35"/>
      <c r="DR106" s="34"/>
      <c r="DS106" s="34"/>
      <c r="DT106" s="35"/>
      <c r="DU106" s="34"/>
      <c r="DV106" s="34"/>
      <c r="DW106" s="32"/>
      <c r="DX106" s="32"/>
      <c r="DY106" s="35"/>
      <c r="DZ106" s="35"/>
      <c r="EA106" s="34"/>
      <c r="EB106" s="35"/>
      <c r="EC106" s="34"/>
      <c r="ED106" s="33"/>
      <c r="EE106" s="33"/>
      <c r="EF106" s="33"/>
      <c r="EG106" s="33">
        <v>1940000</v>
      </c>
      <c r="EH106" s="33"/>
      <c r="EI106" s="33">
        <v>1746000</v>
      </c>
      <c r="EJ106" s="33"/>
      <c r="EK106" s="35"/>
    </row>
    <row r="107" spans="1:141" ht="63" hidden="1" x14ac:dyDescent="0.2">
      <c r="A107" s="47" t="s">
        <v>599</v>
      </c>
      <c r="B107" s="83" t="s">
        <v>233</v>
      </c>
      <c r="C107" s="232" t="s">
        <v>214</v>
      </c>
      <c r="D107" s="78" t="s">
        <v>761</v>
      </c>
      <c r="E107" s="196" t="s">
        <v>179</v>
      </c>
      <c r="F107" s="117"/>
      <c r="G107" s="48" t="s">
        <v>631</v>
      </c>
      <c r="H107" s="48" t="s">
        <v>670</v>
      </c>
      <c r="I107" s="48" t="s">
        <v>671</v>
      </c>
      <c r="J107" s="48" t="s">
        <v>707</v>
      </c>
      <c r="K107" s="48" t="s">
        <v>730</v>
      </c>
      <c r="L107" s="197">
        <v>335000</v>
      </c>
      <c r="M107" s="198"/>
      <c r="N107" s="94"/>
      <c r="O107" s="199"/>
      <c r="P107" s="200"/>
      <c r="Q107" s="200"/>
      <c r="R107" s="200"/>
      <c r="S107" s="201">
        <v>13.578235911783022</v>
      </c>
      <c r="T107" s="202">
        <v>6.75</v>
      </c>
      <c r="U107" s="94"/>
      <c r="V107" s="205" t="s">
        <v>155</v>
      </c>
      <c r="W107" s="206"/>
      <c r="X107" s="207">
        <f t="shared" si="63"/>
        <v>41823.814655172406</v>
      </c>
      <c r="Y107" s="208"/>
      <c r="Z107" s="208"/>
      <c r="AA107" s="208" t="s">
        <v>161</v>
      </c>
      <c r="AB107" s="208"/>
      <c r="AC107" s="208"/>
      <c r="AD107" s="208"/>
      <c r="AE107" s="208"/>
      <c r="AF107" s="209">
        <f t="shared" si="64"/>
        <v>5</v>
      </c>
      <c r="AG107" s="209">
        <f t="shared" si="78"/>
        <v>0</v>
      </c>
      <c r="AH107" s="209">
        <f t="shared" si="65"/>
        <v>15</v>
      </c>
      <c r="AI107" s="209">
        <f t="shared" si="80"/>
        <v>10</v>
      </c>
      <c r="AJ107" s="202" t="s">
        <v>161</v>
      </c>
      <c r="AK107" s="209">
        <f t="shared" si="81"/>
        <v>15</v>
      </c>
      <c r="AL107" s="202" t="s">
        <v>751</v>
      </c>
      <c r="AM107" s="209">
        <f t="shared" si="66"/>
        <v>10</v>
      </c>
      <c r="AN107" s="202" t="s">
        <v>161</v>
      </c>
      <c r="AO107" s="209">
        <f>IF(AP107="Yes",10,0)</f>
        <v>0</v>
      </c>
      <c r="AP107" s="202" t="s">
        <v>162</v>
      </c>
      <c r="AQ107" s="209">
        <f t="shared" si="79"/>
        <v>0</v>
      </c>
      <c r="AR107" s="202" t="s">
        <v>162</v>
      </c>
      <c r="AS107" s="201"/>
      <c r="AT107" s="201"/>
      <c r="AU107" s="201">
        <v>35</v>
      </c>
      <c r="AV107" s="201"/>
      <c r="AW107" s="201"/>
      <c r="AX107" s="201"/>
      <c r="AY107" s="201"/>
      <c r="AZ107" s="201"/>
      <c r="BA107" s="210"/>
      <c r="BB107" s="125"/>
      <c r="BC107" s="210"/>
      <c r="BD107" s="117" t="s">
        <v>214</v>
      </c>
      <c r="BE107" s="211"/>
      <c r="BF107" s="117"/>
      <c r="BG107" s="211"/>
      <c r="BH107" s="117"/>
      <c r="BI107" s="211"/>
      <c r="BJ107" s="211"/>
      <c r="BK107" s="211"/>
      <c r="BL107" s="211"/>
      <c r="BM107" s="211"/>
      <c r="BN107" s="211"/>
      <c r="BO107" s="211"/>
      <c r="BP107" s="211"/>
      <c r="BQ107" s="202">
        <f>SUM(AF107+AG107+AH107+AI107+AK107+AM107+AO107)</f>
        <v>55</v>
      </c>
      <c r="BR107" s="211"/>
      <c r="BS107" s="211"/>
      <c r="BT107" s="211"/>
      <c r="BU107" s="211"/>
      <c r="BV107" s="211"/>
      <c r="BW107" s="396"/>
      <c r="BX107" s="211"/>
      <c r="BY107" s="211"/>
      <c r="BZ107" s="42"/>
      <c r="CA107" s="38" t="s">
        <v>733</v>
      </c>
      <c r="CB107" s="42"/>
      <c r="CC107" s="46"/>
      <c r="CD107" s="42"/>
      <c r="CE107" s="46"/>
      <c r="CF107" s="42"/>
      <c r="CG107" s="46"/>
      <c r="CH107" s="42"/>
      <c r="CI107" s="43"/>
      <c r="CJ107" s="43"/>
      <c r="CK107" s="46"/>
      <c r="CL107" s="46"/>
      <c r="CM107" s="46"/>
      <c r="CN107" s="44"/>
      <c r="CO107" s="44">
        <v>0.32</v>
      </c>
      <c r="CP107" s="43"/>
      <c r="CQ107" s="43"/>
      <c r="CR107" s="42"/>
      <c r="CS107" s="42"/>
      <c r="CT107" s="43"/>
      <c r="CU107" s="43"/>
      <c r="CV107" s="42"/>
      <c r="CW107" s="42"/>
      <c r="CX107" s="44"/>
      <c r="CY107" s="44"/>
      <c r="CZ107" s="41">
        <f>232*0.1</f>
        <v>23.200000000000003</v>
      </c>
      <c r="DA107" s="41"/>
      <c r="DB107" s="44"/>
      <c r="DC107" s="41"/>
      <c r="DD107" s="41"/>
      <c r="DE107" s="40"/>
      <c r="DF107" s="40"/>
      <c r="DG107" s="40"/>
      <c r="DH107" s="45"/>
      <c r="DI107" s="44"/>
      <c r="DJ107" s="44"/>
      <c r="DK107" s="44"/>
      <c r="DL107" s="44"/>
      <c r="DM107" s="44"/>
      <c r="DN107" s="40"/>
      <c r="DO107" s="39"/>
      <c r="DP107" s="43"/>
      <c r="DQ107" s="43"/>
      <c r="DR107" s="42"/>
      <c r="DS107" s="42"/>
      <c r="DT107" s="43"/>
      <c r="DU107" s="42"/>
      <c r="DV107" s="42"/>
      <c r="DW107" s="46"/>
      <c r="DX107" s="46"/>
      <c r="DY107" s="43"/>
      <c r="DZ107" s="43"/>
      <c r="EA107" s="42"/>
      <c r="EB107" s="43"/>
      <c r="EC107" s="42"/>
      <c r="ED107" s="52">
        <v>290000</v>
      </c>
      <c r="EE107" s="52">
        <v>0</v>
      </c>
      <c r="EF107" s="45"/>
      <c r="EG107" s="52">
        <v>335000</v>
      </c>
      <c r="EH107" s="51">
        <v>0</v>
      </c>
      <c r="EI107" s="33">
        <v>310500</v>
      </c>
      <c r="EJ107" s="45"/>
      <c r="EK107" s="43"/>
    </row>
    <row r="108" spans="1:141" ht="31.5" hidden="1" x14ac:dyDescent="0.2">
      <c r="A108" s="47" t="s">
        <v>600</v>
      </c>
      <c r="B108" s="83" t="s">
        <v>243</v>
      </c>
      <c r="C108" s="232" t="s">
        <v>214</v>
      </c>
      <c r="D108" s="78" t="s">
        <v>761</v>
      </c>
      <c r="E108" s="196" t="s">
        <v>179</v>
      </c>
      <c r="F108" s="117"/>
      <c r="G108" s="48" t="s">
        <v>204</v>
      </c>
      <c r="H108" s="48" t="s">
        <v>648</v>
      </c>
      <c r="I108" s="48" t="s">
        <v>672</v>
      </c>
      <c r="J108" s="48" t="s">
        <v>699</v>
      </c>
      <c r="K108" s="48" t="s">
        <v>731</v>
      </c>
      <c r="L108" s="197">
        <v>410100</v>
      </c>
      <c r="M108" s="198"/>
      <c r="N108" s="94"/>
      <c r="O108" s="199"/>
      <c r="P108" s="200"/>
      <c r="Q108" s="200"/>
      <c r="R108" s="200"/>
      <c r="S108" s="201">
        <v>13.560226164350158</v>
      </c>
      <c r="T108" s="202">
        <v>9.75</v>
      </c>
      <c r="U108" s="94"/>
      <c r="V108" s="205" t="s">
        <v>155</v>
      </c>
      <c r="W108" s="206"/>
      <c r="X108" s="207">
        <f t="shared" si="63"/>
        <v>5436.1832356162604</v>
      </c>
      <c r="Y108" s="208"/>
      <c r="Z108" s="208"/>
      <c r="AA108" s="208" t="s">
        <v>161</v>
      </c>
      <c r="AB108" s="208"/>
      <c r="AC108" s="208"/>
      <c r="AD108" s="208"/>
      <c r="AE108" s="208"/>
      <c r="AF108" s="209">
        <f t="shared" si="64"/>
        <v>5</v>
      </c>
      <c r="AG108" s="209">
        <f t="shared" si="78"/>
        <v>0</v>
      </c>
      <c r="AH108" s="209">
        <f t="shared" si="65"/>
        <v>15</v>
      </c>
      <c r="AI108" s="209">
        <f t="shared" si="80"/>
        <v>10</v>
      </c>
      <c r="AJ108" s="202" t="s">
        <v>161</v>
      </c>
      <c r="AK108" s="209">
        <f t="shared" si="81"/>
        <v>15</v>
      </c>
      <c r="AL108" s="202" t="s">
        <v>751</v>
      </c>
      <c r="AM108" s="209">
        <f t="shared" si="66"/>
        <v>10</v>
      </c>
      <c r="AN108" s="202" t="s">
        <v>161</v>
      </c>
      <c r="AO108" s="209">
        <f>IF(AP108="Yes",10,0)</f>
        <v>0</v>
      </c>
      <c r="AP108" s="202" t="s">
        <v>162</v>
      </c>
      <c r="AQ108" s="209">
        <f t="shared" si="79"/>
        <v>0</v>
      </c>
      <c r="AR108" s="202" t="s">
        <v>162</v>
      </c>
      <c r="AS108" s="201"/>
      <c r="AT108" s="201"/>
      <c r="AU108" s="201">
        <v>45</v>
      </c>
      <c r="AV108" s="201"/>
      <c r="AW108" s="201"/>
      <c r="AX108" s="201"/>
      <c r="AY108" s="201"/>
      <c r="AZ108" s="201"/>
      <c r="BA108" s="210"/>
      <c r="BB108" s="125"/>
      <c r="BC108" s="210"/>
      <c r="BD108" s="117" t="s">
        <v>214</v>
      </c>
      <c r="BE108" s="211"/>
      <c r="BF108" s="117"/>
      <c r="BG108" s="211"/>
      <c r="BH108" s="117"/>
      <c r="BI108" s="211"/>
      <c r="BJ108" s="211"/>
      <c r="BK108" s="211"/>
      <c r="BL108" s="211"/>
      <c r="BM108" s="211"/>
      <c r="BN108" s="211"/>
      <c r="BO108" s="211"/>
      <c r="BP108" s="211"/>
      <c r="BQ108" s="202">
        <f>SUM(AF108+AG108+AH108+AI108+AK108+AM108+AO108)</f>
        <v>55</v>
      </c>
      <c r="BR108" s="211"/>
      <c r="BS108" s="211"/>
      <c r="BT108" s="211"/>
      <c r="BU108" s="211"/>
      <c r="BV108" s="211"/>
      <c r="BW108" s="396"/>
      <c r="BX108" s="211"/>
      <c r="BY108" s="211"/>
      <c r="BZ108" s="42"/>
      <c r="CA108" s="38" t="s">
        <v>733</v>
      </c>
      <c r="CB108" s="42"/>
      <c r="CC108" s="46"/>
      <c r="CD108" s="42"/>
      <c r="CE108" s="46"/>
      <c r="CF108" s="42"/>
      <c r="CG108" s="46"/>
      <c r="CH108" s="42"/>
      <c r="CI108" s="43"/>
      <c r="CJ108" s="43"/>
      <c r="CK108" s="46"/>
      <c r="CL108" s="46"/>
      <c r="CM108" s="46"/>
      <c r="CN108" s="44"/>
      <c r="CO108" s="44">
        <v>0.68</v>
      </c>
      <c r="CP108" s="43"/>
      <c r="CQ108" s="43"/>
      <c r="CR108" s="42"/>
      <c r="CS108" s="42"/>
      <c r="CT108" s="43"/>
      <c r="CU108" s="43"/>
      <c r="CV108" s="42"/>
      <c r="CW108" s="42"/>
      <c r="CX108" s="44"/>
      <c r="CY108" s="44"/>
      <c r="CZ108" s="41">
        <f>1826*0.1</f>
        <v>182.60000000000002</v>
      </c>
      <c r="DA108" s="41"/>
      <c r="DB108" s="44"/>
      <c r="DC108" s="41"/>
      <c r="DD108" s="41"/>
      <c r="DE108" s="40"/>
      <c r="DF108" s="40"/>
      <c r="DG108" s="40"/>
      <c r="DH108" s="45"/>
      <c r="DI108" s="44"/>
      <c r="DJ108" s="44"/>
      <c r="DK108" s="44"/>
      <c r="DL108" s="44"/>
      <c r="DM108" s="44"/>
      <c r="DN108" s="40"/>
      <c r="DO108" s="39"/>
      <c r="DP108" s="43"/>
      <c r="DQ108" s="43"/>
      <c r="DR108" s="42"/>
      <c r="DS108" s="42"/>
      <c r="DT108" s="43"/>
      <c r="DU108" s="42"/>
      <c r="DV108" s="42"/>
      <c r="DW108" s="46"/>
      <c r="DX108" s="46"/>
      <c r="DY108" s="43"/>
      <c r="DZ108" s="43"/>
      <c r="EA108" s="42"/>
      <c r="EB108" s="43"/>
      <c r="EC108" s="42"/>
      <c r="ED108" s="52">
        <v>355100</v>
      </c>
      <c r="EE108" s="52">
        <v>0</v>
      </c>
      <c r="EF108" s="45"/>
      <c r="EG108" s="52">
        <v>410100</v>
      </c>
      <c r="EH108" s="51">
        <v>0</v>
      </c>
      <c r="EI108" s="33">
        <v>675000</v>
      </c>
      <c r="EJ108" s="45"/>
      <c r="EK108" s="43"/>
    </row>
    <row r="109" spans="1:141" ht="275.45" hidden="1" customHeight="1" x14ac:dyDescent="0.2">
      <c r="A109" s="47" t="s">
        <v>607</v>
      </c>
      <c r="B109" s="83" t="s">
        <v>376</v>
      </c>
      <c r="C109" s="232" t="s">
        <v>214</v>
      </c>
      <c r="D109" s="78" t="s">
        <v>761</v>
      </c>
      <c r="E109" s="196" t="s">
        <v>179</v>
      </c>
      <c r="F109" s="117"/>
      <c r="G109" s="48" t="s">
        <v>636</v>
      </c>
      <c r="H109" s="50" t="s">
        <v>683</v>
      </c>
      <c r="I109" s="50" t="s">
        <v>684</v>
      </c>
      <c r="J109" s="48" t="s">
        <v>719</v>
      </c>
      <c r="K109" s="48" t="s">
        <v>732</v>
      </c>
      <c r="L109" s="197">
        <v>160000</v>
      </c>
      <c r="M109" s="198"/>
      <c r="N109" s="94"/>
      <c r="O109" s="199"/>
      <c r="P109" s="200"/>
      <c r="Q109" s="200"/>
      <c r="R109" s="200"/>
      <c r="S109" s="201">
        <v>12.590571576383752</v>
      </c>
      <c r="T109" s="202">
        <v>9.75</v>
      </c>
      <c r="U109" s="94"/>
      <c r="V109" s="205" t="s">
        <v>155</v>
      </c>
      <c r="W109" s="206"/>
      <c r="X109" s="207">
        <f t="shared" si="63"/>
        <v>3803.5049627791564</v>
      </c>
      <c r="Y109" s="208"/>
      <c r="Z109" s="208"/>
      <c r="AA109" s="208" t="s">
        <v>161</v>
      </c>
      <c r="AB109" s="208"/>
      <c r="AC109" s="208"/>
      <c r="AD109" s="208"/>
      <c r="AE109" s="208"/>
      <c r="AF109" s="209">
        <f t="shared" si="64"/>
        <v>0</v>
      </c>
      <c r="AG109" s="209">
        <f t="shared" si="78"/>
        <v>5</v>
      </c>
      <c r="AH109" s="209">
        <f t="shared" si="65"/>
        <v>15</v>
      </c>
      <c r="AI109" s="209">
        <f t="shared" si="80"/>
        <v>10</v>
      </c>
      <c r="AJ109" s="202" t="s">
        <v>161</v>
      </c>
      <c r="AK109" s="209">
        <f t="shared" si="81"/>
        <v>15</v>
      </c>
      <c r="AL109" s="202" t="s">
        <v>751</v>
      </c>
      <c r="AM109" s="209">
        <f t="shared" si="66"/>
        <v>10</v>
      </c>
      <c r="AN109" s="202" t="s">
        <v>161</v>
      </c>
      <c r="AO109" s="209">
        <f>IF(AP109="Yes",10,0)</f>
        <v>0</v>
      </c>
      <c r="AP109" s="202" t="s">
        <v>162</v>
      </c>
      <c r="AQ109" s="209">
        <f t="shared" si="79"/>
        <v>0</v>
      </c>
      <c r="AR109" s="202" t="s">
        <v>162</v>
      </c>
      <c r="AS109" s="201"/>
      <c r="AT109" s="201"/>
      <c r="AU109" s="201">
        <v>12.5</v>
      </c>
      <c r="AV109" s="201"/>
      <c r="AW109" s="201"/>
      <c r="AX109" s="201"/>
      <c r="AY109" s="201"/>
      <c r="AZ109" s="201"/>
      <c r="BA109" s="210"/>
      <c r="BB109" s="125"/>
      <c r="BC109" s="210"/>
      <c r="BD109" s="216" t="s">
        <v>214</v>
      </c>
      <c r="BE109" s="211"/>
      <c r="BF109" s="117"/>
      <c r="BG109" s="211"/>
      <c r="BH109" s="117"/>
      <c r="BI109" s="211"/>
      <c r="BJ109" s="211"/>
      <c r="BK109" s="211"/>
      <c r="BL109" s="211"/>
      <c r="BM109" s="211"/>
      <c r="BN109" s="211"/>
      <c r="BO109" s="211"/>
      <c r="BP109" s="211"/>
      <c r="BQ109" s="202">
        <f>SUM(AF109+AG109+AH109+AI109+AK109+AM109+AO109)</f>
        <v>55</v>
      </c>
      <c r="BR109" s="211"/>
      <c r="BS109" s="211"/>
      <c r="BT109" s="211"/>
      <c r="BU109" s="209">
        <v>100</v>
      </c>
      <c r="BV109" s="211"/>
      <c r="BW109" s="396"/>
      <c r="BX109" s="211"/>
      <c r="BY109" s="211"/>
      <c r="BZ109" s="42"/>
      <c r="CA109" s="38" t="s">
        <v>735</v>
      </c>
      <c r="CB109" s="42"/>
      <c r="CC109" s="46"/>
      <c r="CD109" s="42"/>
      <c r="CE109" s="46"/>
      <c r="CF109" s="42"/>
      <c r="CG109" s="46"/>
      <c r="CH109" s="42"/>
      <c r="CI109" s="43"/>
      <c r="CJ109" s="43"/>
      <c r="CK109" s="46"/>
      <c r="CL109" s="46"/>
      <c r="CM109" s="46"/>
      <c r="CN109" s="44"/>
      <c r="CO109" s="44">
        <v>0.32</v>
      </c>
      <c r="CP109" s="43"/>
      <c r="CQ109" s="43"/>
      <c r="CR109" s="42"/>
      <c r="CS109" s="42"/>
      <c r="CT109" s="43"/>
      <c r="CU109" s="43"/>
      <c r="CV109" s="42"/>
      <c r="CW109" s="42"/>
      <c r="CX109" s="44"/>
      <c r="CY109" s="44"/>
      <c r="CZ109" s="41">
        <v>403</v>
      </c>
      <c r="DA109" s="41"/>
      <c r="DB109" s="44"/>
      <c r="DC109" s="41"/>
      <c r="DD109" s="41"/>
      <c r="DE109" s="40"/>
      <c r="DF109" s="40"/>
      <c r="DG109" s="40"/>
      <c r="DH109" s="45"/>
      <c r="DI109" s="44"/>
      <c r="DJ109" s="44"/>
      <c r="DK109" s="44"/>
      <c r="DL109" s="44"/>
      <c r="DM109" s="44"/>
      <c r="DN109" s="40"/>
      <c r="DO109" s="39"/>
      <c r="DP109" s="43"/>
      <c r="DQ109" s="43"/>
      <c r="DR109" s="42"/>
      <c r="DS109" s="42"/>
      <c r="DT109" s="43"/>
      <c r="DU109" s="42"/>
      <c r="DV109" s="42"/>
      <c r="DW109" s="46"/>
      <c r="DX109" s="46"/>
      <c r="DY109" s="43"/>
      <c r="DZ109" s="43"/>
      <c r="EA109" s="42"/>
      <c r="EB109" s="43"/>
      <c r="EC109" s="42"/>
      <c r="ED109" s="52">
        <v>155000</v>
      </c>
      <c r="EE109" s="52">
        <v>0</v>
      </c>
      <c r="EF109" s="45"/>
      <c r="EG109" s="52">
        <v>160000</v>
      </c>
      <c r="EH109" s="51">
        <v>0</v>
      </c>
      <c r="EI109" s="33">
        <v>490500</v>
      </c>
      <c r="EJ109" s="45"/>
      <c r="EK109" s="43"/>
    </row>
    <row r="110" spans="1:141" ht="30" hidden="1" x14ac:dyDescent="0.2">
      <c r="A110" s="118" t="s">
        <v>520</v>
      </c>
      <c r="B110" s="151" t="s">
        <v>233</v>
      </c>
      <c r="C110" s="151" t="s">
        <v>214</v>
      </c>
      <c r="D110" s="152" t="s">
        <v>759</v>
      </c>
      <c r="E110" s="152" t="s">
        <v>179</v>
      </c>
      <c r="F110" s="118"/>
      <c r="G110" s="118" t="s">
        <v>498</v>
      </c>
      <c r="H110" s="118"/>
      <c r="I110" s="118"/>
      <c r="J110" s="118" t="s">
        <v>521</v>
      </c>
      <c r="K110" s="118"/>
      <c r="L110" s="153">
        <v>3060000</v>
      </c>
      <c r="M110" s="154"/>
      <c r="N110" s="94"/>
      <c r="O110" s="155"/>
      <c r="P110" s="162"/>
      <c r="Q110" s="162"/>
      <c r="R110" s="162"/>
      <c r="S110" s="157">
        <v>15.85</v>
      </c>
      <c r="T110" s="157">
        <v>9.75</v>
      </c>
      <c r="U110" s="94"/>
      <c r="V110" s="159" t="s">
        <v>155</v>
      </c>
      <c r="W110" s="160"/>
      <c r="X110" s="161">
        <f t="shared" si="63"/>
        <v>80355.454717337881</v>
      </c>
      <c r="Y110" s="162"/>
      <c r="Z110" s="162"/>
      <c r="AA110" s="162" t="s">
        <v>161</v>
      </c>
      <c r="AB110" s="160">
        <f>IF(AC110="Yes",10,0)</f>
        <v>0</v>
      </c>
      <c r="AC110" s="162"/>
      <c r="AD110" s="163">
        <f>IF(AE110="Yes",10,0)</f>
        <v>0</v>
      </c>
      <c r="AE110" s="162"/>
      <c r="AF110" s="164">
        <f t="shared" si="64"/>
        <v>0</v>
      </c>
      <c r="AG110" s="164">
        <f t="shared" si="78"/>
        <v>0</v>
      </c>
      <c r="AH110" s="164">
        <f t="shared" si="65"/>
        <v>15</v>
      </c>
      <c r="AI110" s="164">
        <f t="shared" si="80"/>
        <v>10</v>
      </c>
      <c r="AJ110" s="157" t="s">
        <v>161</v>
      </c>
      <c r="AK110" s="164">
        <f t="shared" si="81"/>
        <v>15</v>
      </c>
      <c r="AL110" s="157" t="s">
        <v>751</v>
      </c>
      <c r="AM110" s="164">
        <f t="shared" si="66"/>
        <v>10</v>
      </c>
      <c r="AN110" s="157" t="s">
        <v>161</v>
      </c>
      <c r="AO110" s="164">
        <f>IF(AP110="Yes",5,0)</f>
        <v>5</v>
      </c>
      <c r="AP110" s="157" t="s">
        <v>161</v>
      </c>
      <c r="AQ110" s="164">
        <f t="shared" si="79"/>
        <v>0</v>
      </c>
      <c r="AR110" s="157" t="s">
        <v>162</v>
      </c>
      <c r="AS110" s="165"/>
      <c r="AT110" s="165"/>
      <c r="AU110" s="165"/>
      <c r="AV110" s="165"/>
      <c r="AW110" s="165"/>
      <c r="AX110" s="165"/>
      <c r="AY110" s="165"/>
      <c r="AZ110" s="165"/>
      <c r="BA110" s="166"/>
      <c r="BB110" s="125"/>
      <c r="BC110" s="166"/>
      <c r="BD110" s="118" t="s">
        <v>214</v>
      </c>
      <c r="BE110" s="167"/>
      <c r="BF110" s="118"/>
      <c r="BG110" s="167"/>
      <c r="BH110" s="118"/>
      <c r="BI110" s="167"/>
      <c r="BJ110" s="167"/>
      <c r="BK110" s="167"/>
      <c r="BL110" s="167"/>
      <c r="BM110" s="167"/>
      <c r="BN110" s="167"/>
      <c r="BO110" s="167"/>
      <c r="BP110" s="167"/>
      <c r="BQ110" s="157">
        <f>SUM(AF110+AG110+AH110+AI110+AK110+AM110+AO110+AQ110)</f>
        <v>55</v>
      </c>
      <c r="BR110" s="167"/>
      <c r="BS110" s="167"/>
      <c r="BT110" s="167"/>
      <c r="BU110" s="167"/>
      <c r="BV110" s="167"/>
      <c r="BW110" s="371"/>
      <c r="BX110" s="167"/>
      <c r="BY110" s="167"/>
      <c r="BZ110" s="34"/>
      <c r="CA110" s="32" t="s">
        <v>233</v>
      </c>
      <c r="CB110" s="34"/>
      <c r="CC110" s="32"/>
      <c r="CD110" s="34"/>
      <c r="CE110" s="32"/>
      <c r="CF110" s="34"/>
      <c r="CG110" s="32"/>
      <c r="CH110" s="34"/>
      <c r="CI110" s="35"/>
      <c r="CJ110" s="35"/>
      <c r="CK110" s="32"/>
      <c r="CL110" s="32"/>
      <c r="CM110" s="32"/>
      <c r="CN110" s="53"/>
      <c r="CO110" s="53">
        <v>0.82</v>
      </c>
      <c r="CP110" s="35"/>
      <c r="CQ110" s="35"/>
      <c r="CR110" s="34"/>
      <c r="CS110" s="34"/>
      <c r="CT110" s="35"/>
      <c r="CU110" s="35"/>
      <c r="CV110" s="34"/>
      <c r="CW110" s="34"/>
      <c r="CX110" s="53"/>
      <c r="CY110" s="53"/>
      <c r="CZ110" s="36">
        <v>46.44</v>
      </c>
      <c r="DA110" s="36"/>
      <c r="DB110" s="53"/>
      <c r="DC110" s="36"/>
      <c r="DD110" s="36"/>
      <c r="DE110" s="54"/>
      <c r="DF110" s="54"/>
      <c r="DG110" s="54"/>
      <c r="DH110" s="33"/>
      <c r="DI110" s="53"/>
      <c r="DJ110" s="53"/>
      <c r="DK110" s="53"/>
      <c r="DL110" s="53"/>
      <c r="DM110" s="53"/>
      <c r="DN110" s="54"/>
      <c r="DO110" s="37"/>
      <c r="DP110" s="35"/>
      <c r="DQ110" s="35"/>
      <c r="DR110" s="34"/>
      <c r="DS110" s="34"/>
      <c r="DT110" s="35"/>
      <c r="DU110" s="34"/>
      <c r="DV110" s="34"/>
      <c r="DW110" s="32"/>
      <c r="DX110" s="32"/>
      <c r="DY110" s="35"/>
      <c r="DZ110" s="35"/>
      <c r="EA110" s="34"/>
      <c r="EB110" s="35"/>
      <c r="EC110" s="34"/>
      <c r="ED110" s="33"/>
      <c r="EE110" s="33"/>
      <c r="EF110" s="33"/>
      <c r="EG110" s="33">
        <v>3400000</v>
      </c>
      <c r="EH110" s="33"/>
      <c r="EI110" s="33">
        <v>3060000</v>
      </c>
      <c r="EJ110" s="33"/>
      <c r="EK110" s="35"/>
    </row>
    <row r="111" spans="1:141" ht="30" hidden="1" x14ac:dyDescent="0.2">
      <c r="A111" s="118" t="s">
        <v>522</v>
      </c>
      <c r="B111" s="151" t="s">
        <v>242</v>
      </c>
      <c r="C111" s="151" t="s">
        <v>214</v>
      </c>
      <c r="D111" s="152" t="s">
        <v>759</v>
      </c>
      <c r="E111" s="152" t="s">
        <v>179</v>
      </c>
      <c r="F111" s="118"/>
      <c r="G111" s="118" t="s">
        <v>514</v>
      </c>
      <c r="H111" s="118"/>
      <c r="I111" s="118"/>
      <c r="J111" s="118" t="s">
        <v>499</v>
      </c>
      <c r="K111" s="118"/>
      <c r="L111" s="153">
        <v>19350000</v>
      </c>
      <c r="M111" s="154"/>
      <c r="N111" s="94"/>
      <c r="O111" s="155"/>
      <c r="P111" s="162"/>
      <c r="Q111" s="162"/>
      <c r="R111" s="162"/>
      <c r="S111" s="157">
        <v>15.64</v>
      </c>
      <c r="T111" s="157">
        <v>15</v>
      </c>
      <c r="U111" s="94"/>
      <c r="V111" s="159" t="s">
        <v>155</v>
      </c>
      <c r="W111" s="160"/>
      <c r="X111" s="161">
        <f t="shared" si="63"/>
        <v>271656.7269786718</v>
      </c>
      <c r="Y111" s="162"/>
      <c r="Z111" s="162"/>
      <c r="AA111" s="162" t="s">
        <v>161</v>
      </c>
      <c r="AB111" s="160">
        <f>IF(AC111="Yes",10,0)</f>
        <v>0</v>
      </c>
      <c r="AC111" s="162"/>
      <c r="AD111" s="163">
        <f>IF(AE111="Yes",10,0)</f>
        <v>0</v>
      </c>
      <c r="AE111" s="162"/>
      <c r="AF111" s="164">
        <f t="shared" si="64"/>
        <v>0</v>
      </c>
      <c r="AG111" s="164">
        <f t="shared" si="78"/>
        <v>0</v>
      </c>
      <c r="AH111" s="164">
        <f t="shared" si="65"/>
        <v>15</v>
      </c>
      <c r="AI111" s="164">
        <f t="shared" si="80"/>
        <v>10</v>
      </c>
      <c r="AJ111" s="157" t="s">
        <v>161</v>
      </c>
      <c r="AK111" s="164">
        <f t="shared" si="81"/>
        <v>15</v>
      </c>
      <c r="AL111" s="157" t="s">
        <v>751</v>
      </c>
      <c r="AM111" s="164">
        <f t="shared" si="66"/>
        <v>10</v>
      </c>
      <c r="AN111" s="157" t="s">
        <v>161</v>
      </c>
      <c r="AO111" s="164">
        <f>IF(AP111="Yes",5,0)</f>
        <v>5</v>
      </c>
      <c r="AP111" s="157" t="s">
        <v>161</v>
      </c>
      <c r="AQ111" s="164">
        <f t="shared" si="79"/>
        <v>0</v>
      </c>
      <c r="AR111" s="157" t="s">
        <v>162</v>
      </c>
      <c r="AS111" s="165"/>
      <c r="AT111" s="165"/>
      <c r="AU111" s="165"/>
      <c r="AV111" s="165"/>
      <c r="AW111" s="165"/>
      <c r="AX111" s="165"/>
      <c r="AY111" s="165"/>
      <c r="AZ111" s="165"/>
      <c r="BA111" s="166"/>
      <c r="BB111" s="125"/>
      <c r="BC111" s="166"/>
      <c r="BD111" s="151" t="s">
        <v>214</v>
      </c>
      <c r="BE111" s="167"/>
      <c r="BF111" s="118"/>
      <c r="BG111" s="167"/>
      <c r="BH111" s="118"/>
      <c r="BI111" s="167"/>
      <c r="BJ111" s="167"/>
      <c r="BK111" s="167"/>
      <c r="BL111" s="167"/>
      <c r="BM111" s="167"/>
      <c r="BN111" s="167"/>
      <c r="BO111" s="167"/>
      <c r="BP111" s="167"/>
      <c r="BQ111" s="157">
        <f>SUM(AF111+AG111+AH111+AI111+AK111+AM111+AO111+AQ111)</f>
        <v>55</v>
      </c>
      <c r="BR111" s="167"/>
      <c r="BS111" s="167"/>
      <c r="BT111" s="167"/>
      <c r="BU111" s="167"/>
      <c r="BV111" s="167"/>
      <c r="BW111" s="371"/>
      <c r="BX111" s="167"/>
      <c r="BY111" s="167"/>
      <c r="BZ111" s="34"/>
      <c r="CA111" s="32" t="s">
        <v>242</v>
      </c>
      <c r="CB111" s="34"/>
      <c r="CC111" s="32"/>
      <c r="CD111" s="34"/>
      <c r="CE111" s="32"/>
      <c r="CF111" s="34"/>
      <c r="CG111" s="32"/>
      <c r="CH111" s="34"/>
      <c r="CI111" s="35"/>
      <c r="CJ111" s="35"/>
      <c r="CK111" s="32"/>
      <c r="CL111" s="32"/>
      <c r="CM111" s="32"/>
      <c r="CN111" s="53"/>
      <c r="CO111" s="53">
        <v>1.04</v>
      </c>
      <c r="CP111" s="35"/>
      <c r="CQ111" s="35"/>
      <c r="CR111" s="34"/>
      <c r="CS111" s="34"/>
      <c r="CT111" s="35"/>
      <c r="CU111" s="35"/>
      <c r="CV111" s="34"/>
      <c r="CW111" s="34"/>
      <c r="CX111" s="53"/>
      <c r="CY111" s="53"/>
      <c r="CZ111" s="36">
        <v>68.489999999999995</v>
      </c>
      <c r="DA111" s="36"/>
      <c r="DB111" s="53"/>
      <c r="DC111" s="36"/>
      <c r="DD111" s="36"/>
      <c r="DE111" s="54"/>
      <c r="DF111" s="54"/>
      <c r="DG111" s="54"/>
      <c r="DH111" s="33"/>
      <c r="DI111" s="53"/>
      <c r="DJ111" s="53"/>
      <c r="DK111" s="53"/>
      <c r="DL111" s="53"/>
      <c r="DM111" s="53"/>
      <c r="DN111" s="54"/>
      <c r="DO111" s="37"/>
      <c r="DP111" s="35"/>
      <c r="DQ111" s="35"/>
      <c r="DR111" s="34"/>
      <c r="DS111" s="34"/>
      <c r="DT111" s="35"/>
      <c r="DU111" s="34"/>
      <c r="DV111" s="34"/>
      <c r="DW111" s="32"/>
      <c r="DX111" s="32"/>
      <c r="DY111" s="35"/>
      <c r="DZ111" s="35"/>
      <c r="EA111" s="34"/>
      <c r="EB111" s="35"/>
      <c r="EC111" s="34"/>
      <c r="ED111" s="33"/>
      <c r="EE111" s="33"/>
      <c r="EF111" s="33"/>
      <c r="EG111" s="33">
        <v>21500000</v>
      </c>
      <c r="EH111" s="33"/>
      <c r="EI111" s="33">
        <v>19350000</v>
      </c>
      <c r="EJ111" s="33"/>
      <c r="EK111" s="35"/>
    </row>
    <row r="112" spans="1:141" ht="31.5" hidden="1" x14ac:dyDescent="0.2">
      <c r="A112" s="47" t="s">
        <v>615</v>
      </c>
      <c r="B112" s="83" t="s">
        <v>233</v>
      </c>
      <c r="C112" s="232" t="s">
        <v>214</v>
      </c>
      <c r="D112" s="78" t="s">
        <v>761</v>
      </c>
      <c r="E112" s="196" t="s">
        <v>179</v>
      </c>
      <c r="F112" s="117"/>
      <c r="G112" s="48" t="s">
        <v>204</v>
      </c>
      <c r="H112" s="48" t="s">
        <v>692</v>
      </c>
      <c r="I112" s="48" t="s">
        <v>659</v>
      </c>
      <c r="J112" s="48" t="s">
        <v>706</v>
      </c>
      <c r="K112" s="48" t="s">
        <v>731</v>
      </c>
      <c r="L112" s="197">
        <v>282000</v>
      </c>
      <c r="M112" s="198"/>
      <c r="N112" s="94"/>
      <c r="O112" s="199"/>
      <c r="P112" s="200"/>
      <c r="Q112" s="200"/>
      <c r="R112" s="200"/>
      <c r="S112" s="201">
        <v>10.244104110930639</v>
      </c>
      <c r="T112" s="202">
        <v>9.75</v>
      </c>
      <c r="U112" s="94"/>
      <c r="V112" s="205" t="s">
        <v>155</v>
      </c>
      <c r="W112" s="206"/>
      <c r="X112" s="207">
        <f t="shared" si="63"/>
        <v>9170.2063106796122</v>
      </c>
      <c r="Y112" s="208"/>
      <c r="Z112" s="208"/>
      <c r="AA112" s="208" t="s">
        <v>161</v>
      </c>
      <c r="AB112" s="208"/>
      <c r="AC112" s="208"/>
      <c r="AD112" s="208"/>
      <c r="AE112" s="208"/>
      <c r="AF112" s="209">
        <f t="shared" si="64"/>
        <v>5</v>
      </c>
      <c r="AG112" s="209">
        <f t="shared" si="78"/>
        <v>0</v>
      </c>
      <c r="AH112" s="209">
        <f t="shared" si="65"/>
        <v>15</v>
      </c>
      <c r="AI112" s="209">
        <f t="shared" si="80"/>
        <v>10</v>
      </c>
      <c r="AJ112" s="202" t="s">
        <v>161</v>
      </c>
      <c r="AK112" s="209">
        <f t="shared" si="81"/>
        <v>15</v>
      </c>
      <c r="AL112" s="202" t="s">
        <v>751</v>
      </c>
      <c r="AM112" s="209">
        <f t="shared" si="66"/>
        <v>10</v>
      </c>
      <c r="AN112" s="202" t="s">
        <v>161</v>
      </c>
      <c r="AO112" s="209">
        <f>IF(AP112="Yes",10,0)</f>
        <v>0</v>
      </c>
      <c r="AP112" s="202" t="s">
        <v>162</v>
      </c>
      <c r="AQ112" s="209">
        <f t="shared" si="79"/>
        <v>0</v>
      </c>
      <c r="AR112" s="202" t="s">
        <v>162</v>
      </c>
      <c r="AS112" s="201"/>
      <c r="AT112" s="201"/>
      <c r="AU112" s="201">
        <v>35</v>
      </c>
      <c r="AV112" s="201"/>
      <c r="AW112" s="201"/>
      <c r="AX112" s="201"/>
      <c r="AY112" s="201"/>
      <c r="AZ112" s="201"/>
      <c r="BA112" s="210"/>
      <c r="BB112" s="125"/>
      <c r="BC112" s="210"/>
      <c r="BD112" s="216" t="s">
        <v>214</v>
      </c>
      <c r="BE112" s="211"/>
      <c r="BF112" s="117"/>
      <c r="BG112" s="211"/>
      <c r="BH112" s="117"/>
      <c r="BI112" s="211"/>
      <c r="BJ112" s="211"/>
      <c r="BK112" s="211"/>
      <c r="BL112" s="211"/>
      <c r="BM112" s="211"/>
      <c r="BN112" s="211"/>
      <c r="BO112" s="211"/>
      <c r="BP112" s="211"/>
      <c r="BQ112" s="202">
        <f>SUM(AF112+AG112+AH112+AI112+AK112+AM112+AO112)</f>
        <v>55</v>
      </c>
      <c r="BR112" s="211"/>
      <c r="BS112" s="211"/>
      <c r="BT112" s="211"/>
      <c r="BU112" s="211"/>
      <c r="BV112" s="211"/>
      <c r="BW112" s="396"/>
      <c r="BX112" s="211"/>
      <c r="BY112" s="211"/>
      <c r="BZ112" s="42"/>
      <c r="CA112" s="38" t="s">
        <v>733</v>
      </c>
      <c r="CB112" s="42"/>
      <c r="CC112" s="46"/>
      <c r="CD112" s="42"/>
      <c r="CE112" s="46"/>
      <c r="CF112" s="42"/>
      <c r="CG112" s="46"/>
      <c r="CH112" s="42"/>
      <c r="CI112" s="43"/>
      <c r="CJ112" s="43"/>
      <c r="CK112" s="46"/>
      <c r="CL112" s="46"/>
      <c r="CM112" s="46"/>
      <c r="CN112" s="44"/>
      <c r="CO112" s="44">
        <v>2.06</v>
      </c>
      <c r="CP112" s="43"/>
      <c r="CQ112" s="43"/>
      <c r="CR112" s="42"/>
      <c r="CS112" s="42"/>
      <c r="CT112" s="43"/>
      <c r="CU112" s="43"/>
      <c r="CV112" s="42"/>
      <c r="CW112" s="42"/>
      <c r="CX112" s="44"/>
      <c r="CY112" s="44"/>
      <c r="CZ112" s="41">
        <f>960*0.1</f>
        <v>96</v>
      </c>
      <c r="DA112" s="41"/>
      <c r="DB112" s="44"/>
      <c r="DC112" s="41"/>
      <c r="DD112" s="41"/>
      <c r="DE112" s="40"/>
      <c r="DF112" s="40"/>
      <c r="DG112" s="40"/>
      <c r="DH112" s="45"/>
      <c r="DI112" s="44"/>
      <c r="DJ112" s="44"/>
      <c r="DK112" s="44"/>
      <c r="DL112" s="44"/>
      <c r="DM112" s="44"/>
      <c r="DN112" s="40"/>
      <c r="DO112" s="39"/>
      <c r="DP112" s="43"/>
      <c r="DQ112" s="43"/>
      <c r="DR112" s="42"/>
      <c r="DS112" s="42"/>
      <c r="DT112" s="43"/>
      <c r="DU112" s="42"/>
      <c r="DV112" s="42"/>
      <c r="DW112" s="46"/>
      <c r="DX112" s="46"/>
      <c r="DY112" s="43"/>
      <c r="DZ112" s="43"/>
      <c r="EA112" s="42"/>
      <c r="EB112" s="43"/>
      <c r="EC112" s="42"/>
      <c r="ED112" s="52">
        <v>272000</v>
      </c>
      <c r="EE112" s="52">
        <v>0</v>
      </c>
      <c r="EF112" s="45"/>
      <c r="EG112" s="52">
        <v>282000</v>
      </c>
      <c r="EH112" s="51">
        <v>0</v>
      </c>
      <c r="EI112" s="33">
        <v>1813500</v>
      </c>
      <c r="EJ112" s="45"/>
      <c r="EK112" s="43"/>
    </row>
    <row r="113" spans="1:141" ht="30" hidden="1" x14ac:dyDescent="0.2">
      <c r="A113" s="118" t="s">
        <v>523</v>
      </c>
      <c r="B113" s="151" t="s">
        <v>310</v>
      </c>
      <c r="C113" s="151" t="s">
        <v>214</v>
      </c>
      <c r="D113" s="152" t="s">
        <v>759</v>
      </c>
      <c r="E113" s="152" t="s">
        <v>179</v>
      </c>
      <c r="F113" s="118"/>
      <c r="G113" s="118" t="s">
        <v>512</v>
      </c>
      <c r="H113" s="118"/>
      <c r="I113" s="118"/>
      <c r="J113" s="118" t="s">
        <v>503</v>
      </c>
      <c r="K113" s="118"/>
      <c r="L113" s="153">
        <v>315000</v>
      </c>
      <c r="M113" s="154"/>
      <c r="N113" s="94"/>
      <c r="O113" s="155"/>
      <c r="P113" s="162"/>
      <c r="Q113" s="162"/>
      <c r="R113" s="162"/>
      <c r="S113" s="157">
        <v>14.65</v>
      </c>
      <c r="T113" s="157">
        <v>6</v>
      </c>
      <c r="U113" s="94"/>
      <c r="V113" s="159" t="s">
        <v>155</v>
      </c>
      <c r="W113" s="160"/>
      <c r="X113" s="161">
        <f t="shared" ref="X113:X144" si="82">(EI113/CZ113)/CO113</f>
        <v>9755.5043252046289</v>
      </c>
      <c r="Y113" s="162"/>
      <c r="Z113" s="162"/>
      <c r="AA113" s="162" t="s">
        <v>161</v>
      </c>
      <c r="AB113" s="160">
        <f>IF(AC113="Yes",10,0)</f>
        <v>0</v>
      </c>
      <c r="AC113" s="162"/>
      <c r="AD113" s="163">
        <f>IF(AE113="Yes",10,0)</f>
        <v>0</v>
      </c>
      <c r="AE113" s="162"/>
      <c r="AF113" s="164">
        <f t="shared" ref="AF113:AF144" si="83">IF(AU113&lt;30,0,IF(AU113&lt;50,5,IF(AU113&lt;65,10,IF(AU113&lt;79,15,IF(AU113&gt;80,20)))))</f>
        <v>0</v>
      </c>
      <c r="AG113" s="164">
        <f t="shared" si="78"/>
        <v>0</v>
      </c>
      <c r="AH113" s="164">
        <f t="shared" ref="AH113:AH144" si="84">IF(AA113="Yes",15,0)</f>
        <v>15</v>
      </c>
      <c r="AI113" s="164">
        <f t="shared" si="80"/>
        <v>10</v>
      </c>
      <c r="AJ113" s="157" t="s">
        <v>161</v>
      </c>
      <c r="AK113" s="164">
        <f t="shared" si="81"/>
        <v>15</v>
      </c>
      <c r="AL113" s="157" t="s">
        <v>751</v>
      </c>
      <c r="AM113" s="164">
        <f t="shared" ref="AM113:AM144" si="85">IF(AN113="Yes",10,0)</f>
        <v>10</v>
      </c>
      <c r="AN113" s="157" t="s">
        <v>161</v>
      </c>
      <c r="AO113" s="164">
        <f>IF(AP113="Yes",5,0)</f>
        <v>5</v>
      </c>
      <c r="AP113" s="157" t="s">
        <v>161</v>
      </c>
      <c r="AQ113" s="164">
        <f t="shared" si="79"/>
        <v>0</v>
      </c>
      <c r="AR113" s="157" t="s">
        <v>162</v>
      </c>
      <c r="AS113" s="165"/>
      <c r="AT113" s="165"/>
      <c r="AU113" s="165"/>
      <c r="AV113" s="165"/>
      <c r="AW113" s="165"/>
      <c r="AX113" s="165"/>
      <c r="AY113" s="165"/>
      <c r="AZ113" s="165"/>
      <c r="BA113" s="166"/>
      <c r="BB113" s="125"/>
      <c r="BC113" s="166"/>
      <c r="BD113" s="118" t="s">
        <v>214</v>
      </c>
      <c r="BE113" s="167"/>
      <c r="BF113" s="118"/>
      <c r="BG113" s="167"/>
      <c r="BH113" s="118"/>
      <c r="BI113" s="167"/>
      <c r="BJ113" s="167"/>
      <c r="BK113" s="167"/>
      <c r="BL113" s="167"/>
      <c r="BM113" s="167"/>
      <c r="BN113" s="167"/>
      <c r="BO113" s="167"/>
      <c r="BP113" s="167"/>
      <c r="BQ113" s="157">
        <f>SUM(AF113+AG113+AH113+AI113+AK113+AM113+AO113+AQ113)</f>
        <v>55</v>
      </c>
      <c r="BR113" s="167"/>
      <c r="BS113" s="167"/>
      <c r="BT113" s="167"/>
      <c r="BU113" s="167"/>
      <c r="BV113" s="167"/>
      <c r="BW113" s="371"/>
      <c r="BX113" s="167"/>
      <c r="BY113" s="167"/>
      <c r="BZ113" s="34"/>
      <c r="CA113" s="32" t="s">
        <v>310</v>
      </c>
      <c r="CB113" s="34"/>
      <c r="CC113" s="32"/>
      <c r="CD113" s="34"/>
      <c r="CE113" s="32"/>
      <c r="CF113" s="34"/>
      <c r="CG113" s="32"/>
      <c r="CH113" s="34"/>
      <c r="CI113" s="35"/>
      <c r="CJ113" s="35"/>
      <c r="CK113" s="32"/>
      <c r="CL113" s="32"/>
      <c r="CM113" s="32"/>
      <c r="CN113" s="53"/>
      <c r="CO113" s="53">
        <v>1.04</v>
      </c>
      <c r="CP113" s="35"/>
      <c r="CQ113" s="35"/>
      <c r="CR113" s="34"/>
      <c r="CS113" s="34"/>
      <c r="CT113" s="35"/>
      <c r="CU113" s="35"/>
      <c r="CV113" s="34"/>
      <c r="CW113" s="34"/>
      <c r="CX113" s="53"/>
      <c r="CY113" s="53"/>
      <c r="CZ113" s="36">
        <v>36.369999999999997</v>
      </c>
      <c r="DA113" s="36"/>
      <c r="DB113" s="53"/>
      <c r="DC113" s="36"/>
      <c r="DD113" s="36"/>
      <c r="DE113" s="54"/>
      <c r="DF113" s="54"/>
      <c r="DG113" s="54"/>
      <c r="DH113" s="33"/>
      <c r="DI113" s="53"/>
      <c r="DJ113" s="53"/>
      <c r="DK113" s="53"/>
      <c r="DL113" s="53"/>
      <c r="DM113" s="53"/>
      <c r="DN113" s="54"/>
      <c r="DO113" s="37"/>
      <c r="DP113" s="35"/>
      <c r="DQ113" s="35"/>
      <c r="DR113" s="34"/>
      <c r="DS113" s="34"/>
      <c r="DT113" s="35"/>
      <c r="DU113" s="34"/>
      <c r="DV113" s="34"/>
      <c r="DW113" s="32"/>
      <c r="DX113" s="32"/>
      <c r="DY113" s="35"/>
      <c r="DZ113" s="35"/>
      <c r="EA113" s="34"/>
      <c r="EB113" s="35"/>
      <c r="EC113" s="34"/>
      <c r="ED113" s="33"/>
      <c r="EE113" s="33"/>
      <c r="EF113" s="33"/>
      <c r="EG113" s="33">
        <v>350000</v>
      </c>
      <c r="EH113" s="33"/>
      <c r="EI113" s="33">
        <v>369000</v>
      </c>
      <c r="EJ113" s="33"/>
      <c r="EK113" s="35"/>
    </row>
    <row r="114" spans="1:141" ht="30" hidden="1" x14ac:dyDescent="0.2">
      <c r="A114" s="118" t="s">
        <v>524</v>
      </c>
      <c r="B114" s="151" t="s">
        <v>197</v>
      </c>
      <c r="C114" s="151" t="s">
        <v>194</v>
      </c>
      <c r="D114" s="152" t="s">
        <v>759</v>
      </c>
      <c r="E114" s="152" t="s">
        <v>179</v>
      </c>
      <c r="F114" s="118"/>
      <c r="G114" s="118" t="s">
        <v>505</v>
      </c>
      <c r="H114" s="118"/>
      <c r="I114" s="118"/>
      <c r="J114" s="118" t="s">
        <v>507</v>
      </c>
      <c r="K114" s="118"/>
      <c r="L114" s="153">
        <v>559913</v>
      </c>
      <c r="M114" s="154"/>
      <c r="N114" s="94"/>
      <c r="O114" s="155"/>
      <c r="P114" s="162"/>
      <c r="Q114" s="162"/>
      <c r="R114" s="162"/>
      <c r="S114" s="157">
        <v>14.48</v>
      </c>
      <c r="T114" s="157"/>
      <c r="U114" s="94"/>
      <c r="V114" s="159" t="s">
        <v>155</v>
      </c>
      <c r="W114" s="160"/>
      <c r="X114" s="161">
        <f t="shared" si="82"/>
        <v>18353.891793552193</v>
      </c>
      <c r="Y114" s="162"/>
      <c r="Z114" s="162"/>
      <c r="AA114" s="162" t="s">
        <v>161</v>
      </c>
      <c r="AB114" s="160">
        <f>IF(AC114="Yes",10,0)</f>
        <v>0</v>
      </c>
      <c r="AC114" s="162"/>
      <c r="AD114" s="163">
        <f>IF(AE114="Yes",10,0)</f>
        <v>0</v>
      </c>
      <c r="AE114" s="162"/>
      <c r="AF114" s="164">
        <f t="shared" si="83"/>
        <v>0</v>
      </c>
      <c r="AG114" s="164">
        <f t="shared" si="78"/>
        <v>0</v>
      </c>
      <c r="AH114" s="164">
        <f t="shared" si="84"/>
        <v>15</v>
      </c>
      <c r="AI114" s="164">
        <f t="shared" si="80"/>
        <v>10</v>
      </c>
      <c r="AJ114" s="157" t="s">
        <v>161</v>
      </c>
      <c r="AK114" s="164">
        <f t="shared" si="81"/>
        <v>15</v>
      </c>
      <c r="AL114" s="157" t="s">
        <v>751</v>
      </c>
      <c r="AM114" s="164">
        <f t="shared" si="85"/>
        <v>10</v>
      </c>
      <c r="AN114" s="157" t="s">
        <v>161</v>
      </c>
      <c r="AO114" s="164">
        <f>IF(AP114="Yes",5,0)</f>
        <v>5</v>
      </c>
      <c r="AP114" s="157" t="s">
        <v>161</v>
      </c>
      <c r="AQ114" s="164">
        <f t="shared" si="79"/>
        <v>0</v>
      </c>
      <c r="AR114" s="157" t="s">
        <v>162</v>
      </c>
      <c r="AS114" s="165"/>
      <c r="AT114" s="165"/>
      <c r="AU114" s="165"/>
      <c r="AV114" s="165"/>
      <c r="AW114" s="165"/>
      <c r="AX114" s="165"/>
      <c r="AY114" s="165"/>
      <c r="AZ114" s="165"/>
      <c r="BA114" s="166"/>
      <c r="BB114" s="125"/>
      <c r="BC114" s="166"/>
      <c r="BD114" s="118" t="s">
        <v>194</v>
      </c>
      <c r="BE114" s="167"/>
      <c r="BF114" s="118"/>
      <c r="BG114" s="167"/>
      <c r="BH114" s="118"/>
      <c r="BI114" s="167"/>
      <c r="BJ114" s="167"/>
      <c r="BK114" s="167"/>
      <c r="BL114" s="167"/>
      <c r="BM114" s="167"/>
      <c r="BN114" s="167"/>
      <c r="BO114" s="167"/>
      <c r="BP114" s="167"/>
      <c r="BQ114" s="157">
        <f>SUM(AF114+AG114+AH114+AI114+AK114+AM114+AO114+AQ114)</f>
        <v>55</v>
      </c>
      <c r="BR114" s="167"/>
      <c r="BS114" s="167"/>
      <c r="BT114" s="167"/>
      <c r="BU114" s="167"/>
      <c r="BV114" s="167"/>
      <c r="BW114" s="371"/>
      <c r="BX114" s="167"/>
      <c r="BY114" s="167"/>
      <c r="BZ114" s="34"/>
      <c r="CA114" s="32" t="s">
        <v>197</v>
      </c>
      <c r="CB114" s="34"/>
      <c r="CC114" s="32"/>
      <c r="CD114" s="34"/>
      <c r="CE114" s="32"/>
      <c r="CF114" s="34"/>
      <c r="CG114" s="32"/>
      <c r="CH114" s="34"/>
      <c r="CI114" s="35"/>
      <c r="CJ114" s="35"/>
      <c r="CK114" s="32"/>
      <c r="CL114" s="32"/>
      <c r="CM114" s="32"/>
      <c r="CN114" s="53"/>
      <c r="CO114" s="53">
        <v>0.85</v>
      </c>
      <c r="CP114" s="35"/>
      <c r="CQ114" s="35"/>
      <c r="CR114" s="34"/>
      <c r="CS114" s="34"/>
      <c r="CT114" s="35"/>
      <c r="CU114" s="35"/>
      <c r="CV114" s="34"/>
      <c r="CW114" s="34"/>
      <c r="CX114" s="53"/>
      <c r="CY114" s="53"/>
      <c r="CZ114" s="36">
        <v>35.89</v>
      </c>
      <c r="DA114" s="36"/>
      <c r="DB114" s="53"/>
      <c r="DC114" s="36"/>
      <c r="DD114" s="36"/>
      <c r="DE114" s="54"/>
      <c r="DF114" s="54"/>
      <c r="DG114" s="54"/>
      <c r="DH114" s="33"/>
      <c r="DI114" s="53"/>
      <c r="DJ114" s="53"/>
      <c r="DK114" s="53"/>
      <c r="DL114" s="53"/>
      <c r="DM114" s="53"/>
      <c r="DN114" s="54"/>
      <c r="DO114" s="37"/>
      <c r="DP114" s="35"/>
      <c r="DQ114" s="35"/>
      <c r="DR114" s="34"/>
      <c r="DS114" s="34"/>
      <c r="DT114" s="35"/>
      <c r="DU114" s="34"/>
      <c r="DV114" s="34"/>
      <c r="DW114" s="32"/>
      <c r="DX114" s="32"/>
      <c r="DY114" s="35"/>
      <c r="DZ114" s="35"/>
      <c r="EA114" s="34"/>
      <c r="EB114" s="35"/>
      <c r="EC114" s="34"/>
      <c r="ED114" s="33"/>
      <c r="EE114" s="33"/>
      <c r="EF114" s="33"/>
      <c r="EG114" s="33">
        <v>622125</v>
      </c>
      <c r="EH114" s="33"/>
      <c r="EI114" s="33">
        <v>559913</v>
      </c>
      <c r="EJ114" s="33"/>
      <c r="EK114" s="35"/>
    </row>
    <row r="115" spans="1:141" ht="30" hidden="1" x14ac:dyDescent="0.2">
      <c r="A115" s="118" t="s">
        <v>525</v>
      </c>
      <c r="B115" s="151" t="s">
        <v>472</v>
      </c>
      <c r="C115" s="151" t="s">
        <v>214</v>
      </c>
      <c r="D115" s="152" t="s">
        <v>759</v>
      </c>
      <c r="E115" s="152" t="s">
        <v>179</v>
      </c>
      <c r="F115" s="118"/>
      <c r="G115" s="118" t="s">
        <v>517</v>
      </c>
      <c r="H115" s="118"/>
      <c r="I115" s="118"/>
      <c r="J115" s="118" t="s">
        <v>507</v>
      </c>
      <c r="K115" s="118"/>
      <c r="L115" s="153">
        <v>328275</v>
      </c>
      <c r="M115" s="154"/>
      <c r="N115" s="94"/>
      <c r="O115" s="155"/>
      <c r="P115" s="162"/>
      <c r="Q115" s="162"/>
      <c r="R115" s="162"/>
      <c r="S115" s="157">
        <v>14.08</v>
      </c>
      <c r="T115" s="157">
        <v>6.75</v>
      </c>
      <c r="U115" s="94"/>
      <c r="V115" s="159" t="s">
        <v>155</v>
      </c>
      <c r="W115" s="160"/>
      <c r="X115" s="161">
        <f t="shared" si="82"/>
        <v>33229.577892499241</v>
      </c>
      <c r="Y115" s="162"/>
      <c r="Z115" s="162"/>
      <c r="AA115" s="162" t="s">
        <v>161</v>
      </c>
      <c r="AB115" s="160">
        <f>IF(AC115="Yes",10,0)</f>
        <v>0</v>
      </c>
      <c r="AC115" s="162"/>
      <c r="AD115" s="163">
        <f>IF(AE115="Yes",10,0)</f>
        <v>0</v>
      </c>
      <c r="AE115" s="162"/>
      <c r="AF115" s="164">
        <f t="shared" si="83"/>
        <v>0</v>
      </c>
      <c r="AG115" s="164">
        <f t="shared" si="78"/>
        <v>0</v>
      </c>
      <c r="AH115" s="164">
        <f t="shared" si="84"/>
        <v>15</v>
      </c>
      <c r="AI115" s="164">
        <f t="shared" si="80"/>
        <v>10</v>
      </c>
      <c r="AJ115" s="157" t="s">
        <v>161</v>
      </c>
      <c r="AK115" s="164">
        <f t="shared" si="81"/>
        <v>15</v>
      </c>
      <c r="AL115" s="157" t="s">
        <v>751</v>
      </c>
      <c r="AM115" s="164">
        <f t="shared" si="85"/>
        <v>10</v>
      </c>
      <c r="AN115" s="157" t="s">
        <v>161</v>
      </c>
      <c r="AO115" s="164">
        <f>IF(AP115="Yes",5,0)</f>
        <v>5</v>
      </c>
      <c r="AP115" s="157" t="s">
        <v>161</v>
      </c>
      <c r="AQ115" s="164">
        <f t="shared" si="79"/>
        <v>0</v>
      </c>
      <c r="AR115" s="157" t="s">
        <v>162</v>
      </c>
      <c r="AS115" s="165"/>
      <c r="AT115" s="165"/>
      <c r="AU115" s="165"/>
      <c r="AV115" s="165"/>
      <c r="AW115" s="165"/>
      <c r="AX115" s="165"/>
      <c r="AY115" s="165"/>
      <c r="AZ115" s="165"/>
      <c r="BA115" s="166"/>
      <c r="BB115" s="125"/>
      <c r="BC115" s="166"/>
      <c r="BD115" s="118" t="s">
        <v>214</v>
      </c>
      <c r="BE115" s="167"/>
      <c r="BF115" s="118"/>
      <c r="BG115" s="167"/>
      <c r="BH115" s="118"/>
      <c r="BI115" s="167"/>
      <c r="BJ115" s="167"/>
      <c r="BK115" s="167"/>
      <c r="BL115" s="167"/>
      <c r="BM115" s="167"/>
      <c r="BN115" s="167"/>
      <c r="BO115" s="167"/>
      <c r="BP115" s="167"/>
      <c r="BQ115" s="157">
        <f>SUM(AF115+AG115+AH115+AI115+AK115+AM115+AO115+AQ115)</f>
        <v>55</v>
      </c>
      <c r="BR115" s="167"/>
      <c r="BS115" s="167"/>
      <c r="BT115" s="167"/>
      <c r="BU115" s="167"/>
      <c r="BV115" s="167"/>
      <c r="BW115" s="371"/>
      <c r="BX115" s="167"/>
      <c r="BY115" s="167"/>
      <c r="BZ115" s="34"/>
      <c r="CA115" s="32" t="s">
        <v>472</v>
      </c>
      <c r="CB115" s="34"/>
      <c r="CC115" s="32"/>
      <c r="CD115" s="34"/>
      <c r="CE115" s="32"/>
      <c r="CF115" s="34"/>
      <c r="CG115" s="32"/>
      <c r="CH115" s="34"/>
      <c r="CI115" s="35"/>
      <c r="CJ115" s="35"/>
      <c r="CK115" s="32"/>
      <c r="CL115" s="32"/>
      <c r="CM115" s="32"/>
      <c r="CN115" s="53"/>
      <c r="CO115" s="53">
        <v>0.89</v>
      </c>
      <c r="CP115" s="35"/>
      <c r="CQ115" s="35"/>
      <c r="CR115" s="34"/>
      <c r="CS115" s="34"/>
      <c r="CT115" s="35"/>
      <c r="CU115" s="35"/>
      <c r="CV115" s="34"/>
      <c r="CW115" s="34"/>
      <c r="CX115" s="53"/>
      <c r="CY115" s="53"/>
      <c r="CZ115" s="36">
        <v>11.1</v>
      </c>
      <c r="DA115" s="36"/>
      <c r="DB115" s="53"/>
      <c r="DC115" s="36"/>
      <c r="DD115" s="36"/>
      <c r="DE115" s="54"/>
      <c r="DF115" s="54"/>
      <c r="DG115" s="54"/>
      <c r="DH115" s="33"/>
      <c r="DI115" s="53"/>
      <c r="DJ115" s="53"/>
      <c r="DK115" s="53"/>
      <c r="DL115" s="53"/>
      <c r="DM115" s="53"/>
      <c r="DN115" s="54"/>
      <c r="DO115" s="37"/>
      <c r="DP115" s="35"/>
      <c r="DQ115" s="35"/>
      <c r="DR115" s="34"/>
      <c r="DS115" s="34"/>
      <c r="DT115" s="35"/>
      <c r="DU115" s="34"/>
      <c r="DV115" s="34"/>
      <c r="DW115" s="32"/>
      <c r="DX115" s="32"/>
      <c r="DY115" s="35"/>
      <c r="DZ115" s="35"/>
      <c r="EA115" s="34"/>
      <c r="EB115" s="35"/>
      <c r="EC115" s="34"/>
      <c r="ED115" s="33"/>
      <c r="EE115" s="33"/>
      <c r="EF115" s="33"/>
      <c r="EG115" s="33">
        <v>364750</v>
      </c>
      <c r="EH115" s="33"/>
      <c r="EI115" s="33">
        <v>328275</v>
      </c>
      <c r="EJ115" s="33"/>
      <c r="EK115" s="35"/>
    </row>
    <row r="116" spans="1:141" ht="30" hidden="1" x14ac:dyDescent="0.2">
      <c r="A116" s="118" t="s">
        <v>528</v>
      </c>
      <c r="B116" s="151" t="s">
        <v>310</v>
      </c>
      <c r="C116" s="151" t="s">
        <v>214</v>
      </c>
      <c r="D116" s="152" t="s">
        <v>759</v>
      </c>
      <c r="E116" s="152" t="s">
        <v>179</v>
      </c>
      <c r="F116" s="118"/>
      <c r="G116" s="118" t="s">
        <v>512</v>
      </c>
      <c r="H116" s="118"/>
      <c r="I116" s="118"/>
      <c r="J116" s="118" t="s">
        <v>507</v>
      </c>
      <c r="K116" s="118"/>
      <c r="L116" s="153">
        <v>666000</v>
      </c>
      <c r="M116" s="154"/>
      <c r="N116" s="94"/>
      <c r="O116" s="155"/>
      <c r="P116" s="162"/>
      <c r="Q116" s="162"/>
      <c r="R116" s="162"/>
      <c r="S116" s="157">
        <v>11.07</v>
      </c>
      <c r="T116" s="157">
        <v>6</v>
      </c>
      <c r="U116" s="94"/>
      <c r="V116" s="159" t="s">
        <v>155</v>
      </c>
      <c r="W116" s="160"/>
      <c r="X116" s="161">
        <f t="shared" si="82"/>
        <v>17607.495611344937</v>
      </c>
      <c r="Y116" s="162"/>
      <c r="Z116" s="162"/>
      <c r="AA116" s="162" t="s">
        <v>161</v>
      </c>
      <c r="AB116" s="160">
        <f>IF(AC116="Yes",10,0)</f>
        <v>0</v>
      </c>
      <c r="AC116" s="162"/>
      <c r="AD116" s="163">
        <f>IF(AE116="Yes",10,0)</f>
        <v>0</v>
      </c>
      <c r="AE116" s="162"/>
      <c r="AF116" s="164">
        <f t="shared" si="83"/>
        <v>0</v>
      </c>
      <c r="AG116" s="164">
        <f t="shared" ref="AG116:AG149" si="86">IF(X116&lt;999,20,IF(X116&lt;1499,15,IF(X116&lt;1999,10,IF(X116&lt;3999,5,IF(X116&gt;4000,0)))))</f>
        <v>0</v>
      </c>
      <c r="AH116" s="164">
        <f t="shared" si="84"/>
        <v>15</v>
      </c>
      <c r="AI116" s="164">
        <f t="shared" si="80"/>
        <v>10</v>
      </c>
      <c r="AJ116" s="157" t="s">
        <v>161</v>
      </c>
      <c r="AK116" s="164">
        <f t="shared" si="81"/>
        <v>15</v>
      </c>
      <c r="AL116" s="157" t="s">
        <v>751</v>
      </c>
      <c r="AM116" s="164">
        <f t="shared" si="85"/>
        <v>10</v>
      </c>
      <c r="AN116" s="157" t="s">
        <v>161</v>
      </c>
      <c r="AO116" s="164">
        <f>IF(AP116="Yes",5,0)</f>
        <v>5</v>
      </c>
      <c r="AP116" s="157" t="s">
        <v>161</v>
      </c>
      <c r="AQ116" s="164">
        <f t="shared" si="79"/>
        <v>0</v>
      </c>
      <c r="AR116" s="157" t="s">
        <v>162</v>
      </c>
      <c r="AS116" s="165"/>
      <c r="AT116" s="165"/>
      <c r="AU116" s="165"/>
      <c r="AV116" s="165"/>
      <c r="AW116" s="165"/>
      <c r="AX116" s="165"/>
      <c r="AY116" s="165"/>
      <c r="AZ116" s="165"/>
      <c r="BA116" s="166"/>
      <c r="BB116" s="125"/>
      <c r="BC116" s="166"/>
      <c r="BD116" s="118" t="s">
        <v>214</v>
      </c>
      <c r="BE116" s="167"/>
      <c r="BF116" s="118"/>
      <c r="BG116" s="167"/>
      <c r="BH116" s="118"/>
      <c r="BI116" s="167"/>
      <c r="BJ116" s="167"/>
      <c r="BK116" s="167"/>
      <c r="BL116" s="167"/>
      <c r="BM116" s="167"/>
      <c r="BN116" s="167"/>
      <c r="BO116" s="167"/>
      <c r="BP116" s="167"/>
      <c r="BQ116" s="157">
        <f>SUM(AF116+AG116+AH116+AI116+AK116+AM116+AO116+AQ116)</f>
        <v>55</v>
      </c>
      <c r="BR116" s="167"/>
      <c r="BS116" s="167"/>
      <c r="BT116" s="167"/>
      <c r="BU116" s="167"/>
      <c r="BV116" s="167"/>
      <c r="BW116" s="371"/>
      <c r="BX116" s="167"/>
      <c r="BY116" s="167"/>
      <c r="BZ116" s="34"/>
      <c r="CA116" s="32" t="s">
        <v>310</v>
      </c>
      <c r="CB116" s="34"/>
      <c r="CC116" s="32"/>
      <c r="CD116" s="34"/>
      <c r="CE116" s="32"/>
      <c r="CF116" s="34"/>
      <c r="CG116" s="32"/>
      <c r="CH116" s="34"/>
      <c r="CI116" s="35"/>
      <c r="CJ116" s="35"/>
      <c r="CK116" s="32"/>
      <c r="CL116" s="32"/>
      <c r="CM116" s="32"/>
      <c r="CN116" s="53"/>
      <c r="CO116" s="53">
        <v>1.04</v>
      </c>
      <c r="CP116" s="35"/>
      <c r="CQ116" s="35"/>
      <c r="CR116" s="34"/>
      <c r="CS116" s="34"/>
      <c r="CT116" s="35"/>
      <c r="CU116" s="35"/>
      <c r="CV116" s="34"/>
      <c r="CW116" s="34"/>
      <c r="CX116" s="53"/>
      <c r="CY116" s="53"/>
      <c r="CZ116" s="36">
        <v>36.369999999999997</v>
      </c>
      <c r="DA116" s="36"/>
      <c r="DB116" s="53"/>
      <c r="DC116" s="36"/>
      <c r="DD116" s="36"/>
      <c r="DE116" s="54"/>
      <c r="DF116" s="54"/>
      <c r="DG116" s="54"/>
      <c r="DH116" s="33"/>
      <c r="DI116" s="53"/>
      <c r="DJ116" s="53"/>
      <c r="DK116" s="53"/>
      <c r="DL116" s="53"/>
      <c r="DM116" s="53"/>
      <c r="DN116" s="54"/>
      <c r="DO116" s="37"/>
      <c r="DP116" s="35"/>
      <c r="DQ116" s="35"/>
      <c r="DR116" s="34"/>
      <c r="DS116" s="34"/>
      <c r="DT116" s="35"/>
      <c r="DU116" s="34"/>
      <c r="DV116" s="34"/>
      <c r="DW116" s="32"/>
      <c r="DX116" s="32"/>
      <c r="DY116" s="35"/>
      <c r="DZ116" s="35"/>
      <c r="EA116" s="34"/>
      <c r="EB116" s="35"/>
      <c r="EC116" s="34"/>
      <c r="ED116" s="33"/>
      <c r="EE116" s="33"/>
      <c r="EF116" s="33"/>
      <c r="EG116" s="33">
        <v>740000</v>
      </c>
      <c r="EH116" s="33"/>
      <c r="EI116" s="33">
        <v>666000</v>
      </c>
      <c r="EJ116" s="33"/>
      <c r="EK116" s="35"/>
    </row>
    <row r="117" spans="1:141" ht="30" hidden="1" x14ac:dyDescent="0.2">
      <c r="A117" s="118" t="s">
        <v>529</v>
      </c>
      <c r="B117" s="151" t="s">
        <v>242</v>
      </c>
      <c r="C117" s="151" t="s">
        <v>214</v>
      </c>
      <c r="D117" s="152" t="s">
        <v>759</v>
      </c>
      <c r="E117" s="152" t="s">
        <v>179</v>
      </c>
      <c r="F117" s="118"/>
      <c r="G117" s="118" t="s">
        <v>514</v>
      </c>
      <c r="H117" s="118"/>
      <c r="I117" s="118"/>
      <c r="J117" s="118" t="s">
        <v>527</v>
      </c>
      <c r="K117" s="118"/>
      <c r="L117" s="153">
        <v>450000</v>
      </c>
      <c r="M117" s="154"/>
      <c r="N117" s="94"/>
      <c r="O117" s="155"/>
      <c r="P117" s="162"/>
      <c r="Q117" s="162"/>
      <c r="R117" s="162"/>
      <c r="S117" s="157">
        <v>10.42</v>
      </c>
      <c r="T117" s="157">
        <v>13.5</v>
      </c>
      <c r="U117" s="94"/>
      <c r="V117" s="159" t="s">
        <v>155</v>
      </c>
      <c r="W117" s="160"/>
      <c r="X117" s="161">
        <f t="shared" si="82"/>
        <v>6317.5983018295765</v>
      </c>
      <c r="Y117" s="162"/>
      <c r="Z117" s="162"/>
      <c r="AA117" s="162" t="s">
        <v>161</v>
      </c>
      <c r="AB117" s="160">
        <f>IF(AC117="Yes",10,0)</f>
        <v>0</v>
      </c>
      <c r="AC117" s="162"/>
      <c r="AD117" s="163">
        <f>IF(AE117="Yes",10,0)</f>
        <v>0</v>
      </c>
      <c r="AE117" s="162"/>
      <c r="AF117" s="164">
        <f t="shared" si="83"/>
        <v>0</v>
      </c>
      <c r="AG117" s="164">
        <f t="shared" si="86"/>
        <v>0</v>
      </c>
      <c r="AH117" s="164">
        <f t="shared" si="84"/>
        <v>15</v>
      </c>
      <c r="AI117" s="164">
        <f t="shared" si="80"/>
        <v>10</v>
      </c>
      <c r="AJ117" s="157" t="s">
        <v>161</v>
      </c>
      <c r="AK117" s="164">
        <f t="shared" si="81"/>
        <v>15</v>
      </c>
      <c r="AL117" s="157" t="s">
        <v>751</v>
      </c>
      <c r="AM117" s="164">
        <f t="shared" si="85"/>
        <v>10</v>
      </c>
      <c r="AN117" s="157" t="s">
        <v>161</v>
      </c>
      <c r="AO117" s="164">
        <f>IF(AP117="Yes",5,0)</f>
        <v>5</v>
      </c>
      <c r="AP117" s="157" t="s">
        <v>161</v>
      </c>
      <c r="AQ117" s="164">
        <f t="shared" si="79"/>
        <v>0</v>
      </c>
      <c r="AR117" s="157" t="s">
        <v>162</v>
      </c>
      <c r="AS117" s="165"/>
      <c r="AT117" s="165"/>
      <c r="AU117" s="165"/>
      <c r="AV117" s="165"/>
      <c r="AW117" s="165"/>
      <c r="AX117" s="165"/>
      <c r="AY117" s="165"/>
      <c r="AZ117" s="165"/>
      <c r="BA117" s="166"/>
      <c r="BB117" s="125"/>
      <c r="BC117" s="166"/>
      <c r="BD117" s="118" t="s">
        <v>214</v>
      </c>
      <c r="BE117" s="167"/>
      <c r="BF117" s="118"/>
      <c r="BG117" s="167"/>
      <c r="BH117" s="118"/>
      <c r="BI117" s="167"/>
      <c r="BJ117" s="167"/>
      <c r="BK117" s="167"/>
      <c r="BL117" s="167"/>
      <c r="BM117" s="167"/>
      <c r="BN117" s="167"/>
      <c r="BO117" s="167"/>
      <c r="BP117" s="167"/>
      <c r="BQ117" s="157">
        <f>SUM(AF117+AG117+AH117+AI117+AK117+AM117+AO117+AQ117)</f>
        <v>55</v>
      </c>
      <c r="BR117" s="167"/>
      <c r="BS117" s="167"/>
      <c r="BT117" s="167"/>
      <c r="BU117" s="167"/>
      <c r="BV117" s="167"/>
      <c r="BW117" s="371"/>
      <c r="BX117" s="167"/>
      <c r="BY117" s="167"/>
      <c r="BZ117" s="34"/>
      <c r="CA117" s="32" t="s">
        <v>242</v>
      </c>
      <c r="CB117" s="34"/>
      <c r="CC117" s="32"/>
      <c r="CD117" s="34"/>
      <c r="CE117" s="32"/>
      <c r="CF117" s="34"/>
      <c r="CG117" s="32"/>
      <c r="CH117" s="34"/>
      <c r="CI117" s="35"/>
      <c r="CJ117" s="35"/>
      <c r="CK117" s="32"/>
      <c r="CL117" s="32"/>
      <c r="CM117" s="32"/>
      <c r="CN117" s="53"/>
      <c r="CO117" s="53">
        <v>1.04</v>
      </c>
      <c r="CP117" s="35"/>
      <c r="CQ117" s="35"/>
      <c r="CR117" s="34"/>
      <c r="CS117" s="34"/>
      <c r="CT117" s="35"/>
      <c r="CU117" s="35"/>
      <c r="CV117" s="34"/>
      <c r="CW117" s="34"/>
      <c r="CX117" s="53"/>
      <c r="CY117" s="53"/>
      <c r="CZ117" s="36">
        <v>68.489999999999995</v>
      </c>
      <c r="DA117" s="36"/>
      <c r="DB117" s="53"/>
      <c r="DC117" s="36"/>
      <c r="DD117" s="36"/>
      <c r="DE117" s="54"/>
      <c r="DF117" s="54"/>
      <c r="DG117" s="54"/>
      <c r="DH117" s="33"/>
      <c r="DI117" s="53"/>
      <c r="DJ117" s="53"/>
      <c r="DK117" s="53"/>
      <c r="DL117" s="53"/>
      <c r="DM117" s="53"/>
      <c r="DN117" s="54"/>
      <c r="DO117" s="37"/>
      <c r="DP117" s="35"/>
      <c r="DQ117" s="35"/>
      <c r="DR117" s="34"/>
      <c r="DS117" s="34"/>
      <c r="DT117" s="35"/>
      <c r="DU117" s="34"/>
      <c r="DV117" s="34"/>
      <c r="DW117" s="32"/>
      <c r="DX117" s="32"/>
      <c r="DY117" s="35"/>
      <c r="DZ117" s="35"/>
      <c r="EA117" s="34"/>
      <c r="EB117" s="35"/>
      <c r="EC117" s="34"/>
      <c r="ED117" s="33"/>
      <c r="EE117" s="33"/>
      <c r="EF117" s="33"/>
      <c r="EG117" s="33">
        <v>500000</v>
      </c>
      <c r="EH117" s="33"/>
      <c r="EI117" s="33">
        <v>450000</v>
      </c>
      <c r="EJ117" s="33"/>
      <c r="EK117" s="35"/>
    </row>
    <row r="118" spans="1:141" ht="63" hidden="1" x14ac:dyDescent="0.2">
      <c r="A118" s="47" t="s">
        <v>618</v>
      </c>
      <c r="B118" s="83" t="s">
        <v>251</v>
      </c>
      <c r="C118" s="232" t="s">
        <v>214</v>
      </c>
      <c r="D118" s="78" t="s">
        <v>761</v>
      </c>
      <c r="E118" s="196" t="s">
        <v>179</v>
      </c>
      <c r="F118" s="117"/>
      <c r="G118" s="48" t="s">
        <v>644</v>
      </c>
      <c r="H118" s="48" t="s">
        <v>694</v>
      </c>
      <c r="I118" s="48" t="s">
        <v>695</v>
      </c>
      <c r="J118" s="48" t="s">
        <v>728</v>
      </c>
      <c r="K118" s="48" t="s">
        <v>730</v>
      </c>
      <c r="L118" s="197">
        <v>420000</v>
      </c>
      <c r="M118" s="198"/>
      <c r="N118" s="94"/>
      <c r="O118" s="199"/>
      <c r="P118" s="200"/>
      <c r="Q118" s="200"/>
      <c r="R118" s="200"/>
      <c r="S118" s="201">
        <v>8.4542459855749996</v>
      </c>
      <c r="T118" s="202">
        <v>8.25</v>
      </c>
      <c r="U118" s="94"/>
      <c r="V118" s="205" t="s">
        <v>155</v>
      </c>
      <c r="W118" s="206"/>
      <c r="X118" s="207">
        <f t="shared" si="82"/>
        <v>2004.7520047520045</v>
      </c>
      <c r="Y118" s="208"/>
      <c r="Z118" s="208"/>
      <c r="AA118" s="208" t="s">
        <v>161</v>
      </c>
      <c r="AB118" s="208"/>
      <c r="AC118" s="208"/>
      <c r="AD118" s="208"/>
      <c r="AE118" s="208"/>
      <c r="AF118" s="209">
        <f t="shared" si="83"/>
        <v>0</v>
      </c>
      <c r="AG118" s="209">
        <f t="shared" si="86"/>
        <v>5</v>
      </c>
      <c r="AH118" s="209">
        <f t="shared" si="84"/>
        <v>15</v>
      </c>
      <c r="AI118" s="209">
        <f t="shared" si="80"/>
        <v>10</v>
      </c>
      <c r="AJ118" s="202" t="s">
        <v>161</v>
      </c>
      <c r="AK118" s="209">
        <f t="shared" si="81"/>
        <v>15</v>
      </c>
      <c r="AL118" s="202" t="s">
        <v>751</v>
      </c>
      <c r="AM118" s="209">
        <f t="shared" si="85"/>
        <v>10</v>
      </c>
      <c r="AN118" s="202" t="s">
        <v>161</v>
      </c>
      <c r="AO118" s="209">
        <f>IF(AP118="Yes",10,0)</f>
        <v>0</v>
      </c>
      <c r="AP118" s="202" t="s">
        <v>162</v>
      </c>
      <c r="AQ118" s="209">
        <f t="shared" si="79"/>
        <v>0</v>
      </c>
      <c r="AR118" s="202" t="s">
        <v>162</v>
      </c>
      <c r="AS118" s="201"/>
      <c r="AT118" s="201"/>
      <c r="AU118" s="201">
        <v>12.5</v>
      </c>
      <c r="AV118" s="201"/>
      <c r="AW118" s="201"/>
      <c r="AX118" s="201"/>
      <c r="AY118" s="201"/>
      <c r="AZ118" s="201"/>
      <c r="BA118" s="210"/>
      <c r="BB118" s="125"/>
      <c r="BC118" s="210"/>
      <c r="BD118" s="216" t="s">
        <v>214</v>
      </c>
      <c r="BE118" s="211"/>
      <c r="BF118" s="117"/>
      <c r="BG118" s="211"/>
      <c r="BH118" s="117"/>
      <c r="BI118" s="211"/>
      <c r="BJ118" s="211"/>
      <c r="BK118" s="211"/>
      <c r="BL118" s="211"/>
      <c r="BM118" s="211"/>
      <c r="BN118" s="211"/>
      <c r="BO118" s="211"/>
      <c r="BP118" s="211"/>
      <c r="BQ118" s="202">
        <f>SUM(AF118+AG118+AH118+AI118+AK118+AM118+AO118)</f>
        <v>55</v>
      </c>
      <c r="BR118" s="211"/>
      <c r="BS118" s="211"/>
      <c r="BT118" s="211"/>
      <c r="BU118" s="211"/>
      <c r="BV118" s="211"/>
      <c r="BW118" s="396"/>
      <c r="BX118" s="211"/>
      <c r="BY118" s="211"/>
      <c r="BZ118" s="42"/>
      <c r="CA118" s="38" t="s">
        <v>738</v>
      </c>
      <c r="CB118" s="42"/>
      <c r="CC118" s="46"/>
      <c r="CD118" s="42"/>
      <c r="CE118" s="46"/>
      <c r="CF118" s="42"/>
      <c r="CG118" s="46"/>
      <c r="CH118" s="42"/>
      <c r="CI118" s="43"/>
      <c r="CJ118" s="43"/>
      <c r="CK118" s="46"/>
      <c r="CL118" s="46"/>
      <c r="CM118" s="46"/>
      <c r="CN118" s="44"/>
      <c r="CO118" s="44">
        <v>1.1200000000000001</v>
      </c>
      <c r="CP118" s="43"/>
      <c r="CQ118" s="43"/>
      <c r="CR118" s="42"/>
      <c r="CS118" s="42"/>
      <c r="CT118" s="43"/>
      <c r="CU118" s="43"/>
      <c r="CV118" s="42"/>
      <c r="CW118" s="42"/>
      <c r="CX118" s="44"/>
      <c r="CY118" s="44"/>
      <c r="CZ118" s="41">
        <v>481</v>
      </c>
      <c r="DA118" s="41"/>
      <c r="DB118" s="44"/>
      <c r="DC118" s="41"/>
      <c r="DD118" s="41"/>
      <c r="DE118" s="40"/>
      <c r="DF118" s="40"/>
      <c r="DG118" s="40"/>
      <c r="DH118" s="45"/>
      <c r="DI118" s="44"/>
      <c r="DJ118" s="44"/>
      <c r="DK118" s="44"/>
      <c r="DL118" s="44"/>
      <c r="DM118" s="44"/>
      <c r="DN118" s="40"/>
      <c r="DO118" s="39"/>
      <c r="DP118" s="43"/>
      <c r="DQ118" s="43"/>
      <c r="DR118" s="42"/>
      <c r="DS118" s="42"/>
      <c r="DT118" s="43"/>
      <c r="DU118" s="42"/>
      <c r="DV118" s="42"/>
      <c r="DW118" s="46"/>
      <c r="DX118" s="46"/>
      <c r="DY118" s="43"/>
      <c r="DZ118" s="43"/>
      <c r="EA118" s="42"/>
      <c r="EB118" s="43"/>
      <c r="EC118" s="42"/>
      <c r="ED118" s="52">
        <v>400000</v>
      </c>
      <c r="EE118" s="52">
        <v>300000</v>
      </c>
      <c r="EF118" s="45"/>
      <c r="EG118" s="52">
        <v>720000</v>
      </c>
      <c r="EH118" s="51">
        <v>0</v>
      </c>
      <c r="EI118" s="33">
        <v>1080000</v>
      </c>
      <c r="EJ118" s="45"/>
      <c r="EK118" s="43"/>
    </row>
    <row r="119" spans="1:141" ht="30" hidden="1" x14ac:dyDescent="0.2">
      <c r="A119" s="118" t="s">
        <v>530</v>
      </c>
      <c r="B119" s="151" t="s">
        <v>225</v>
      </c>
      <c r="C119" s="151" t="s">
        <v>224</v>
      </c>
      <c r="D119" s="152" t="s">
        <v>759</v>
      </c>
      <c r="E119" s="152" t="s">
        <v>179</v>
      </c>
      <c r="F119" s="118"/>
      <c r="G119" s="118" t="s">
        <v>531</v>
      </c>
      <c r="H119" s="118"/>
      <c r="I119" s="118"/>
      <c r="J119" s="118" t="s">
        <v>532</v>
      </c>
      <c r="K119" s="118"/>
      <c r="L119" s="153">
        <v>459000</v>
      </c>
      <c r="M119" s="154"/>
      <c r="N119" s="94"/>
      <c r="O119" s="155"/>
      <c r="P119" s="162"/>
      <c r="Q119" s="162"/>
      <c r="R119" s="162"/>
      <c r="S119" s="157">
        <v>10.199999999999999</v>
      </c>
      <c r="T119" s="157"/>
      <c r="U119" s="94"/>
      <c r="V119" s="159" t="s">
        <v>155</v>
      </c>
      <c r="W119" s="160"/>
      <c r="X119" s="161">
        <f t="shared" si="82"/>
        <v>39185.555128697662</v>
      </c>
      <c r="Y119" s="162"/>
      <c r="Z119" s="162"/>
      <c r="AA119" s="162" t="s">
        <v>161</v>
      </c>
      <c r="AB119" s="160">
        <f t="shared" ref="AB119:AB151" si="87">IF(AC119="Yes",10,0)</f>
        <v>0</v>
      </c>
      <c r="AC119" s="162"/>
      <c r="AD119" s="163">
        <f t="shared" ref="AD119:AD151" si="88">IF(AE119="Yes",10,0)</f>
        <v>0</v>
      </c>
      <c r="AE119" s="162"/>
      <c r="AF119" s="164">
        <f t="shared" si="83"/>
        <v>0</v>
      </c>
      <c r="AG119" s="164">
        <f t="shared" si="86"/>
        <v>0</v>
      </c>
      <c r="AH119" s="164">
        <f t="shared" si="84"/>
        <v>15</v>
      </c>
      <c r="AI119" s="164">
        <f t="shared" si="80"/>
        <v>10</v>
      </c>
      <c r="AJ119" s="157" t="s">
        <v>161</v>
      </c>
      <c r="AK119" s="164">
        <f t="shared" si="81"/>
        <v>15</v>
      </c>
      <c r="AL119" s="157" t="s">
        <v>751</v>
      </c>
      <c r="AM119" s="164">
        <f t="shared" si="85"/>
        <v>10</v>
      </c>
      <c r="AN119" s="157" t="s">
        <v>161</v>
      </c>
      <c r="AO119" s="164">
        <f t="shared" ref="AO119:AO149" si="89">IF(AP119="Yes",5,0)</f>
        <v>5</v>
      </c>
      <c r="AP119" s="157" t="s">
        <v>161</v>
      </c>
      <c r="AQ119" s="164">
        <f t="shared" ref="AQ119:AQ150" si="90">IF(AR119="Yes",10,0)</f>
        <v>0</v>
      </c>
      <c r="AR119" s="157" t="s">
        <v>162</v>
      </c>
      <c r="AS119" s="165"/>
      <c r="AT119" s="165"/>
      <c r="AU119" s="165"/>
      <c r="AV119" s="165"/>
      <c r="AW119" s="165"/>
      <c r="AX119" s="165"/>
      <c r="AY119" s="165"/>
      <c r="AZ119" s="165"/>
      <c r="BA119" s="166"/>
      <c r="BB119" s="125"/>
      <c r="BC119" s="166"/>
      <c r="BD119" s="118" t="s">
        <v>224</v>
      </c>
      <c r="BE119" s="167"/>
      <c r="BF119" s="118"/>
      <c r="BG119" s="167"/>
      <c r="BH119" s="118"/>
      <c r="BI119" s="167"/>
      <c r="BJ119" s="167"/>
      <c r="BK119" s="167"/>
      <c r="BL119" s="167"/>
      <c r="BM119" s="167"/>
      <c r="BN119" s="167"/>
      <c r="BO119" s="167"/>
      <c r="BP119" s="167"/>
      <c r="BQ119" s="157">
        <f t="shared" ref="BQ119:BQ161" si="91">SUM(AF119+AG119+AH119+AI119+AK119+AM119+AO119+AQ119)</f>
        <v>55</v>
      </c>
      <c r="BR119" s="167"/>
      <c r="BS119" s="167"/>
      <c r="BT119" s="167"/>
      <c r="BU119" s="167"/>
      <c r="BV119" s="167"/>
      <c r="BW119" s="371"/>
      <c r="BX119" s="167"/>
      <c r="BY119" s="167"/>
      <c r="BZ119" s="34"/>
      <c r="CA119" s="32" t="s">
        <v>225</v>
      </c>
      <c r="CB119" s="34"/>
      <c r="CC119" s="32"/>
      <c r="CD119" s="34"/>
      <c r="CE119" s="32"/>
      <c r="CF119" s="34"/>
      <c r="CG119" s="32"/>
      <c r="CH119" s="34"/>
      <c r="CI119" s="35"/>
      <c r="CJ119" s="35"/>
      <c r="CK119" s="32"/>
      <c r="CL119" s="32"/>
      <c r="CM119" s="32"/>
      <c r="CN119" s="53"/>
      <c r="CO119" s="53">
        <v>0.95</v>
      </c>
      <c r="CP119" s="35"/>
      <c r="CQ119" s="35"/>
      <c r="CR119" s="34"/>
      <c r="CS119" s="34"/>
      <c r="CT119" s="35"/>
      <c r="CU119" s="35"/>
      <c r="CV119" s="34"/>
      <c r="CW119" s="34"/>
      <c r="CX119" s="53"/>
      <c r="CY119" s="53"/>
      <c r="CZ119" s="36">
        <v>12.33</v>
      </c>
      <c r="DA119" s="36"/>
      <c r="DB119" s="53"/>
      <c r="DC119" s="36"/>
      <c r="DD119" s="36"/>
      <c r="DE119" s="54"/>
      <c r="DF119" s="54"/>
      <c r="DG119" s="54"/>
      <c r="DH119" s="33"/>
      <c r="DI119" s="53"/>
      <c r="DJ119" s="53"/>
      <c r="DK119" s="53"/>
      <c r="DL119" s="53"/>
      <c r="DM119" s="53"/>
      <c r="DN119" s="54"/>
      <c r="DO119" s="37"/>
      <c r="DP119" s="35"/>
      <c r="DQ119" s="35"/>
      <c r="DR119" s="34"/>
      <c r="DS119" s="34"/>
      <c r="DT119" s="35"/>
      <c r="DU119" s="34"/>
      <c r="DV119" s="34"/>
      <c r="DW119" s="32"/>
      <c r="DX119" s="32"/>
      <c r="DY119" s="35"/>
      <c r="DZ119" s="35"/>
      <c r="EA119" s="34"/>
      <c r="EB119" s="35"/>
      <c r="EC119" s="34"/>
      <c r="ED119" s="33"/>
      <c r="EE119" s="33"/>
      <c r="EF119" s="33"/>
      <c r="EG119" s="33">
        <v>510000</v>
      </c>
      <c r="EH119" s="33"/>
      <c r="EI119" s="33">
        <v>459000</v>
      </c>
      <c r="EJ119" s="33"/>
      <c r="EK119" s="35"/>
    </row>
    <row r="120" spans="1:141" ht="30" hidden="1" x14ac:dyDescent="0.2">
      <c r="A120" s="118" t="s">
        <v>533</v>
      </c>
      <c r="B120" s="151" t="s">
        <v>233</v>
      </c>
      <c r="C120" s="151" t="s">
        <v>214</v>
      </c>
      <c r="D120" s="152" t="s">
        <v>759</v>
      </c>
      <c r="E120" s="152" t="s">
        <v>179</v>
      </c>
      <c r="F120" s="118"/>
      <c r="G120" s="118" t="s">
        <v>498</v>
      </c>
      <c r="H120" s="118"/>
      <c r="I120" s="118"/>
      <c r="J120" s="118" t="s">
        <v>534</v>
      </c>
      <c r="K120" s="118"/>
      <c r="L120" s="153">
        <v>499500</v>
      </c>
      <c r="M120" s="154"/>
      <c r="N120" s="94"/>
      <c r="O120" s="155"/>
      <c r="P120" s="162"/>
      <c r="Q120" s="162"/>
      <c r="R120" s="162"/>
      <c r="S120" s="157">
        <v>9.1300000000000008</v>
      </c>
      <c r="T120" s="157">
        <v>9.75</v>
      </c>
      <c r="U120" s="94"/>
      <c r="V120" s="159" t="s">
        <v>155</v>
      </c>
      <c r="W120" s="160"/>
      <c r="X120" s="161">
        <f t="shared" si="82"/>
        <v>13116.846284741918</v>
      </c>
      <c r="Y120" s="162"/>
      <c r="Z120" s="162"/>
      <c r="AA120" s="162" t="s">
        <v>161</v>
      </c>
      <c r="AB120" s="160">
        <f t="shared" si="87"/>
        <v>0</v>
      </c>
      <c r="AC120" s="162"/>
      <c r="AD120" s="163">
        <f t="shared" si="88"/>
        <v>0</v>
      </c>
      <c r="AE120" s="162"/>
      <c r="AF120" s="164">
        <f t="shared" si="83"/>
        <v>0</v>
      </c>
      <c r="AG120" s="164">
        <f t="shared" si="86"/>
        <v>0</v>
      </c>
      <c r="AH120" s="164">
        <f t="shared" si="84"/>
        <v>15</v>
      </c>
      <c r="AI120" s="164">
        <f t="shared" si="80"/>
        <v>10</v>
      </c>
      <c r="AJ120" s="157" t="s">
        <v>161</v>
      </c>
      <c r="AK120" s="164">
        <f t="shared" si="81"/>
        <v>15</v>
      </c>
      <c r="AL120" s="157" t="s">
        <v>751</v>
      </c>
      <c r="AM120" s="164">
        <f t="shared" si="85"/>
        <v>10</v>
      </c>
      <c r="AN120" s="157" t="s">
        <v>161</v>
      </c>
      <c r="AO120" s="164">
        <f t="shared" si="89"/>
        <v>5</v>
      </c>
      <c r="AP120" s="157" t="s">
        <v>161</v>
      </c>
      <c r="AQ120" s="164">
        <f t="shared" si="90"/>
        <v>0</v>
      </c>
      <c r="AR120" s="157" t="s">
        <v>162</v>
      </c>
      <c r="AS120" s="165"/>
      <c r="AT120" s="165"/>
      <c r="AU120" s="165"/>
      <c r="AV120" s="165"/>
      <c r="AW120" s="165"/>
      <c r="AX120" s="165"/>
      <c r="AY120" s="165"/>
      <c r="AZ120" s="165"/>
      <c r="BA120" s="166"/>
      <c r="BB120" s="125"/>
      <c r="BC120" s="166"/>
      <c r="BD120" s="151" t="s">
        <v>214</v>
      </c>
      <c r="BE120" s="167"/>
      <c r="BF120" s="118"/>
      <c r="BG120" s="167"/>
      <c r="BH120" s="118"/>
      <c r="BI120" s="167"/>
      <c r="BJ120" s="167"/>
      <c r="BK120" s="167"/>
      <c r="BL120" s="167"/>
      <c r="BM120" s="167"/>
      <c r="BN120" s="167"/>
      <c r="BO120" s="167"/>
      <c r="BP120" s="167"/>
      <c r="BQ120" s="157">
        <f t="shared" si="91"/>
        <v>55</v>
      </c>
      <c r="BR120" s="167"/>
      <c r="BS120" s="167"/>
      <c r="BT120" s="167"/>
      <c r="BU120" s="167"/>
      <c r="BV120" s="167"/>
      <c r="BW120" s="371"/>
      <c r="BX120" s="167"/>
      <c r="BY120" s="167"/>
      <c r="BZ120" s="34"/>
      <c r="CA120" s="32" t="s">
        <v>233</v>
      </c>
      <c r="CB120" s="34"/>
      <c r="CC120" s="32"/>
      <c r="CD120" s="34"/>
      <c r="CE120" s="32"/>
      <c r="CF120" s="34"/>
      <c r="CG120" s="32"/>
      <c r="CH120" s="34"/>
      <c r="CI120" s="35"/>
      <c r="CJ120" s="35"/>
      <c r="CK120" s="32"/>
      <c r="CL120" s="32"/>
      <c r="CM120" s="32"/>
      <c r="CN120" s="53"/>
      <c r="CO120" s="53">
        <v>0.82</v>
      </c>
      <c r="CP120" s="35"/>
      <c r="CQ120" s="35"/>
      <c r="CR120" s="34"/>
      <c r="CS120" s="34"/>
      <c r="CT120" s="35"/>
      <c r="CU120" s="35"/>
      <c r="CV120" s="34"/>
      <c r="CW120" s="34"/>
      <c r="CX120" s="53"/>
      <c r="CY120" s="53"/>
      <c r="CZ120" s="36">
        <v>46.44</v>
      </c>
      <c r="DA120" s="36"/>
      <c r="DB120" s="53"/>
      <c r="DC120" s="36"/>
      <c r="DD120" s="36"/>
      <c r="DE120" s="54"/>
      <c r="DF120" s="54"/>
      <c r="DG120" s="54"/>
      <c r="DH120" s="33"/>
      <c r="DI120" s="53"/>
      <c r="DJ120" s="53"/>
      <c r="DK120" s="53"/>
      <c r="DL120" s="53"/>
      <c r="DM120" s="53"/>
      <c r="DN120" s="54"/>
      <c r="DO120" s="37"/>
      <c r="DP120" s="35"/>
      <c r="DQ120" s="35"/>
      <c r="DR120" s="34"/>
      <c r="DS120" s="34"/>
      <c r="DT120" s="35"/>
      <c r="DU120" s="34"/>
      <c r="DV120" s="34"/>
      <c r="DW120" s="32"/>
      <c r="DX120" s="32"/>
      <c r="DY120" s="35"/>
      <c r="DZ120" s="35"/>
      <c r="EA120" s="34"/>
      <c r="EB120" s="35"/>
      <c r="EC120" s="34"/>
      <c r="ED120" s="33"/>
      <c r="EE120" s="33"/>
      <c r="EF120" s="33"/>
      <c r="EG120" s="33">
        <v>555000</v>
      </c>
      <c r="EH120" s="33"/>
      <c r="EI120" s="33">
        <v>499500</v>
      </c>
      <c r="EJ120" s="33"/>
      <c r="EK120" s="35"/>
    </row>
    <row r="121" spans="1:141" ht="30" hidden="1" x14ac:dyDescent="0.2">
      <c r="A121" s="118" t="s">
        <v>535</v>
      </c>
      <c r="B121" s="151" t="s">
        <v>327</v>
      </c>
      <c r="C121" s="151" t="s">
        <v>214</v>
      </c>
      <c r="D121" s="152" t="s">
        <v>759</v>
      </c>
      <c r="E121" s="152" t="s">
        <v>179</v>
      </c>
      <c r="F121" s="118"/>
      <c r="G121" s="118" t="s">
        <v>536</v>
      </c>
      <c r="H121" s="118"/>
      <c r="I121" s="118"/>
      <c r="J121" s="118" t="s">
        <v>537</v>
      </c>
      <c r="K121" s="118"/>
      <c r="L121" s="153">
        <v>801000</v>
      </c>
      <c r="M121" s="154"/>
      <c r="N121" s="94"/>
      <c r="O121" s="155"/>
      <c r="P121" s="162"/>
      <c r="Q121" s="162"/>
      <c r="R121" s="162"/>
      <c r="S121" s="157">
        <v>9.06</v>
      </c>
      <c r="T121" s="157">
        <v>8.25</v>
      </c>
      <c r="U121" s="94"/>
      <c r="V121" s="159" t="s">
        <v>155</v>
      </c>
      <c r="W121" s="160"/>
      <c r="X121" s="161">
        <f t="shared" si="82"/>
        <v>18316.777344821909</v>
      </c>
      <c r="Y121" s="162"/>
      <c r="Z121" s="162"/>
      <c r="AA121" s="162" t="s">
        <v>161</v>
      </c>
      <c r="AB121" s="160">
        <f t="shared" si="87"/>
        <v>0</v>
      </c>
      <c r="AC121" s="162"/>
      <c r="AD121" s="163">
        <f t="shared" si="88"/>
        <v>0</v>
      </c>
      <c r="AE121" s="162"/>
      <c r="AF121" s="164">
        <f t="shared" si="83"/>
        <v>0</v>
      </c>
      <c r="AG121" s="164">
        <f t="shared" si="86"/>
        <v>0</v>
      </c>
      <c r="AH121" s="164">
        <f t="shared" si="84"/>
        <v>15</v>
      </c>
      <c r="AI121" s="164">
        <f t="shared" ref="AI121:AI151" si="92">IF(AJ121="Yes",10,0)</f>
        <v>10</v>
      </c>
      <c r="AJ121" s="157" t="s">
        <v>161</v>
      </c>
      <c r="AK121" s="164">
        <f t="shared" si="81"/>
        <v>15</v>
      </c>
      <c r="AL121" s="157" t="s">
        <v>751</v>
      </c>
      <c r="AM121" s="164">
        <f t="shared" si="85"/>
        <v>10</v>
      </c>
      <c r="AN121" s="157" t="s">
        <v>161</v>
      </c>
      <c r="AO121" s="164">
        <f t="shared" si="89"/>
        <v>5</v>
      </c>
      <c r="AP121" s="157" t="s">
        <v>161</v>
      </c>
      <c r="AQ121" s="164">
        <f t="shared" si="90"/>
        <v>0</v>
      </c>
      <c r="AR121" s="157" t="s">
        <v>162</v>
      </c>
      <c r="AS121" s="165"/>
      <c r="AT121" s="165"/>
      <c r="AU121" s="165"/>
      <c r="AV121" s="165"/>
      <c r="AW121" s="165"/>
      <c r="AX121" s="165"/>
      <c r="AY121" s="165"/>
      <c r="AZ121" s="165"/>
      <c r="BA121" s="166"/>
      <c r="BB121" s="125"/>
      <c r="BC121" s="166"/>
      <c r="BD121" s="151" t="s">
        <v>214</v>
      </c>
      <c r="BE121" s="167"/>
      <c r="BF121" s="118"/>
      <c r="BG121" s="167"/>
      <c r="BH121" s="118"/>
      <c r="BI121" s="167"/>
      <c r="BJ121" s="167"/>
      <c r="BK121" s="167"/>
      <c r="BL121" s="167"/>
      <c r="BM121" s="167"/>
      <c r="BN121" s="167"/>
      <c r="BO121" s="167"/>
      <c r="BP121" s="167"/>
      <c r="BQ121" s="157">
        <f t="shared" si="91"/>
        <v>55</v>
      </c>
      <c r="BR121" s="167"/>
      <c r="BS121" s="167"/>
      <c r="BT121" s="167"/>
      <c r="BU121" s="167"/>
      <c r="BV121" s="167"/>
      <c r="BW121" s="371"/>
      <c r="BX121" s="167"/>
      <c r="BY121" s="167"/>
      <c r="BZ121" s="34"/>
      <c r="CA121" s="32" t="s">
        <v>327</v>
      </c>
      <c r="CB121" s="34"/>
      <c r="CC121" s="32"/>
      <c r="CD121" s="34"/>
      <c r="CE121" s="32"/>
      <c r="CF121" s="34"/>
      <c r="CG121" s="32"/>
      <c r="CH121" s="34"/>
      <c r="CI121" s="35"/>
      <c r="CJ121" s="35"/>
      <c r="CK121" s="32"/>
      <c r="CL121" s="32"/>
      <c r="CM121" s="32"/>
      <c r="CN121" s="53"/>
      <c r="CO121" s="53">
        <v>1.1399999999999999</v>
      </c>
      <c r="CP121" s="35"/>
      <c r="CQ121" s="35"/>
      <c r="CR121" s="34"/>
      <c r="CS121" s="34"/>
      <c r="CT121" s="35"/>
      <c r="CU121" s="35"/>
      <c r="CV121" s="34"/>
      <c r="CW121" s="34"/>
      <c r="CX121" s="53"/>
      <c r="CY121" s="53"/>
      <c r="CZ121" s="36">
        <v>38.36</v>
      </c>
      <c r="DA121" s="36"/>
      <c r="DB121" s="53"/>
      <c r="DC121" s="36"/>
      <c r="DD121" s="36"/>
      <c r="DE121" s="54"/>
      <c r="DF121" s="54"/>
      <c r="DG121" s="54"/>
      <c r="DH121" s="33"/>
      <c r="DI121" s="53"/>
      <c r="DJ121" s="53"/>
      <c r="DK121" s="53"/>
      <c r="DL121" s="53"/>
      <c r="DM121" s="53"/>
      <c r="DN121" s="54"/>
      <c r="DO121" s="37"/>
      <c r="DP121" s="35"/>
      <c r="DQ121" s="35"/>
      <c r="DR121" s="34"/>
      <c r="DS121" s="34"/>
      <c r="DT121" s="35"/>
      <c r="DU121" s="34"/>
      <c r="DV121" s="34"/>
      <c r="DW121" s="32"/>
      <c r="DX121" s="32"/>
      <c r="DY121" s="35"/>
      <c r="DZ121" s="35"/>
      <c r="EA121" s="34"/>
      <c r="EB121" s="35"/>
      <c r="EC121" s="34"/>
      <c r="ED121" s="33"/>
      <c r="EE121" s="33"/>
      <c r="EF121" s="33"/>
      <c r="EG121" s="33">
        <v>890000</v>
      </c>
      <c r="EH121" s="33"/>
      <c r="EI121" s="33">
        <v>801000</v>
      </c>
      <c r="EJ121" s="33"/>
      <c r="EK121" s="35"/>
    </row>
    <row r="122" spans="1:141" ht="30" hidden="1" x14ac:dyDescent="0.2">
      <c r="A122" s="118" t="s">
        <v>538</v>
      </c>
      <c r="B122" s="151" t="s">
        <v>233</v>
      </c>
      <c r="C122" s="151" t="s">
        <v>214</v>
      </c>
      <c r="D122" s="152" t="s">
        <v>759</v>
      </c>
      <c r="E122" s="152" t="s">
        <v>179</v>
      </c>
      <c r="F122" s="118"/>
      <c r="G122" s="118" t="s">
        <v>498</v>
      </c>
      <c r="H122" s="118"/>
      <c r="I122" s="118"/>
      <c r="J122" s="118" t="s">
        <v>507</v>
      </c>
      <c r="K122" s="118"/>
      <c r="L122" s="153">
        <v>810000</v>
      </c>
      <c r="M122" s="154"/>
      <c r="N122" s="94"/>
      <c r="O122" s="155"/>
      <c r="P122" s="162"/>
      <c r="Q122" s="162"/>
      <c r="R122" s="162"/>
      <c r="S122" s="157">
        <v>8.7799999999999994</v>
      </c>
      <c r="T122" s="157">
        <v>9.75</v>
      </c>
      <c r="U122" s="94"/>
      <c r="V122" s="159" t="s">
        <v>155</v>
      </c>
      <c r="W122" s="160"/>
      <c r="X122" s="161">
        <f t="shared" si="82"/>
        <v>21270.561542824733</v>
      </c>
      <c r="Y122" s="162"/>
      <c r="Z122" s="162"/>
      <c r="AA122" s="162" t="s">
        <v>161</v>
      </c>
      <c r="AB122" s="160">
        <f t="shared" si="87"/>
        <v>0</v>
      </c>
      <c r="AC122" s="162"/>
      <c r="AD122" s="163">
        <f t="shared" si="88"/>
        <v>0</v>
      </c>
      <c r="AE122" s="162"/>
      <c r="AF122" s="164">
        <f t="shared" si="83"/>
        <v>0</v>
      </c>
      <c r="AG122" s="164">
        <f t="shared" si="86"/>
        <v>0</v>
      </c>
      <c r="AH122" s="164">
        <f t="shared" si="84"/>
        <v>15</v>
      </c>
      <c r="AI122" s="164">
        <f t="shared" si="92"/>
        <v>10</v>
      </c>
      <c r="AJ122" s="157" t="s">
        <v>161</v>
      </c>
      <c r="AK122" s="164">
        <f t="shared" ref="AK122:AK149" si="93">IF(AL122="Minimal",15,0)</f>
        <v>15</v>
      </c>
      <c r="AL122" s="157" t="s">
        <v>751</v>
      </c>
      <c r="AM122" s="164">
        <f t="shared" si="85"/>
        <v>10</v>
      </c>
      <c r="AN122" s="157" t="s">
        <v>161</v>
      </c>
      <c r="AO122" s="164">
        <f t="shared" si="89"/>
        <v>5</v>
      </c>
      <c r="AP122" s="157" t="s">
        <v>161</v>
      </c>
      <c r="AQ122" s="164">
        <f t="shared" si="90"/>
        <v>0</v>
      </c>
      <c r="AR122" s="157" t="s">
        <v>162</v>
      </c>
      <c r="AS122" s="165"/>
      <c r="AT122" s="165"/>
      <c r="AU122" s="165"/>
      <c r="AV122" s="165"/>
      <c r="AW122" s="165"/>
      <c r="AX122" s="165"/>
      <c r="AY122" s="165"/>
      <c r="AZ122" s="165"/>
      <c r="BA122" s="166"/>
      <c r="BB122" s="125"/>
      <c r="BC122" s="166"/>
      <c r="BD122" s="118" t="s">
        <v>214</v>
      </c>
      <c r="BE122" s="167"/>
      <c r="BF122" s="118"/>
      <c r="BG122" s="167"/>
      <c r="BH122" s="118"/>
      <c r="BI122" s="167"/>
      <c r="BJ122" s="167"/>
      <c r="BK122" s="167"/>
      <c r="BL122" s="167"/>
      <c r="BM122" s="167"/>
      <c r="BN122" s="167"/>
      <c r="BO122" s="167"/>
      <c r="BP122" s="167"/>
      <c r="BQ122" s="157">
        <f t="shared" si="91"/>
        <v>55</v>
      </c>
      <c r="BR122" s="167"/>
      <c r="BS122" s="167"/>
      <c r="BT122" s="167"/>
      <c r="BU122" s="167"/>
      <c r="BV122" s="167"/>
      <c r="BW122" s="371"/>
      <c r="BX122" s="167"/>
      <c r="BY122" s="167"/>
      <c r="BZ122" s="34"/>
      <c r="CA122" s="32" t="s">
        <v>233</v>
      </c>
      <c r="CB122" s="34"/>
      <c r="CC122" s="32"/>
      <c r="CD122" s="34"/>
      <c r="CE122" s="32"/>
      <c r="CF122" s="34"/>
      <c r="CG122" s="32"/>
      <c r="CH122" s="34"/>
      <c r="CI122" s="35"/>
      <c r="CJ122" s="35"/>
      <c r="CK122" s="32"/>
      <c r="CL122" s="32"/>
      <c r="CM122" s="32"/>
      <c r="CN122" s="53"/>
      <c r="CO122" s="53">
        <v>0.82</v>
      </c>
      <c r="CP122" s="35"/>
      <c r="CQ122" s="35"/>
      <c r="CR122" s="34"/>
      <c r="CS122" s="34"/>
      <c r="CT122" s="35"/>
      <c r="CU122" s="35"/>
      <c r="CV122" s="34"/>
      <c r="CW122" s="34"/>
      <c r="CX122" s="53"/>
      <c r="CY122" s="53"/>
      <c r="CZ122" s="36">
        <v>46.44</v>
      </c>
      <c r="DA122" s="36"/>
      <c r="DB122" s="53"/>
      <c r="DC122" s="36"/>
      <c r="DD122" s="36"/>
      <c r="DE122" s="54"/>
      <c r="DF122" s="54"/>
      <c r="DG122" s="54"/>
      <c r="DH122" s="33"/>
      <c r="DI122" s="53"/>
      <c r="DJ122" s="53"/>
      <c r="DK122" s="53"/>
      <c r="DL122" s="53"/>
      <c r="DM122" s="53"/>
      <c r="DN122" s="54"/>
      <c r="DO122" s="37"/>
      <c r="DP122" s="35"/>
      <c r="DQ122" s="35"/>
      <c r="DR122" s="34"/>
      <c r="DS122" s="34"/>
      <c r="DT122" s="35"/>
      <c r="DU122" s="34"/>
      <c r="DV122" s="34"/>
      <c r="DW122" s="32"/>
      <c r="DX122" s="32"/>
      <c r="DY122" s="35"/>
      <c r="DZ122" s="35"/>
      <c r="EA122" s="34"/>
      <c r="EB122" s="35"/>
      <c r="EC122" s="34"/>
      <c r="ED122" s="33"/>
      <c r="EE122" s="33"/>
      <c r="EF122" s="33"/>
      <c r="EG122" s="33">
        <v>900000</v>
      </c>
      <c r="EH122" s="33"/>
      <c r="EI122" s="33">
        <v>810000</v>
      </c>
      <c r="EJ122" s="33"/>
      <c r="EK122" s="35"/>
    </row>
    <row r="123" spans="1:141" ht="45.6" hidden="1" customHeight="1" x14ac:dyDescent="0.2">
      <c r="A123" s="118" t="s">
        <v>539</v>
      </c>
      <c r="B123" s="151" t="s">
        <v>233</v>
      </c>
      <c r="C123" s="151" t="s">
        <v>214</v>
      </c>
      <c r="D123" s="152" t="s">
        <v>759</v>
      </c>
      <c r="E123" s="152" t="s">
        <v>179</v>
      </c>
      <c r="F123" s="118"/>
      <c r="G123" s="118" t="s">
        <v>498</v>
      </c>
      <c r="H123" s="118"/>
      <c r="I123" s="118"/>
      <c r="J123" s="118" t="s">
        <v>515</v>
      </c>
      <c r="K123" s="118"/>
      <c r="L123" s="153">
        <v>189000</v>
      </c>
      <c r="M123" s="154"/>
      <c r="N123" s="94"/>
      <c r="O123" s="155"/>
      <c r="P123" s="162"/>
      <c r="Q123" s="162"/>
      <c r="R123" s="162"/>
      <c r="S123" s="157">
        <v>8.74</v>
      </c>
      <c r="T123" s="157">
        <v>9.75</v>
      </c>
      <c r="U123" s="94"/>
      <c r="V123" s="159" t="s">
        <v>155</v>
      </c>
      <c r="W123" s="160"/>
      <c r="X123" s="161">
        <f t="shared" si="82"/>
        <v>4963.1310266591045</v>
      </c>
      <c r="Y123" s="162"/>
      <c r="Z123" s="162"/>
      <c r="AA123" s="162" t="s">
        <v>161</v>
      </c>
      <c r="AB123" s="160">
        <f t="shared" si="87"/>
        <v>0</v>
      </c>
      <c r="AC123" s="162"/>
      <c r="AD123" s="163">
        <f t="shared" si="88"/>
        <v>0</v>
      </c>
      <c r="AE123" s="162"/>
      <c r="AF123" s="164">
        <f t="shared" si="83"/>
        <v>0</v>
      </c>
      <c r="AG123" s="164">
        <f t="shared" si="86"/>
        <v>0</v>
      </c>
      <c r="AH123" s="164">
        <f t="shared" si="84"/>
        <v>15</v>
      </c>
      <c r="AI123" s="164">
        <f t="shared" si="92"/>
        <v>10</v>
      </c>
      <c r="AJ123" s="157" t="s">
        <v>161</v>
      </c>
      <c r="AK123" s="164">
        <f t="shared" si="93"/>
        <v>15</v>
      </c>
      <c r="AL123" s="157" t="s">
        <v>751</v>
      </c>
      <c r="AM123" s="164">
        <f t="shared" si="85"/>
        <v>10</v>
      </c>
      <c r="AN123" s="157" t="s">
        <v>161</v>
      </c>
      <c r="AO123" s="164">
        <f t="shared" si="89"/>
        <v>5</v>
      </c>
      <c r="AP123" s="157" t="s">
        <v>161</v>
      </c>
      <c r="AQ123" s="164">
        <f t="shared" si="90"/>
        <v>0</v>
      </c>
      <c r="AR123" s="157" t="s">
        <v>162</v>
      </c>
      <c r="AS123" s="165"/>
      <c r="AT123" s="165"/>
      <c r="AU123" s="165"/>
      <c r="AV123" s="165"/>
      <c r="AW123" s="165"/>
      <c r="AX123" s="165"/>
      <c r="AY123" s="165"/>
      <c r="AZ123" s="165"/>
      <c r="BA123" s="166"/>
      <c r="BB123" s="125"/>
      <c r="BC123" s="166"/>
      <c r="BD123" s="151" t="s">
        <v>214</v>
      </c>
      <c r="BE123" s="167"/>
      <c r="BF123" s="118"/>
      <c r="BG123" s="167"/>
      <c r="BH123" s="118"/>
      <c r="BI123" s="167"/>
      <c r="BJ123" s="167"/>
      <c r="BK123" s="167"/>
      <c r="BL123" s="167"/>
      <c r="BM123" s="167"/>
      <c r="BN123" s="167"/>
      <c r="BO123" s="167"/>
      <c r="BP123" s="167"/>
      <c r="BQ123" s="157">
        <f t="shared" si="91"/>
        <v>55</v>
      </c>
      <c r="BR123" s="167"/>
      <c r="BS123" s="167"/>
      <c r="BT123" s="167"/>
      <c r="BU123" s="167"/>
      <c r="BV123" s="167"/>
      <c r="BW123" s="371"/>
      <c r="BX123" s="167"/>
      <c r="BY123" s="167"/>
      <c r="BZ123" s="34"/>
      <c r="CA123" s="32" t="s">
        <v>233</v>
      </c>
      <c r="CB123" s="34"/>
      <c r="CC123" s="32"/>
      <c r="CD123" s="34"/>
      <c r="CE123" s="32"/>
      <c r="CF123" s="34"/>
      <c r="CG123" s="32"/>
      <c r="CH123" s="34"/>
      <c r="CI123" s="35"/>
      <c r="CJ123" s="35"/>
      <c r="CK123" s="32"/>
      <c r="CL123" s="32"/>
      <c r="CM123" s="32"/>
      <c r="CN123" s="53"/>
      <c r="CO123" s="53">
        <v>0.82</v>
      </c>
      <c r="CP123" s="35"/>
      <c r="CQ123" s="35"/>
      <c r="CR123" s="34"/>
      <c r="CS123" s="34"/>
      <c r="CT123" s="35"/>
      <c r="CU123" s="35"/>
      <c r="CV123" s="34"/>
      <c r="CW123" s="34"/>
      <c r="CX123" s="53"/>
      <c r="CY123" s="53"/>
      <c r="CZ123" s="36">
        <v>46.44</v>
      </c>
      <c r="DA123" s="36"/>
      <c r="DB123" s="53"/>
      <c r="DC123" s="36"/>
      <c r="DD123" s="36"/>
      <c r="DE123" s="54"/>
      <c r="DF123" s="54"/>
      <c r="DG123" s="54"/>
      <c r="DH123" s="33"/>
      <c r="DI123" s="53"/>
      <c r="DJ123" s="53"/>
      <c r="DK123" s="53"/>
      <c r="DL123" s="53"/>
      <c r="DM123" s="53"/>
      <c r="DN123" s="54"/>
      <c r="DO123" s="37"/>
      <c r="DP123" s="35"/>
      <c r="DQ123" s="35"/>
      <c r="DR123" s="34"/>
      <c r="DS123" s="34"/>
      <c r="DT123" s="35"/>
      <c r="DU123" s="34"/>
      <c r="DV123" s="34"/>
      <c r="DW123" s="32"/>
      <c r="DX123" s="32"/>
      <c r="DY123" s="35"/>
      <c r="DZ123" s="35"/>
      <c r="EA123" s="34"/>
      <c r="EB123" s="35"/>
      <c r="EC123" s="34"/>
      <c r="ED123" s="33"/>
      <c r="EE123" s="33"/>
      <c r="EF123" s="33"/>
      <c r="EG123" s="33">
        <v>210000</v>
      </c>
      <c r="EH123" s="33"/>
      <c r="EI123" s="33">
        <v>189000</v>
      </c>
      <c r="EJ123" s="33"/>
      <c r="EK123" s="35"/>
    </row>
    <row r="124" spans="1:141" ht="30" hidden="1" x14ac:dyDescent="0.2">
      <c r="A124" s="118" t="s">
        <v>542</v>
      </c>
      <c r="B124" s="151" t="s">
        <v>233</v>
      </c>
      <c r="C124" s="151" t="s">
        <v>214</v>
      </c>
      <c r="D124" s="152" t="s">
        <v>759</v>
      </c>
      <c r="E124" s="152" t="s">
        <v>179</v>
      </c>
      <c r="F124" s="118"/>
      <c r="G124" s="118" t="s">
        <v>498</v>
      </c>
      <c r="H124" s="118"/>
      <c r="I124" s="118"/>
      <c r="J124" s="118" t="s">
        <v>543</v>
      </c>
      <c r="K124" s="118"/>
      <c r="L124" s="153">
        <v>405000</v>
      </c>
      <c r="M124" s="154"/>
      <c r="N124" s="94"/>
      <c r="O124" s="155"/>
      <c r="P124" s="162"/>
      <c r="Q124" s="162"/>
      <c r="R124" s="162"/>
      <c r="S124" s="157">
        <v>8.1999999999999993</v>
      </c>
      <c r="T124" s="157">
        <v>9.75</v>
      </c>
      <c r="U124" s="94"/>
      <c r="V124" s="159" t="s">
        <v>155</v>
      </c>
      <c r="W124" s="160"/>
      <c r="X124" s="161">
        <f t="shared" si="82"/>
        <v>10635.280771412366</v>
      </c>
      <c r="Y124" s="162"/>
      <c r="Z124" s="162"/>
      <c r="AA124" s="162" t="s">
        <v>161</v>
      </c>
      <c r="AB124" s="160">
        <f t="shared" si="87"/>
        <v>0</v>
      </c>
      <c r="AC124" s="162"/>
      <c r="AD124" s="163">
        <f t="shared" si="88"/>
        <v>0</v>
      </c>
      <c r="AE124" s="162"/>
      <c r="AF124" s="164">
        <f t="shared" si="83"/>
        <v>0</v>
      </c>
      <c r="AG124" s="164">
        <f t="shared" si="86"/>
        <v>0</v>
      </c>
      <c r="AH124" s="164">
        <f t="shared" si="84"/>
        <v>15</v>
      </c>
      <c r="AI124" s="164">
        <f t="shared" si="92"/>
        <v>10</v>
      </c>
      <c r="AJ124" s="157" t="s">
        <v>161</v>
      </c>
      <c r="AK124" s="164">
        <f t="shared" si="93"/>
        <v>15</v>
      </c>
      <c r="AL124" s="157" t="s">
        <v>751</v>
      </c>
      <c r="AM124" s="164">
        <f t="shared" si="85"/>
        <v>10</v>
      </c>
      <c r="AN124" s="157" t="s">
        <v>161</v>
      </c>
      <c r="AO124" s="164">
        <f t="shared" si="89"/>
        <v>5</v>
      </c>
      <c r="AP124" s="157" t="s">
        <v>161</v>
      </c>
      <c r="AQ124" s="164">
        <f t="shared" si="90"/>
        <v>0</v>
      </c>
      <c r="AR124" s="157" t="s">
        <v>162</v>
      </c>
      <c r="AS124" s="165"/>
      <c r="AT124" s="165"/>
      <c r="AU124" s="165"/>
      <c r="AV124" s="165"/>
      <c r="AW124" s="165"/>
      <c r="AX124" s="165"/>
      <c r="AY124" s="165"/>
      <c r="AZ124" s="165"/>
      <c r="BA124" s="166"/>
      <c r="BB124" s="125"/>
      <c r="BC124" s="166"/>
      <c r="BD124" s="118" t="s">
        <v>214</v>
      </c>
      <c r="BE124" s="167"/>
      <c r="BF124" s="118"/>
      <c r="BG124" s="167"/>
      <c r="BH124" s="118"/>
      <c r="BI124" s="167"/>
      <c r="BJ124" s="167"/>
      <c r="BK124" s="167"/>
      <c r="BL124" s="167"/>
      <c r="BM124" s="167"/>
      <c r="BN124" s="167"/>
      <c r="BO124" s="167"/>
      <c r="BP124" s="167"/>
      <c r="BQ124" s="157">
        <f t="shared" si="91"/>
        <v>55</v>
      </c>
      <c r="BR124" s="167"/>
      <c r="BS124" s="167"/>
      <c r="BT124" s="167"/>
      <c r="BU124" s="167"/>
      <c r="BV124" s="167"/>
      <c r="BW124" s="371"/>
      <c r="BX124" s="167"/>
      <c r="BY124" s="167"/>
      <c r="BZ124" s="34"/>
      <c r="CA124" s="32" t="s">
        <v>233</v>
      </c>
      <c r="CB124" s="34"/>
      <c r="CC124" s="32"/>
      <c r="CD124" s="34"/>
      <c r="CE124" s="32"/>
      <c r="CF124" s="34"/>
      <c r="CG124" s="32"/>
      <c r="CH124" s="34"/>
      <c r="CI124" s="35"/>
      <c r="CJ124" s="35"/>
      <c r="CK124" s="32"/>
      <c r="CL124" s="32"/>
      <c r="CM124" s="32"/>
      <c r="CN124" s="53"/>
      <c r="CO124" s="53">
        <v>0.82</v>
      </c>
      <c r="CP124" s="35"/>
      <c r="CQ124" s="35"/>
      <c r="CR124" s="34"/>
      <c r="CS124" s="34"/>
      <c r="CT124" s="35"/>
      <c r="CU124" s="35"/>
      <c r="CV124" s="34"/>
      <c r="CW124" s="34"/>
      <c r="CX124" s="53"/>
      <c r="CY124" s="53"/>
      <c r="CZ124" s="36">
        <v>46.44</v>
      </c>
      <c r="DA124" s="36"/>
      <c r="DB124" s="53"/>
      <c r="DC124" s="36"/>
      <c r="DD124" s="36"/>
      <c r="DE124" s="54"/>
      <c r="DF124" s="54"/>
      <c r="DG124" s="54"/>
      <c r="DH124" s="33"/>
      <c r="DI124" s="53"/>
      <c r="DJ124" s="53"/>
      <c r="DK124" s="53"/>
      <c r="DL124" s="53"/>
      <c r="DM124" s="53"/>
      <c r="DN124" s="54"/>
      <c r="DO124" s="37"/>
      <c r="DP124" s="35"/>
      <c r="DQ124" s="35"/>
      <c r="DR124" s="34"/>
      <c r="DS124" s="34"/>
      <c r="DT124" s="35"/>
      <c r="DU124" s="34"/>
      <c r="DV124" s="34"/>
      <c r="DW124" s="32"/>
      <c r="DX124" s="32"/>
      <c r="DY124" s="35"/>
      <c r="DZ124" s="35"/>
      <c r="EA124" s="34"/>
      <c r="EB124" s="35"/>
      <c r="EC124" s="34"/>
      <c r="ED124" s="33"/>
      <c r="EE124" s="33"/>
      <c r="EF124" s="33"/>
      <c r="EG124" s="33">
        <v>450000</v>
      </c>
      <c r="EH124" s="33"/>
      <c r="EI124" s="33">
        <v>405000</v>
      </c>
      <c r="EJ124" s="33"/>
      <c r="EK124" s="35"/>
    </row>
    <row r="125" spans="1:141" ht="30" hidden="1" x14ac:dyDescent="0.2">
      <c r="A125" s="118" t="s">
        <v>544</v>
      </c>
      <c r="B125" s="151" t="s">
        <v>242</v>
      </c>
      <c r="C125" s="151" t="s">
        <v>214</v>
      </c>
      <c r="D125" s="152" t="s">
        <v>759</v>
      </c>
      <c r="E125" s="152" t="s">
        <v>179</v>
      </c>
      <c r="F125" s="118"/>
      <c r="G125" s="118" t="s">
        <v>514</v>
      </c>
      <c r="H125" s="118"/>
      <c r="I125" s="118"/>
      <c r="J125" s="118" t="s">
        <v>521</v>
      </c>
      <c r="K125" s="118"/>
      <c r="L125" s="153">
        <v>3105000</v>
      </c>
      <c r="M125" s="154"/>
      <c r="N125" s="94"/>
      <c r="O125" s="155"/>
      <c r="P125" s="162"/>
      <c r="Q125" s="162"/>
      <c r="R125" s="162"/>
      <c r="S125" s="157">
        <v>8.17</v>
      </c>
      <c r="T125" s="157">
        <v>13.5</v>
      </c>
      <c r="U125" s="94"/>
      <c r="V125" s="159" t="s">
        <v>155</v>
      </c>
      <c r="W125" s="160"/>
      <c r="X125" s="161">
        <f t="shared" si="82"/>
        <v>43591.428282624081</v>
      </c>
      <c r="Y125" s="162"/>
      <c r="Z125" s="162"/>
      <c r="AA125" s="162" t="s">
        <v>161</v>
      </c>
      <c r="AB125" s="160">
        <f t="shared" si="87"/>
        <v>0</v>
      </c>
      <c r="AC125" s="162"/>
      <c r="AD125" s="163">
        <f t="shared" si="88"/>
        <v>0</v>
      </c>
      <c r="AE125" s="162"/>
      <c r="AF125" s="164">
        <f t="shared" si="83"/>
        <v>0</v>
      </c>
      <c r="AG125" s="164">
        <f t="shared" si="86"/>
        <v>0</v>
      </c>
      <c r="AH125" s="164">
        <f t="shared" si="84"/>
        <v>15</v>
      </c>
      <c r="AI125" s="164">
        <f t="shared" si="92"/>
        <v>10</v>
      </c>
      <c r="AJ125" s="157" t="s">
        <v>161</v>
      </c>
      <c r="AK125" s="164">
        <f t="shared" si="93"/>
        <v>15</v>
      </c>
      <c r="AL125" s="157" t="s">
        <v>751</v>
      </c>
      <c r="AM125" s="164">
        <f t="shared" si="85"/>
        <v>10</v>
      </c>
      <c r="AN125" s="157" t="s">
        <v>161</v>
      </c>
      <c r="AO125" s="164">
        <f t="shared" si="89"/>
        <v>5</v>
      </c>
      <c r="AP125" s="157" t="s">
        <v>161</v>
      </c>
      <c r="AQ125" s="164">
        <f t="shared" si="90"/>
        <v>0</v>
      </c>
      <c r="AR125" s="157" t="s">
        <v>162</v>
      </c>
      <c r="AS125" s="165"/>
      <c r="AT125" s="165"/>
      <c r="AU125" s="165"/>
      <c r="AV125" s="165"/>
      <c r="AW125" s="165"/>
      <c r="AX125" s="165"/>
      <c r="AY125" s="165"/>
      <c r="AZ125" s="165"/>
      <c r="BA125" s="166"/>
      <c r="BB125" s="125"/>
      <c r="BC125" s="166"/>
      <c r="BD125" s="118" t="s">
        <v>214</v>
      </c>
      <c r="BE125" s="167"/>
      <c r="BF125" s="118"/>
      <c r="BG125" s="167"/>
      <c r="BH125" s="118"/>
      <c r="BI125" s="167"/>
      <c r="BJ125" s="167"/>
      <c r="BK125" s="167"/>
      <c r="BL125" s="167"/>
      <c r="BM125" s="167"/>
      <c r="BN125" s="167"/>
      <c r="BO125" s="167"/>
      <c r="BP125" s="167"/>
      <c r="BQ125" s="157">
        <f t="shared" si="91"/>
        <v>55</v>
      </c>
      <c r="BR125" s="167"/>
      <c r="BS125" s="167"/>
      <c r="BT125" s="167"/>
      <c r="BU125" s="167"/>
      <c r="BV125" s="167"/>
      <c r="BW125" s="371"/>
      <c r="BX125" s="167"/>
      <c r="BY125" s="167"/>
      <c r="BZ125" s="34"/>
      <c r="CA125" s="32" t="s">
        <v>242</v>
      </c>
      <c r="CB125" s="34"/>
      <c r="CC125" s="32"/>
      <c r="CD125" s="34"/>
      <c r="CE125" s="32"/>
      <c r="CF125" s="34"/>
      <c r="CG125" s="32"/>
      <c r="CH125" s="34"/>
      <c r="CI125" s="35"/>
      <c r="CJ125" s="35"/>
      <c r="CK125" s="32"/>
      <c r="CL125" s="32"/>
      <c r="CM125" s="32"/>
      <c r="CN125" s="53"/>
      <c r="CO125" s="53">
        <v>1.04</v>
      </c>
      <c r="CP125" s="35"/>
      <c r="CQ125" s="35"/>
      <c r="CR125" s="34"/>
      <c r="CS125" s="34"/>
      <c r="CT125" s="35"/>
      <c r="CU125" s="35"/>
      <c r="CV125" s="34"/>
      <c r="CW125" s="34"/>
      <c r="CX125" s="53"/>
      <c r="CY125" s="53"/>
      <c r="CZ125" s="36">
        <v>68.489999999999995</v>
      </c>
      <c r="DA125" s="36"/>
      <c r="DB125" s="53"/>
      <c r="DC125" s="36"/>
      <c r="DD125" s="36"/>
      <c r="DE125" s="54"/>
      <c r="DF125" s="54"/>
      <c r="DG125" s="54"/>
      <c r="DH125" s="33"/>
      <c r="DI125" s="53"/>
      <c r="DJ125" s="53"/>
      <c r="DK125" s="53"/>
      <c r="DL125" s="53"/>
      <c r="DM125" s="53"/>
      <c r="DN125" s="54"/>
      <c r="DO125" s="37"/>
      <c r="DP125" s="35"/>
      <c r="DQ125" s="35"/>
      <c r="DR125" s="34"/>
      <c r="DS125" s="34"/>
      <c r="DT125" s="35"/>
      <c r="DU125" s="34"/>
      <c r="DV125" s="34"/>
      <c r="DW125" s="32"/>
      <c r="DX125" s="32"/>
      <c r="DY125" s="35"/>
      <c r="DZ125" s="35"/>
      <c r="EA125" s="34"/>
      <c r="EB125" s="35"/>
      <c r="EC125" s="34"/>
      <c r="ED125" s="33"/>
      <c r="EE125" s="33"/>
      <c r="EF125" s="33"/>
      <c r="EG125" s="33">
        <v>3450000</v>
      </c>
      <c r="EH125" s="33"/>
      <c r="EI125" s="33">
        <v>3105000</v>
      </c>
      <c r="EJ125" s="33"/>
      <c r="EK125" s="35"/>
    </row>
    <row r="126" spans="1:141" ht="30" hidden="1" x14ac:dyDescent="0.2">
      <c r="A126" s="118" t="s">
        <v>545</v>
      </c>
      <c r="B126" s="151" t="s">
        <v>233</v>
      </c>
      <c r="C126" s="151" t="s">
        <v>214</v>
      </c>
      <c r="D126" s="152" t="s">
        <v>759</v>
      </c>
      <c r="E126" s="152" t="s">
        <v>179</v>
      </c>
      <c r="F126" s="118"/>
      <c r="G126" s="118" t="s">
        <v>498</v>
      </c>
      <c r="H126" s="118"/>
      <c r="I126" s="118"/>
      <c r="J126" s="118" t="s">
        <v>546</v>
      </c>
      <c r="K126" s="118"/>
      <c r="L126" s="153">
        <v>1980000</v>
      </c>
      <c r="M126" s="154"/>
      <c r="N126" s="94"/>
      <c r="O126" s="155"/>
      <c r="P126" s="162"/>
      <c r="Q126" s="162"/>
      <c r="R126" s="162"/>
      <c r="S126" s="157">
        <v>8.0500000000000007</v>
      </c>
      <c r="T126" s="157">
        <v>9.75</v>
      </c>
      <c r="U126" s="94"/>
      <c r="V126" s="159" t="s">
        <v>155</v>
      </c>
      <c r="W126" s="160"/>
      <c r="X126" s="161">
        <f t="shared" si="82"/>
        <v>51994.705993571573</v>
      </c>
      <c r="Y126" s="162"/>
      <c r="Z126" s="162"/>
      <c r="AA126" s="162" t="s">
        <v>161</v>
      </c>
      <c r="AB126" s="160">
        <f t="shared" si="87"/>
        <v>0</v>
      </c>
      <c r="AC126" s="162"/>
      <c r="AD126" s="163">
        <f t="shared" si="88"/>
        <v>0</v>
      </c>
      <c r="AE126" s="162"/>
      <c r="AF126" s="164">
        <f t="shared" si="83"/>
        <v>0</v>
      </c>
      <c r="AG126" s="164">
        <f t="shared" si="86"/>
        <v>0</v>
      </c>
      <c r="AH126" s="164">
        <f t="shared" si="84"/>
        <v>15</v>
      </c>
      <c r="AI126" s="164">
        <f t="shared" si="92"/>
        <v>10</v>
      </c>
      <c r="AJ126" s="157" t="s">
        <v>161</v>
      </c>
      <c r="AK126" s="164">
        <f t="shared" si="93"/>
        <v>15</v>
      </c>
      <c r="AL126" s="157" t="s">
        <v>751</v>
      </c>
      <c r="AM126" s="164">
        <f t="shared" si="85"/>
        <v>10</v>
      </c>
      <c r="AN126" s="157" t="s">
        <v>161</v>
      </c>
      <c r="AO126" s="164">
        <f t="shared" si="89"/>
        <v>5</v>
      </c>
      <c r="AP126" s="157" t="s">
        <v>161</v>
      </c>
      <c r="AQ126" s="164">
        <f t="shared" si="90"/>
        <v>0</v>
      </c>
      <c r="AR126" s="157" t="s">
        <v>162</v>
      </c>
      <c r="AS126" s="165"/>
      <c r="AT126" s="165"/>
      <c r="AU126" s="165"/>
      <c r="AV126" s="165"/>
      <c r="AW126" s="165"/>
      <c r="AX126" s="165"/>
      <c r="AY126" s="165"/>
      <c r="AZ126" s="165"/>
      <c r="BA126" s="166"/>
      <c r="BB126" s="125"/>
      <c r="BC126" s="166"/>
      <c r="BD126" s="118" t="s">
        <v>214</v>
      </c>
      <c r="BE126" s="167"/>
      <c r="BF126" s="118"/>
      <c r="BG126" s="167"/>
      <c r="BH126" s="118"/>
      <c r="BI126" s="167"/>
      <c r="BJ126" s="167"/>
      <c r="BK126" s="167"/>
      <c r="BL126" s="167"/>
      <c r="BM126" s="167"/>
      <c r="BN126" s="167"/>
      <c r="BO126" s="167"/>
      <c r="BP126" s="167"/>
      <c r="BQ126" s="157">
        <f t="shared" si="91"/>
        <v>55</v>
      </c>
      <c r="BR126" s="167"/>
      <c r="BS126" s="167"/>
      <c r="BT126" s="167"/>
      <c r="BU126" s="167"/>
      <c r="BV126" s="167"/>
      <c r="BW126" s="371"/>
      <c r="BX126" s="167"/>
      <c r="BY126" s="167"/>
      <c r="BZ126" s="34"/>
      <c r="CA126" s="32" t="s">
        <v>233</v>
      </c>
      <c r="CB126" s="34"/>
      <c r="CC126" s="32"/>
      <c r="CD126" s="34"/>
      <c r="CE126" s="32"/>
      <c r="CF126" s="34"/>
      <c r="CG126" s="32"/>
      <c r="CH126" s="34"/>
      <c r="CI126" s="35"/>
      <c r="CJ126" s="35"/>
      <c r="CK126" s="32"/>
      <c r="CL126" s="32"/>
      <c r="CM126" s="32"/>
      <c r="CN126" s="53"/>
      <c r="CO126" s="53">
        <v>0.82</v>
      </c>
      <c r="CP126" s="35"/>
      <c r="CQ126" s="35"/>
      <c r="CR126" s="34"/>
      <c r="CS126" s="34"/>
      <c r="CT126" s="35"/>
      <c r="CU126" s="35"/>
      <c r="CV126" s="34"/>
      <c r="CW126" s="34"/>
      <c r="CX126" s="53"/>
      <c r="CY126" s="53"/>
      <c r="CZ126" s="36">
        <v>46.44</v>
      </c>
      <c r="DA126" s="36"/>
      <c r="DB126" s="53"/>
      <c r="DC126" s="36"/>
      <c r="DD126" s="36"/>
      <c r="DE126" s="54"/>
      <c r="DF126" s="54"/>
      <c r="DG126" s="54"/>
      <c r="DH126" s="33"/>
      <c r="DI126" s="53"/>
      <c r="DJ126" s="53"/>
      <c r="DK126" s="53"/>
      <c r="DL126" s="53"/>
      <c r="DM126" s="53"/>
      <c r="DN126" s="54"/>
      <c r="DO126" s="37"/>
      <c r="DP126" s="35"/>
      <c r="DQ126" s="35"/>
      <c r="DR126" s="34"/>
      <c r="DS126" s="34"/>
      <c r="DT126" s="35"/>
      <c r="DU126" s="34"/>
      <c r="DV126" s="34"/>
      <c r="DW126" s="32"/>
      <c r="DX126" s="32"/>
      <c r="DY126" s="35"/>
      <c r="DZ126" s="35"/>
      <c r="EA126" s="34"/>
      <c r="EB126" s="35"/>
      <c r="EC126" s="34"/>
      <c r="ED126" s="33"/>
      <c r="EE126" s="33"/>
      <c r="EF126" s="33"/>
      <c r="EG126" s="33">
        <v>2200000</v>
      </c>
      <c r="EH126" s="33"/>
      <c r="EI126" s="33">
        <v>1980000</v>
      </c>
      <c r="EJ126" s="33"/>
      <c r="EK126" s="35"/>
    </row>
    <row r="127" spans="1:141" ht="30" hidden="1" x14ac:dyDescent="0.2">
      <c r="A127" s="118" t="s">
        <v>547</v>
      </c>
      <c r="B127" s="151" t="s">
        <v>327</v>
      </c>
      <c r="C127" s="151" t="s">
        <v>214</v>
      </c>
      <c r="D127" s="152" t="s">
        <v>759</v>
      </c>
      <c r="E127" s="152" t="s">
        <v>179</v>
      </c>
      <c r="F127" s="118"/>
      <c r="G127" s="118" t="s">
        <v>536</v>
      </c>
      <c r="H127" s="118"/>
      <c r="I127" s="118"/>
      <c r="J127" s="118" t="s">
        <v>507</v>
      </c>
      <c r="K127" s="118"/>
      <c r="L127" s="153">
        <v>420368</v>
      </c>
      <c r="M127" s="154"/>
      <c r="N127" s="94"/>
      <c r="O127" s="155"/>
      <c r="P127" s="162"/>
      <c r="Q127" s="162"/>
      <c r="R127" s="162"/>
      <c r="S127" s="157">
        <v>8.0399999999999991</v>
      </c>
      <c r="T127" s="157">
        <v>8.25</v>
      </c>
      <c r="U127" s="94"/>
      <c r="V127" s="159" t="s">
        <v>155</v>
      </c>
      <c r="W127" s="160"/>
      <c r="X127" s="161">
        <f t="shared" si="82"/>
        <v>9612.7179262023674</v>
      </c>
      <c r="Y127" s="162"/>
      <c r="Z127" s="162"/>
      <c r="AA127" s="162" t="s">
        <v>161</v>
      </c>
      <c r="AB127" s="160">
        <f t="shared" si="87"/>
        <v>0</v>
      </c>
      <c r="AC127" s="162"/>
      <c r="AD127" s="163">
        <f t="shared" si="88"/>
        <v>0</v>
      </c>
      <c r="AE127" s="162"/>
      <c r="AF127" s="164">
        <f t="shared" si="83"/>
        <v>0</v>
      </c>
      <c r="AG127" s="164">
        <f t="shared" si="86"/>
        <v>0</v>
      </c>
      <c r="AH127" s="164">
        <f t="shared" si="84"/>
        <v>15</v>
      </c>
      <c r="AI127" s="164">
        <f t="shared" si="92"/>
        <v>10</v>
      </c>
      <c r="AJ127" s="157" t="s">
        <v>161</v>
      </c>
      <c r="AK127" s="164">
        <f t="shared" si="93"/>
        <v>15</v>
      </c>
      <c r="AL127" s="157" t="s">
        <v>751</v>
      </c>
      <c r="AM127" s="164">
        <f t="shared" si="85"/>
        <v>10</v>
      </c>
      <c r="AN127" s="157" t="s">
        <v>161</v>
      </c>
      <c r="AO127" s="164">
        <f t="shared" si="89"/>
        <v>5</v>
      </c>
      <c r="AP127" s="157" t="s">
        <v>161</v>
      </c>
      <c r="AQ127" s="164">
        <f t="shared" si="90"/>
        <v>0</v>
      </c>
      <c r="AR127" s="157" t="s">
        <v>162</v>
      </c>
      <c r="AS127" s="165"/>
      <c r="AT127" s="165"/>
      <c r="AU127" s="165"/>
      <c r="AV127" s="165"/>
      <c r="AW127" s="165"/>
      <c r="AX127" s="165"/>
      <c r="AY127" s="165"/>
      <c r="AZ127" s="165"/>
      <c r="BA127" s="166"/>
      <c r="BB127" s="125"/>
      <c r="BC127" s="166"/>
      <c r="BD127" s="151" t="s">
        <v>214</v>
      </c>
      <c r="BE127" s="167"/>
      <c r="BF127" s="118"/>
      <c r="BG127" s="167"/>
      <c r="BH127" s="118"/>
      <c r="BI127" s="167"/>
      <c r="BJ127" s="167"/>
      <c r="BK127" s="167"/>
      <c r="BL127" s="167"/>
      <c r="BM127" s="167"/>
      <c r="BN127" s="167"/>
      <c r="BO127" s="167"/>
      <c r="BP127" s="167"/>
      <c r="BQ127" s="157">
        <f t="shared" si="91"/>
        <v>55</v>
      </c>
      <c r="BR127" s="167"/>
      <c r="BS127" s="167"/>
      <c r="BT127" s="167"/>
      <c r="BU127" s="167"/>
      <c r="BV127" s="167"/>
      <c r="BW127" s="371"/>
      <c r="BX127" s="167"/>
      <c r="BY127" s="167"/>
      <c r="BZ127" s="34"/>
      <c r="CA127" s="32" t="s">
        <v>327</v>
      </c>
      <c r="CB127" s="34"/>
      <c r="CC127" s="32"/>
      <c r="CD127" s="34"/>
      <c r="CE127" s="32"/>
      <c r="CF127" s="34"/>
      <c r="CG127" s="32"/>
      <c r="CH127" s="34"/>
      <c r="CI127" s="35"/>
      <c r="CJ127" s="35"/>
      <c r="CK127" s="32"/>
      <c r="CL127" s="32"/>
      <c r="CM127" s="32"/>
      <c r="CN127" s="53"/>
      <c r="CO127" s="53">
        <v>1.1399999999999999</v>
      </c>
      <c r="CP127" s="35"/>
      <c r="CQ127" s="35"/>
      <c r="CR127" s="34"/>
      <c r="CS127" s="34"/>
      <c r="CT127" s="35"/>
      <c r="CU127" s="35"/>
      <c r="CV127" s="34"/>
      <c r="CW127" s="34"/>
      <c r="CX127" s="53"/>
      <c r="CY127" s="53"/>
      <c r="CZ127" s="36">
        <v>38.36</v>
      </c>
      <c r="DA127" s="36"/>
      <c r="DB127" s="53"/>
      <c r="DC127" s="36"/>
      <c r="DD127" s="36"/>
      <c r="DE127" s="54"/>
      <c r="DF127" s="54"/>
      <c r="DG127" s="54"/>
      <c r="DH127" s="33"/>
      <c r="DI127" s="53"/>
      <c r="DJ127" s="53"/>
      <c r="DK127" s="53"/>
      <c r="DL127" s="53"/>
      <c r="DM127" s="53"/>
      <c r="DN127" s="54"/>
      <c r="DO127" s="37"/>
      <c r="DP127" s="35"/>
      <c r="DQ127" s="35"/>
      <c r="DR127" s="34"/>
      <c r="DS127" s="34"/>
      <c r="DT127" s="35"/>
      <c r="DU127" s="34"/>
      <c r="DV127" s="34"/>
      <c r="DW127" s="32"/>
      <c r="DX127" s="32"/>
      <c r="DY127" s="35"/>
      <c r="DZ127" s="35"/>
      <c r="EA127" s="34"/>
      <c r="EB127" s="35"/>
      <c r="EC127" s="34"/>
      <c r="ED127" s="33"/>
      <c r="EE127" s="33"/>
      <c r="EF127" s="33"/>
      <c r="EG127" s="33">
        <v>467075</v>
      </c>
      <c r="EH127" s="33"/>
      <c r="EI127" s="33">
        <v>420368</v>
      </c>
      <c r="EJ127" s="33"/>
      <c r="EK127" s="35"/>
    </row>
    <row r="128" spans="1:141" ht="30" hidden="1" x14ac:dyDescent="0.2">
      <c r="A128" s="118" t="s">
        <v>548</v>
      </c>
      <c r="B128" s="151" t="s">
        <v>233</v>
      </c>
      <c r="C128" s="151" t="s">
        <v>214</v>
      </c>
      <c r="D128" s="152" t="s">
        <v>759</v>
      </c>
      <c r="E128" s="152" t="s">
        <v>179</v>
      </c>
      <c r="F128" s="118"/>
      <c r="G128" s="118" t="s">
        <v>498</v>
      </c>
      <c r="H128" s="118"/>
      <c r="I128" s="118"/>
      <c r="J128" s="118" t="s">
        <v>549</v>
      </c>
      <c r="K128" s="118"/>
      <c r="L128" s="153">
        <v>675000</v>
      </c>
      <c r="M128" s="154"/>
      <c r="N128" s="94"/>
      <c r="O128" s="155"/>
      <c r="P128" s="162"/>
      <c r="Q128" s="162"/>
      <c r="R128" s="162"/>
      <c r="S128" s="157">
        <v>7.97</v>
      </c>
      <c r="T128" s="157">
        <v>9.75</v>
      </c>
      <c r="U128" s="94"/>
      <c r="V128" s="159" t="s">
        <v>155</v>
      </c>
      <c r="W128" s="160"/>
      <c r="X128" s="161">
        <f t="shared" si="82"/>
        <v>17725.467952353945</v>
      </c>
      <c r="Y128" s="162"/>
      <c r="Z128" s="162"/>
      <c r="AA128" s="162" t="s">
        <v>161</v>
      </c>
      <c r="AB128" s="160">
        <f t="shared" si="87"/>
        <v>0</v>
      </c>
      <c r="AC128" s="162"/>
      <c r="AD128" s="163">
        <f t="shared" si="88"/>
        <v>0</v>
      </c>
      <c r="AE128" s="162"/>
      <c r="AF128" s="164">
        <f t="shared" si="83"/>
        <v>0</v>
      </c>
      <c r="AG128" s="164">
        <f t="shared" si="86"/>
        <v>0</v>
      </c>
      <c r="AH128" s="164">
        <f t="shared" si="84"/>
        <v>15</v>
      </c>
      <c r="AI128" s="164">
        <f t="shared" si="92"/>
        <v>10</v>
      </c>
      <c r="AJ128" s="157" t="s">
        <v>161</v>
      </c>
      <c r="AK128" s="164">
        <f t="shared" si="93"/>
        <v>15</v>
      </c>
      <c r="AL128" s="157" t="s">
        <v>751</v>
      </c>
      <c r="AM128" s="164">
        <f t="shared" si="85"/>
        <v>10</v>
      </c>
      <c r="AN128" s="157" t="s">
        <v>161</v>
      </c>
      <c r="AO128" s="164">
        <f t="shared" si="89"/>
        <v>5</v>
      </c>
      <c r="AP128" s="157" t="s">
        <v>161</v>
      </c>
      <c r="AQ128" s="164">
        <f t="shared" si="90"/>
        <v>0</v>
      </c>
      <c r="AR128" s="157" t="s">
        <v>162</v>
      </c>
      <c r="AS128" s="165"/>
      <c r="AT128" s="165"/>
      <c r="AU128" s="165"/>
      <c r="AV128" s="165"/>
      <c r="AW128" s="165"/>
      <c r="AX128" s="165"/>
      <c r="AY128" s="165"/>
      <c r="AZ128" s="165"/>
      <c r="BA128" s="166"/>
      <c r="BB128" s="125"/>
      <c r="BC128" s="166"/>
      <c r="BD128" s="118" t="s">
        <v>214</v>
      </c>
      <c r="BE128" s="167"/>
      <c r="BF128" s="118"/>
      <c r="BG128" s="167"/>
      <c r="BH128" s="118"/>
      <c r="BI128" s="167"/>
      <c r="BJ128" s="167"/>
      <c r="BK128" s="167"/>
      <c r="BL128" s="167"/>
      <c r="BM128" s="167"/>
      <c r="BN128" s="167"/>
      <c r="BO128" s="167"/>
      <c r="BP128" s="167"/>
      <c r="BQ128" s="157">
        <f t="shared" si="91"/>
        <v>55</v>
      </c>
      <c r="BR128" s="167"/>
      <c r="BS128" s="167"/>
      <c r="BT128" s="167"/>
      <c r="BU128" s="167"/>
      <c r="BV128" s="167"/>
      <c r="BW128" s="371"/>
      <c r="BX128" s="167"/>
      <c r="BY128" s="167"/>
      <c r="BZ128" s="34"/>
      <c r="CA128" s="32" t="s">
        <v>233</v>
      </c>
      <c r="CB128" s="34"/>
      <c r="CC128" s="32"/>
      <c r="CD128" s="34"/>
      <c r="CE128" s="32"/>
      <c r="CF128" s="34"/>
      <c r="CG128" s="32"/>
      <c r="CH128" s="34"/>
      <c r="CI128" s="35"/>
      <c r="CJ128" s="35"/>
      <c r="CK128" s="32"/>
      <c r="CL128" s="32"/>
      <c r="CM128" s="32"/>
      <c r="CN128" s="53"/>
      <c r="CO128" s="53">
        <v>0.82</v>
      </c>
      <c r="CP128" s="35"/>
      <c r="CQ128" s="35"/>
      <c r="CR128" s="34"/>
      <c r="CS128" s="34"/>
      <c r="CT128" s="35"/>
      <c r="CU128" s="35"/>
      <c r="CV128" s="34"/>
      <c r="CW128" s="34"/>
      <c r="CX128" s="53"/>
      <c r="CY128" s="53"/>
      <c r="CZ128" s="36">
        <v>46.44</v>
      </c>
      <c r="DA128" s="36"/>
      <c r="DB128" s="53"/>
      <c r="DC128" s="36"/>
      <c r="DD128" s="36"/>
      <c r="DE128" s="54"/>
      <c r="DF128" s="54"/>
      <c r="DG128" s="54"/>
      <c r="DH128" s="33"/>
      <c r="DI128" s="53"/>
      <c r="DJ128" s="53"/>
      <c r="DK128" s="53"/>
      <c r="DL128" s="53"/>
      <c r="DM128" s="53"/>
      <c r="DN128" s="54"/>
      <c r="DO128" s="37"/>
      <c r="DP128" s="35"/>
      <c r="DQ128" s="35"/>
      <c r="DR128" s="34"/>
      <c r="DS128" s="34"/>
      <c r="DT128" s="35"/>
      <c r="DU128" s="34"/>
      <c r="DV128" s="34"/>
      <c r="DW128" s="32"/>
      <c r="DX128" s="32"/>
      <c r="DY128" s="35"/>
      <c r="DZ128" s="35"/>
      <c r="EA128" s="34"/>
      <c r="EB128" s="35"/>
      <c r="EC128" s="34"/>
      <c r="ED128" s="33"/>
      <c r="EE128" s="33"/>
      <c r="EF128" s="33"/>
      <c r="EG128" s="33">
        <v>750000</v>
      </c>
      <c r="EH128" s="33"/>
      <c r="EI128" s="33">
        <v>675000</v>
      </c>
      <c r="EJ128" s="33"/>
      <c r="EK128" s="35"/>
    </row>
    <row r="129" spans="1:142" ht="30" hidden="1" x14ac:dyDescent="0.2">
      <c r="A129" s="118" t="s">
        <v>550</v>
      </c>
      <c r="B129" s="151" t="s">
        <v>472</v>
      </c>
      <c r="C129" s="151" t="s">
        <v>214</v>
      </c>
      <c r="D129" s="152" t="s">
        <v>759</v>
      </c>
      <c r="E129" s="152" t="s">
        <v>179</v>
      </c>
      <c r="F129" s="118"/>
      <c r="G129" s="118" t="s">
        <v>517</v>
      </c>
      <c r="H129" s="118"/>
      <c r="I129" s="118"/>
      <c r="J129" s="118" t="s">
        <v>549</v>
      </c>
      <c r="K129" s="118"/>
      <c r="L129" s="153">
        <v>675000</v>
      </c>
      <c r="M129" s="154"/>
      <c r="N129" s="94"/>
      <c r="O129" s="155"/>
      <c r="P129" s="162"/>
      <c r="Q129" s="162"/>
      <c r="R129" s="162"/>
      <c r="S129" s="157">
        <v>7.95</v>
      </c>
      <c r="T129" s="157">
        <v>6.75</v>
      </c>
      <c r="U129" s="94"/>
      <c r="V129" s="159" t="s">
        <v>155</v>
      </c>
      <c r="W129" s="160"/>
      <c r="X129" s="161">
        <f t="shared" si="82"/>
        <v>68326.753720012144</v>
      </c>
      <c r="Y129" s="162"/>
      <c r="Z129" s="162"/>
      <c r="AA129" s="162" t="s">
        <v>161</v>
      </c>
      <c r="AB129" s="160">
        <f t="shared" si="87"/>
        <v>0</v>
      </c>
      <c r="AC129" s="162"/>
      <c r="AD129" s="163">
        <f t="shared" si="88"/>
        <v>0</v>
      </c>
      <c r="AE129" s="162"/>
      <c r="AF129" s="164">
        <f t="shared" si="83"/>
        <v>0</v>
      </c>
      <c r="AG129" s="164">
        <f t="shared" si="86"/>
        <v>0</v>
      </c>
      <c r="AH129" s="164">
        <f t="shared" si="84"/>
        <v>15</v>
      </c>
      <c r="AI129" s="164">
        <f t="shared" si="92"/>
        <v>10</v>
      </c>
      <c r="AJ129" s="157" t="s">
        <v>161</v>
      </c>
      <c r="AK129" s="164">
        <f t="shared" si="93"/>
        <v>15</v>
      </c>
      <c r="AL129" s="157" t="s">
        <v>751</v>
      </c>
      <c r="AM129" s="164">
        <f t="shared" si="85"/>
        <v>10</v>
      </c>
      <c r="AN129" s="157" t="s">
        <v>161</v>
      </c>
      <c r="AO129" s="164">
        <f t="shared" si="89"/>
        <v>5</v>
      </c>
      <c r="AP129" s="157" t="s">
        <v>161</v>
      </c>
      <c r="AQ129" s="164">
        <f t="shared" si="90"/>
        <v>0</v>
      </c>
      <c r="AR129" s="157" t="s">
        <v>162</v>
      </c>
      <c r="AS129" s="165"/>
      <c r="AT129" s="165"/>
      <c r="AU129" s="165"/>
      <c r="AV129" s="165"/>
      <c r="AW129" s="165"/>
      <c r="AX129" s="165"/>
      <c r="AY129" s="165"/>
      <c r="AZ129" s="165"/>
      <c r="BA129" s="166"/>
      <c r="BB129" s="125"/>
      <c r="BC129" s="166"/>
      <c r="BD129" s="151" t="s">
        <v>214</v>
      </c>
      <c r="BE129" s="167"/>
      <c r="BF129" s="118"/>
      <c r="BG129" s="167"/>
      <c r="BH129" s="118"/>
      <c r="BI129" s="167"/>
      <c r="BJ129" s="167"/>
      <c r="BK129" s="167"/>
      <c r="BL129" s="167"/>
      <c r="BM129" s="167"/>
      <c r="BN129" s="167"/>
      <c r="BO129" s="167"/>
      <c r="BP129" s="167"/>
      <c r="BQ129" s="157">
        <f t="shared" si="91"/>
        <v>55</v>
      </c>
      <c r="BR129" s="167"/>
      <c r="BS129" s="167"/>
      <c r="BT129" s="167"/>
      <c r="BU129" s="167"/>
      <c r="BV129" s="167"/>
      <c r="BW129" s="371"/>
      <c r="BX129" s="167"/>
      <c r="BY129" s="167"/>
      <c r="BZ129" s="34"/>
      <c r="CA129" s="32" t="s">
        <v>472</v>
      </c>
      <c r="CB129" s="34"/>
      <c r="CC129" s="32"/>
      <c r="CD129" s="34"/>
      <c r="CE129" s="32"/>
      <c r="CF129" s="34"/>
      <c r="CG129" s="32"/>
      <c r="CH129" s="34"/>
      <c r="CI129" s="35"/>
      <c r="CJ129" s="35"/>
      <c r="CK129" s="32"/>
      <c r="CL129" s="32"/>
      <c r="CM129" s="32"/>
      <c r="CN129" s="53"/>
      <c r="CO129" s="53">
        <v>0.89</v>
      </c>
      <c r="CP129" s="35"/>
      <c r="CQ129" s="35"/>
      <c r="CR129" s="34"/>
      <c r="CS129" s="34"/>
      <c r="CT129" s="35"/>
      <c r="CU129" s="35"/>
      <c r="CV129" s="34"/>
      <c r="CW129" s="34"/>
      <c r="CX129" s="53"/>
      <c r="CY129" s="53"/>
      <c r="CZ129" s="36">
        <v>11.1</v>
      </c>
      <c r="DA129" s="36"/>
      <c r="DB129" s="53"/>
      <c r="DC129" s="36"/>
      <c r="DD129" s="36"/>
      <c r="DE129" s="54"/>
      <c r="DF129" s="54"/>
      <c r="DG129" s="54"/>
      <c r="DH129" s="33"/>
      <c r="DI129" s="53"/>
      <c r="DJ129" s="53"/>
      <c r="DK129" s="53"/>
      <c r="DL129" s="53"/>
      <c r="DM129" s="53"/>
      <c r="DN129" s="54"/>
      <c r="DO129" s="37"/>
      <c r="DP129" s="35"/>
      <c r="DQ129" s="35"/>
      <c r="DR129" s="34"/>
      <c r="DS129" s="34"/>
      <c r="DT129" s="35"/>
      <c r="DU129" s="34"/>
      <c r="DV129" s="34"/>
      <c r="DW129" s="32"/>
      <c r="DX129" s="32"/>
      <c r="DY129" s="35"/>
      <c r="DZ129" s="35"/>
      <c r="EA129" s="34"/>
      <c r="EB129" s="35"/>
      <c r="EC129" s="34"/>
      <c r="ED129" s="33"/>
      <c r="EE129" s="33"/>
      <c r="EF129" s="33"/>
      <c r="EG129" s="33">
        <v>750000</v>
      </c>
      <c r="EH129" s="33"/>
      <c r="EI129" s="33">
        <v>675000</v>
      </c>
      <c r="EJ129" s="33"/>
      <c r="EK129" s="35"/>
    </row>
    <row r="130" spans="1:142" ht="30" hidden="1" x14ac:dyDescent="0.2">
      <c r="A130" s="118" t="s">
        <v>552</v>
      </c>
      <c r="B130" s="151" t="s">
        <v>233</v>
      </c>
      <c r="C130" s="151" t="s">
        <v>214</v>
      </c>
      <c r="D130" s="152" t="s">
        <v>759</v>
      </c>
      <c r="E130" s="152" t="s">
        <v>179</v>
      </c>
      <c r="F130" s="118"/>
      <c r="G130" s="118" t="s">
        <v>498</v>
      </c>
      <c r="H130" s="118"/>
      <c r="I130" s="118"/>
      <c r="J130" s="118" t="s">
        <v>553</v>
      </c>
      <c r="K130" s="118"/>
      <c r="L130" s="153">
        <v>382500</v>
      </c>
      <c r="M130" s="154"/>
      <c r="N130" s="94"/>
      <c r="O130" s="155"/>
      <c r="P130" s="162"/>
      <c r="Q130" s="162"/>
      <c r="R130" s="162"/>
      <c r="S130" s="157">
        <v>7.87</v>
      </c>
      <c r="T130" s="157">
        <v>9.75</v>
      </c>
      <c r="U130" s="94"/>
      <c r="V130" s="159" t="s">
        <v>155</v>
      </c>
      <c r="W130" s="160"/>
      <c r="X130" s="161">
        <f t="shared" si="82"/>
        <v>10044.431839667235</v>
      </c>
      <c r="Y130" s="162"/>
      <c r="Z130" s="162"/>
      <c r="AA130" s="162" t="s">
        <v>161</v>
      </c>
      <c r="AB130" s="160">
        <f t="shared" si="87"/>
        <v>0</v>
      </c>
      <c r="AC130" s="162"/>
      <c r="AD130" s="163">
        <f t="shared" si="88"/>
        <v>0</v>
      </c>
      <c r="AE130" s="162"/>
      <c r="AF130" s="164">
        <f t="shared" si="83"/>
        <v>0</v>
      </c>
      <c r="AG130" s="164">
        <f t="shared" si="86"/>
        <v>0</v>
      </c>
      <c r="AH130" s="164">
        <f t="shared" si="84"/>
        <v>15</v>
      </c>
      <c r="AI130" s="164">
        <f t="shared" si="92"/>
        <v>10</v>
      </c>
      <c r="AJ130" s="157" t="s">
        <v>161</v>
      </c>
      <c r="AK130" s="164">
        <f t="shared" si="93"/>
        <v>15</v>
      </c>
      <c r="AL130" s="157" t="s">
        <v>751</v>
      </c>
      <c r="AM130" s="164">
        <f t="shared" si="85"/>
        <v>10</v>
      </c>
      <c r="AN130" s="157" t="s">
        <v>161</v>
      </c>
      <c r="AO130" s="164">
        <f t="shared" si="89"/>
        <v>5</v>
      </c>
      <c r="AP130" s="157" t="s">
        <v>161</v>
      </c>
      <c r="AQ130" s="164">
        <f t="shared" si="90"/>
        <v>0</v>
      </c>
      <c r="AR130" s="157" t="s">
        <v>162</v>
      </c>
      <c r="AS130" s="165"/>
      <c r="AT130" s="165"/>
      <c r="AU130" s="165"/>
      <c r="AV130" s="165"/>
      <c r="AW130" s="165"/>
      <c r="AX130" s="165"/>
      <c r="AY130" s="165"/>
      <c r="AZ130" s="165"/>
      <c r="BA130" s="166"/>
      <c r="BB130" s="125"/>
      <c r="BC130" s="166"/>
      <c r="BD130" s="151" t="s">
        <v>214</v>
      </c>
      <c r="BE130" s="167"/>
      <c r="BF130" s="118"/>
      <c r="BG130" s="167"/>
      <c r="BH130" s="118"/>
      <c r="BI130" s="167"/>
      <c r="BJ130" s="167"/>
      <c r="BK130" s="167"/>
      <c r="BL130" s="167"/>
      <c r="BM130" s="167"/>
      <c r="BN130" s="167"/>
      <c r="BO130" s="167"/>
      <c r="BP130" s="167"/>
      <c r="BQ130" s="157">
        <f t="shared" si="91"/>
        <v>55</v>
      </c>
      <c r="BR130" s="167"/>
      <c r="BS130" s="167"/>
      <c r="BT130" s="167"/>
      <c r="BU130" s="167"/>
      <c r="BV130" s="167"/>
      <c r="BW130" s="371"/>
      <c r="BX130" s="167"/>
      <c r="BY130" s="167"/>
      <c r="BZ130" s="34"/>
      <c r="CA130" s="32" t="s">
        <v>233</v>
      </c>
      <c r="CB130" s="34"/>
      <c r="CC130" s="32"/>
      <c r="CD130" s="34"/>
      <c r="CE130" s="32"/>
      <c r="CF130" s="34"/>
      <c r="CG130" s="32"/>
      <c r="CH130" s="34"/>
      <c r="CI130" s="35"/>
      <c r="CJ130" s="35"/>
      <c r="CK130" s="32"/>
      <c r="CL130" s="32"/>
      <c r="CM130" s="32"/>
      <c r="CN130" s="53"/>
      <c r="CO130" s="53">
        <v>0.82</v>
      </c>
      <c r="CP130" s="35"/>
      <c r="CQ130" s="35"/>
      <c r="CR130" s="34"/>
      <c r="CS130" s="34"/>
      <c r="CT130" s="35"/>
      <c r="CU130" s="35"/>
      <c r="CV130" s="34"/>
      <c r="CW130" s="34"/>
      <c r="CX130" s="53"/>
      <c r="CY130" s="53"/>
      <c r="CZ130" s="36">
        <v>46.44</v>
      </c>
      <c r="DA130" s="36"/>
      <c r="DB130" s="53"/>
      <c r="DC130" s="36"/>
      <c r="DD130" s="36"/>
      <c r="DE130" s="54"/>
      <c r="DF130" s="54"/>
      <c r="DG130" s="54"/>
      <c r="DH130" s="33"/>
      <c r="DI130" s="53"/>
      <c r="DJ130" s="53"/>
      <c r="DK130" s="53"/>
      <c r="DL130" s="53"/>
      <c r="DM130" s="53"/>
      <c r="DN130" s="54"/>
      <c r="DO130" s="37"/>
      <c r="DP130" s="35"/>
      <c r="DQ130" s="35"/>
      <c r="DR130" s="34"/>
      <c r="DS130" s="34"/>
      <c r="DT130" s="35"/>
      <c r="DU130" s="34"/>
      <c r="DV130" s="34"/>
      <c r="DW130" s="32"/>
      <c r="DX130" s="32"/>
      <c r="DY130" s="35"/>
      <c r="DZ130" s="35"/>
      <c r="EA130" s="34"/>
      <c r="EB130" s="35"/>
      <c r="EC130" s="34"/>
      <c r="ED130" s="33"/>
      <c r="EE130" s="33"/>
      <c r="EF130" s="33"/>
      <c r="EG130" s="33">
        <v>425000</v>
      </c>
      <c r="EH130" s="33"/>
      <c r="EI130" s="33">
        <v>382500</v>
      </c>
      <c r="EJ130" s="33"/>
      <c r="EK130" s="35"/>
    </row>
    <row r="131" spans="1:142" ht="30" hidden="1" x14ac:dyDescent="0.2">
      <c r="A131" s="118" t="s">
        <v>554</v>
      </c>
      <c r="B131" s="151" t="s">
        <v>242</v>
      </c>
      <c r="C131" s="151" t="s">
        <v>214</v>
      </c>
      <c r="D131" s="152" t="s">
        <v>759</v>
      </c>
      <c r="E131" s="152" t="s">
        <v>179</v>
      </c>
      <c r="F131" s="118"/>
      <c r="G131" s="118" t="s">
        <v>514</v>
      </c>
      <c r="H131" s="118"/>
      <c r="I131" s="118"/>
      <c r="J131" s="118" t="s">
        <v>555</v>
      </c>
      <c r="K131" s="118"/>
      <c r="L131" s="153">
        <v>2475000</v>
      </c>
      <c r="M131" s="154"/>
      <c r="N131" s="94"/>
      <c r="O131" s="155"/>
      <c r="P131" s="162"/>
      <c r="Q131" s="162"/>
      <c r="R131" s="162"/>
      <c r="S131" s="157">
        <v>7.86</v>
      </c>
      <c r="T131" s="157">
        <v>13.5</v>
      </c>
      <c r="U131" s="94"/>
      <c r="V131" s="159" t="s">
        <v>155</v>
      </c>
      <c r="W131" s="160"/>
      <c r="X131" s="161">
        <f t="shared" si="82"/>
        <v>34746.790660062674</v>
      </c>
      <c r="Y131" s="162"/>
      <c r="Z131" s="162"/>
      <c r="AA131" s="162" t="s">
        <v>161</v>
      </c>
      <c r="AB131" s="160">
        <f t="shared" si="87"/>
        <v>0</v>
      </c>
      <c r="AC131" s="162"/>
      <c r="AD131" s="163">
        <f t="shared" si="88"/>
        <v>0</v>
      </c>
      <c r="AE131" s="162"/>
      <c r="AF131" s="164">
        <f t="shared" si="83"/>
        <v>0</v>
      </c>
      <c r="AG131" s="164">
        <f t="shared" si="86"/>
        <v>0</v>
      </c>
      <c r="AH131" s="164">
        <f t="shared" si="84"/>
        <v>15</v>
      </c>
      <c r="AI131" s="164">
        <f t="shared" si="92"/>
        <v>10</v>
      </c>
      <c r="AJ131" s="157" t="s">
        <v>161</v>
      </c>
      <c r="AK131" s="164">
        <f t="shared" si="93"/>
        <v>15</v>
      </c>
      <c r="AL131" s="157" t="s">
        <v>751</v>
      </c>
      <c r="AM131" s="164">
        <f t="shared" si="85"/>
        <v>10</v>
      </c>
      <c r="AN131" s="157" t="s">
        <v>161</v>
      </c>
      <c r="AO131" s="164">
        <f t="shared" si="89"/>
        <v>5</v>
      </c>
      <c r="AP131" s="157" t="s">
        <v>161</v>
      </c>
      <c r="AQ131" s="164">
        <f t="shared" si="90"/>
        <v>0</v>
      </c>
      <c r="AR131" s="157" t="s">
        <v>162</v>
      </c>
      <c r="AS131" s="165"/>
      <c r="AT131" s="165"/>
      <c r="AU131" s="165"/>
      <c r="AV131" s="165"/>
      <c r="AW131" s="165"/>
      <c r="AX131" s="165"/>
      <c r="AY131" s="165"/>
      <c r="AZ131" s="165"/>
      <c r="BA131" s="166"/>
      <c r="BB131" s="125"/>
      <c r="BC131" s="166"/>
      <c r="BD131" s="151" t="s">
        <v>214</v>
      </c>
      <c r="BE131" s="167"/>
      <c r="BF131" s="118"/>
      <c r="BG131" s="167"/>
      <c r="BH131" s="118"/>
      <c r="BI131" s="167"/>
      <c r="BJ131" s="167"/>
      <c r="BK131" s="167"/>
      <c r="BL131" s="167"/>
      <c r="BM131" s="167"/>
      <c r="BN131" s="167"/>
      <c r="BO131" s="167"/>
      <c r="BP131" s="167"/>
      <c r="BQ131" s="157">
        <f t="shared" si="91"/>
        <v>55</v>
      </c>
      <c r="BR131" s="167"/>
      <c r="BS131" s="167"/>
      <c r="BT131" s="167"/>
      <c r="BU131" s="167"/>
      <c r="BV131" s="167"/>
      <c r="BW131" s="371"/>
      <c r="BX131" s="167"/>
      <c r="BY131" s="167"/>
      <c r="BZ131" s="34"/>
      <c r="CA131" s="32" t="s">
        <v>242</v>
      </c>
      <c r="CB131" s="34"/>
      <c r="CC131" s="32"/>
      <c r="CD131" s="34"/>
      <c r="CE131" s="32"/>
      <c r="CF131" s="34"/>
      <c r="CG131" s="32"/>
      <c r="CH131" s="34"/>
      <c r="CI131" s="35"/>
      <c r="CJ131" s="35"/>
      <c r="CK131" s="32"/>
      <c r="CL131" s="32"/>
      <c r="CM131" s="32"/>
      <c r="CN131" s="53"/>
      <c r="CO131" s="53">
        <v>1.04</v>
      </c>
      <c r="CP131" s="35"/>
      <c r="CQ131" s="35"/>
      <c r="CR131" s="34"/>
      <c r="CS131" s="34"/>
      <c r="CT131" s="35"/>
      <c r="CU131" s="35"/>
      <c r="CV131" s="34"/>
      <c r="CW131" s="34"/>
      <c r="CX131" s="53"/>
      <c r="CY131" s="53"/>
      <c r="CZ131" s="36">
        <v>68.489999999999995</v>
      </c>
      <c r="DA131" s="36"/>
      <c r="DB131" s="53"/>
      <c r="DC131" s="36"/>
      <c r="DD131" s="36"/>
      <c r="DE131" s="54"/>
      <c r="DF131" s="54"/>
      <c r="DG131" s="54"/>
      <c r="DH131" s="33"/>
      <c r="DI131" s="53"/>
      <c r="DJ131" s="53"/>
      <c r="DK131" s="53"/>
      <c r="DL131" s="53"/>
      <c r="DM131" s="53"/>
      <c r="DN131" s="54"/>
      <c r="DO131" s="37"/>
      <c r="DP131" s="35"/>
      <c r="DQ131" s="35"/>
      <c r="DR131" s="34"/>
      <c r="DS131" s="34"/>
      <c r="DT131" s="35"/>
      <c r="DU131" s="34"/>
      <c r="DV131" s="34"/>
      <c r="DW131" s="32"/>
      <c r="DX131" s="32"/>
      <c r="DY131" s="35"/>
      <c r="DZ131" s="35"/>
      <c r="EA131" s="34"/>
      <c r="EB131" s="35"/>
      <c r="EC131" s="34"/>
      <c r="ED131" s="33"/>
      <c r="EE131" s="33"/>
      <c r="EF131" s="33"/>
      <c r="EG131" s="33">
        <v>2750000</v>
      </c>
      <c r="EH131" s="33"/>
      <c r="EI131" s="33">
        <v>2475000</v>
      </c>
      <c r="EJ131" s="33"/>
      <c r="EK131" s="35"/>
    </row>
    <row r="132" spans="1:142" ht="30" hidden="1" x14ac:dyDescent="0.2">
      <c r="A132" s="118" t="s">
        <v>560</v>
      </c>
      <c r="B132" s="151" t="s">
        <v>233</v>
      </c>
      <c r="C132" s="151" t="s">
        <v>214</v>
      </c>
      <c r="D132" s="152" t="s">
        <v>759</v>
      </c>
      <c r="E132" s="152" t="s">
        <v>179</v>
      </c>
      <c r="F132" s="118"/>
      <c r="G132" s="118" t="s">
        <v>498</v>
      </c>
      <c r="H132" s="118"/>
      <c r="I132" s="118"/>
      <c r="J132" s="118" t="s">
        <v>561</v>
      </c>
      <c r="K132" s="118"/>
      <c r="L132" s="153">
        <v>270000</v>
      </c>
      <c r="M132" s="154"/>
      <c r="N132" s="94"/>
      <c r="O132" s="155"/>
      <c r="P132" s="162"/>
      <c r="Q132" s="162"/>
      <c r="R132" s="162"/>
      <c r="S132" s="157">
        <v>6.97</v>
      </c>
      <c r="T132" s="157">
        <v>9.75</v>
      </c>
      <c r="U132" s="94"/>
      <c r="V132" s="159" t="s">
        <v>155</v>
      </c>
      <c r="W132" s="160"/>
      <c r="X132" s="161">
        <f t="shared" si="82"/>
        <v>7090.1871809415779</v>
      </c>
      <c r="Y132" s="162"/>
      <c r="Z132" s="162"/>
      <c r="AA132" s="162" t="s">
        <v>161</v>
      </c>
      <c r="AB132" s="160">
        <f t="shared" si="87"/>
        <v>0</v>
      </c>
      <c r="AC132" s="162"/>
      <c r="AD132" s="163">
        <f t="shared" si="88"/>
        <v>0</v>
      </c>
      <c r="AE132" s="162"/>
      <c r="AF132" s="164">
        <f t="shared" si="83"/>
        <v>0</v>
      </c>
      <c r="AG132" s="164">
        <f t="shared" si="86"/>
        <v>0</v>
      </c>
      <c r="AH132" s="164">
        <f t="shared" si="84"/>
        <v>15</v>
      </c>
      <c r="AI132" s="164">
        <f t="shared" si="92"/>
        <v>10</v>
      </c>
      <c r="AJ132" s="157" t="s">
        <v>161</v>
      </c>
      <c r="AK132" s="164">
        <f t="shared" si="93"/>
        <v>15</v>
      </c>
      <c r="AL132" s="157" t="s">
        <v>751</v>
      </c>
      <c r="AM132" s="164">
        <f t="shared" si="85"/>
        <v>10</v>
      </c>
      <c r="AN132" s="157" t="s">
        <v>161</v>
      </c>
      <c r="AO132" s="164">
        <f t="shared" si="89"/>
        <v>5</v>
      </c>
      <c r="AP132" s="157" t="s">
        <v>161</v>
      </c>
      <c r="AQ132" s="164">
        <f t="shared" si="90"/>
        <v>0</v>
      </c>
      <c r="AR132" s="157" t="s">
        <v>162</v>
      </c>
      <c r="AS132" s="165"/>
      <c r="AT132" s="165"/>
      <c r="AU132" s="165"/>
      <c r="AV132" s="165"/>
      <c r="AW132" s="165"/>
      <c r="AX132" s="165"/>
      <c r="AY132" s="165"/>
      <c r="AZ132" s="165"/>
      <c r="BA132" s="166"/>
      <c r="BB132" s="125"/>
      <c r="BC132" s="166"/>
      <c r="BD132" s="151" t="s">
        <v>214</v>
      </c>
      <c r="BE132" s="167"/>
      <c r="BF132" s="118"/>
      <c r="BG132" s="167"/>
      <c r="BH132" s="118"/>
      <c r="BI132" s="167"/>
      <c r="BJ132" s="167"/>
      <c r="BK132" s="167"/>
      <c r="BL132" s="167"/>
      <c r="BM132" s="167"/>
      <c r="BN132" s="167"/>
      <c r="BO132" s="167"/>
      <c r="BP132" s="167"/>
      <c r="BQ132" s="157">
        <f t="shared" si="91"/>
        <v>55</v>
      </c>
      <c r="BR132" s="167"/>
      <c r="BS132" s="167"/>
      <c r="BT132" s="167"/>
      <c r="BU132" s="167"/>
      <c r="BV132" s="167"/>
      <c r="BW132" s="371"/>
      <c r="BX132" s="167"/>
      <c r="BY132" s="167"/>
      <c r="BZ132" s="34"/>
      <c r="CA132" s="32" t="s">
        <v>233</v>
      </c>
      <c r="CB132" s="34"/>
      <c r="CC132" s="32"/>
      <c r="CD132" s="34"/>
      <c r="CE132" s="32"/>
      <c r="CF132" s="34"/>
      <c r="CG132" s="32"/>
      <c r="CH132" s="34"/>
      <c r="CI132" s="35"/>
      <c r="CJ132" s="35"/>
      <c r="CK132" s="32"/>
      <c r="CL132" s="32"/>
      <c r="CM132" s="32"/>
      <c r="CN132" s="53"/>
      <c r="CO132" s="53">
        <v>0.82</v>
      </c>
      <c r="CP132" s="35"/>
      <c r="CQ132" s="35"/>
      <c r="CR132" s="34"/>
      <c r="CS132" s="34"/>
      <c r="CT132" s="35"/>
      <c r="CU132" s="35"/>
      <c r="CV132" s="34"/>
      <c r="CW132" s="34"/>
      <c r="CX132" s="53"/>
      <c r="CY132" s="53"/>
      <c r="CZ132" s="36">
        <v>46.44</v>
      </c>
      <c r="DA132" s="36"/>
      <c r="DB132" s="53"/>
      <c r="DC132" s="36"/>
      <c r="DD132" s="36"/>
      <c r="DE132" s="54"/>
      <c r="DF132" s="54"/>
      <c r="DG132" s="54"/>
      <c r="DH132" s="33"/>
      <c r="DI132" s="53"/>
      <c r="DJ132" s="53"/>
      <c r="DK132" s="53"/>
      <c r="DL132" s="53"/>
      <c r="DM132" s="53"/>
      <c r="DN132" s="54"/>
      <c r="DO132" s="37"/>
      <c r="DP132" s="35"/>
      <c r="DQ132" s="35"/>
      <c r="DR132" s="34"/>
      <c r="DS132" s="34"/>
      <c r="DT132" s="35"/>
      <c r="DU132" s="34"/>
      <c r="DV132" s="34"/>
      <c r="DW132" s="32"/>
      <c r="DX132" s="32"/>
      <c r="DY132" s="35"/>
      <c r="DZ132" s="35"/>
      <c r="EA132" s="34"/>
      <c r="EB132" s="35"/>
      <c r="EC132" s="34"/>
      <c r="ED132" s="33"/>
      <c r="EE132" s="33"/>
      <c r="EF132" s="33"/>
      <c r="EG132" s="33">
        <v>300000</v>
      </c>
      <c r="EH132" s="33"/>
      <c r="EI132" s="33">
        <v>270000</v>
      </c>
      <c r="EJ132" s="33"/>
      <c r="EK132" s="35"/>
    </row>
    <row r="133" spans="1:142" ht="30" hidden="1" x14ac:dyDescent="0.2">
      <c r="A133" s="118" t="s">
        <v>562</v>
      </c>
      <c r="B133" s="151" t="s">
        <v>327</v>
      </c>
      <c r="C133" s="151" t="s">
        <v>214</v>
      </c>
      <c r="D133" s="152" t="s">
        <v>759</v>
      </c>
      <c r="E133" s="152" t="s">
        <v>179</v>
      </c>
      <c r="F133" s="118"/>
      <c r="G133" s="118" t="s">
        <v>536</v>
      </c>
      <c r="H133" s="118"/>
      <c r="I133" s="118"/>
      <c r="J133" s="118" t="s">
        <v>507</v>
      </c>
      <c r="K133" s="118"/>
      <c r="L133" s="153">
        <v>680760</v>
      </c>
      <c r="M133" s="154"/>
      <c r="N133" s="94"/>
      <c r="O133" s="155"/>
      <c r="P133" s="162"/>
      <c r="Q133" s="162"/>
      <c r="R133" s="162"/>
      <c r="S133" s="157">
        <v>6.68</v>
      </c>
      <c r="T133" s="157">
        <v>8.25</v>
      </c>
      <c r="U133" s="94"/>
      <c r="V133" s="159" t="s">
        <v>155</v>
      </c>
      <c r="W133" s="160"/>
      <c r="X133" s="161">
        <f t="shared" si="82"/>
        <v>15567.202678228419</v>
      </c>
      <c r="Y133" s="162"/>
      <c r="Z133" s="162"/>
      <c r="AA133" s="162" t="s">
        <v>161</v>
      </c>
      <c r="AB133" s="160">
        <f t="shared" si="87"/>
        <v>0</v>
      </c>
      <c r="AC133" s="162"/>
      <c r="AD133" s="163">
        <f t="shared" si="88"/>
        <v>0</v>
      </c>
      <c r="AE133" s="162"/>
      <c r="AF133" s="164">
        <f t="shared" si="83"/>
        <v>0</v>
      </c>
      <c r="AG133" s="164">
        <f t="shared" si="86"/>
        <v>0</v>
      </c>
      <c r="AH133" s="164">
        <f t="shared" si="84"/>
        <v>15</v>
      </c>
      <c r="AI133" s="164">
        <f t="shared" si="92"/>
        <v>10</v>
      </c>
      <c r="AJ133" s="157" t="s">
        <v>161</v>
      </c>
      <c r="AK133" s="164">
        <f t="shared" si="93"/>
        <v>15</v>
      </c>
      <c r="AL133" s="157" t="s">
        <v>751</v>
      </c>
      <c r="AM133" s="164">
        <f t="shared" si="85"/>
        <v>10</v>
      </c>
      <c r="AN133" s="157" t="s">
        <v>161</v>
      </c>
      <c r="AO133" s="164">
        <f t="shared" si="89"/>
        <v>5</v>
      </c>
      <c r="AP133" s="157" t="s">
        <v>161</v>
      </c>
      <c r="AQ133" s="164">
        <f t="shared" si="90"/>
        <v>0</v>
      </c>
      <c r="AR133" s="157" t="s">
        <v>162</v>
      </c>
      <c r="AS133" s="165"/>
      <c r="AT133" s="165"/>
      <c r="AU133" s="165"/>
      <c r="AV133" s="165"/>
      <c r="AW133" s="165"/>
      <c r="AX133" s="165"/>
      <c r="AY133" s="165"/>
      <c r="AZ133" s="165"/>
      <c r="BA133" s="166"/>
      <c r="BB133" s="125"/>
      <c r="BC133" s="166"/>
      <c r="BD133" s="118" t="s">
        <v>214</v>
      </c>
      <c r="BE133" s="167"/>
      <c r="BF133" s="118"/>
      <c r="BG133" s="167"/>
      <c r="BH133" s="118"/>
      <c r="BI133" s="167"/>
      <c r="BJ133" s="167"/>
      <c r="BK133" s="167"/>
      <c r="BL133" s="167"/>
      <c r="BM133" s="167"/>
      <c r="BN133" s="167"/>
      <c r="BO133" s="167"/>
      <c r="BP133" s="167"/>
      <c r="BQ133" s="157">
        <f t="shared" si="91"/>
        <v>55</v>
      </c>
      <c r="BR133" s="167"/>
      <c r="BS133" s="167"/>
      <c r="BT133" s="167"/>
      <c r="BU133" s="167"/>
      <c r="BV133" s="167"/>
      <c r="BW133" s="371"/>
      <c r="BX133" s="167"/>
      <c r="BY133" s="167"/>
      <c r="BZ133" s="34"/>
      <c r="CA133" s="32" t="s">
        <v>327</v>
      </c>
      <c r="CB133" s="34"/>
      <c r="CC133" s="32"/>
      <c r="CD133" s="34"/>
      <c r="CE133" s="32"/>
      <c r="CF133" s="34"/>
      <c r="CG133" s="32"/>
      <c r="CH133" s="34"/>
      <c r="CI133" s="35"/>
      <c r="CJ133" s="35"/>
      <c r="CK133" s="32"/>
      <c r="CL133" s="32"/>
      <c r="CM133" s="32"/>
      <c r="CN133" s="53"/>
      <c r="CO133" s="53">
        <v>1.1399999999999999</v>
      </c>
      <c r="CP133" s="35"/>
      <c r="CQ133" s="35"/>
      <c r="CR133" s="34"/>
      <c r="CS133" s="34"/>
      <c r="CT133" s="35"/>
      <c r="CU133" s="35"/>
      <c r="CV133" s="34"/>
      <c r="CW133" s="34"/>
      <c r="CX133" s="53"/>
      <c r="CY133" s="53"/>
      <c r="CZ133" s="36">
        <v>38.36</v>
      </c>
      <c r="DA133" s="36"/>
      <c r="DB133" s="53"/>
      <c r="DC133" s="36"/>
      <c r="DD133" s="36"/>
      <c r="DE133" s="54"/>
      <c r="DF133" s="54"/>
      <c r="DG133" s="54"/>
      <c r="DH133" s="33"/>
      <c r="DI133" s="53"/>
      <c r="DJ133" s="53"/>
      <c r="DK133" s="53"/>
      <c r="DL133" s="53"/>
      <c r="DM133" s="53"/>
      <c r="DN133" s="54"/>
      <c r="DO133" s="37"/>
      <c r="DP133" s="35"/>
      <c r="DQ133" s="35"/>
      <c r="DR133" s="34"/>
      <c r="DS133" s="34"/>
      <c r="DT133" s="35"/>
      <c r="DU133" s="34"/>
      <c r="DV133" s="34"/>
      <c r="DW133" s="32"/>
      <c r="DX133" s="32"/>
      <c r="DY133" s="35"/>
      <c r="DZ133" s="35"/>
      <c r="EA133" s="34"/>
      <c r="EB133" s="35"/>
      <c r="EC133" s="34"/>
      <c r="ED133" s="33"/>
      <c r="EE133" s="33"/>
      <c r="EF133" s="33"/>
      <c r="EG133" s="33">
        <v>756400</v>
      </c>
      <c r="EH133" s="33"/>
      <c r="EI133" s="33">
        <v>680760</v>
      </c>
      <c r="EJ133" s="33"/>
      <c r="EK133" s="35"/>
    </row>
    <row r="134" spans="1:142" ht="30" hidden="1" x14ac:dyDescent="0.2">
      <c r="A134" s="118" t="s">
        <v>563</v>
      </c>
      <c r="B134" s="151" t="s">
        <v>197</v>
      </c>
      <c r="C134" s="151" t="s">
        <v>194</v>
      </c>
      <c r="D134" s="152" t="s">
        <v>759</v>
      </c>
      <c r="E134" s="152" t="s">
        <v>179</v>
      </c>
      <c r="F134" s="118"/>
      <c r="G134" s="118" t="s">
        <v>505</v>
      </c>
      <c r="H134" s="118"/>
      <c r="I134" s="118"/>
      <c r="J134" s="118" t="s">
        <v>549</v>
      </c>
      <c r="K134" s="118"/>
      <c r="L134" s="153">
        <v>225000</v>
      </c>
      <c r="M134" s="154"/>
      <c r="N134" s="94"/>
      <c r="O134" s="155"/>
      <c r="P134" s="162"/>
      <c r="Q134" s="162"/>
      <c r="R134" s="162"/>
      <c r="S134" s="157">
        <v>6.66</v>
      </c>
      <c r="T134" s="157"/>
      <c r="U134" s="94"/>
      <c r="V134" s="159" t="s">
        <v>155</v>
      </c>
      <c r="W134" s="160"/>
      <c r="X134" s="161">
        <f t="shared" si="82"/>
        <v>7375.4773572845133</v>
      </c>
      <c r="Y134" s="162"/>
      <c r="Z134" s="162"/>
      <c r="AA134" s="162" t="s">
        <v>161</v>
      </c>
      <c r="AB134" s="160">
        <f t="shared" si="87"/>
        <v>0</v>
      </c>
      <c r="AC134" s="162"/>
      <c r="AD134" s="163">
        <f t="shared" si="88"/>
        <v>0</v>
      </c>
      <c r="AE134" s="162"/>
      <c r="AF134" s="164">
        <f t="shared" si="83"/>
        <v>0</v>
      </c>
      <c r="AG134" s="164">
        <f t="shared" si="86"/>
        <v>0</v>
      </c>
      <c r="AH134" s="164">
        <f t="shared" si="84"/>
        <v>15</v>
      </c>
      <c r="AI134" s="164">
        <f t="shared" si="92"/>
        <v>10</v>
      </c>
      <c r="AJ134" s="157" t="s">
        <v>161</v>
      </c>
      <c r="AK134" s="164">
        <f t="shared" si="93"/>
        <v>15</v>
      </c>
      <c r="AL134" s="157" t="s">
        <v>751</v>
      </c>
      <c r="AM134" s="164">
        <f t="shared" si="85"/>
        <v>10</v>
      </c>
      <c r="AN134" s="157" t="s">
        <v>161</v>
      </c>
      <c r="AO134" s="164">
        <f t="shared" si="89"/>
        <v>5</v>
      </c>
      <c r="AP134" s="157" t="s">
        <v>161</v>
      </c>
      <c r="AQ134" s="164">
        <f t="shared" si="90"/>
        <v>0</v>
      </c>
      <c r="AR134" s="157" t="s">
        <v>162</v>
      </c>
      <c r="AS134" s="165"/>
      <c r="AT134" s="165"/>
      <c r="AU134" s="165"/>
      <c r="AV134" s="165"/>
      <c r="AW134" s="165"/>
      <c r="AX134" s="165"/>
      <c r="AY134" s="165"/>
      <c r="AZ134" s="165"/>
      <c r="BA134" s="166"/>
      <c r="BB134" s="125"/>
      <c r="BC134" s="166"/>
      <c r="BD134" s="151" t="s">
        <v>194</v>
      </c>
      <c r="BE134" s="167"/>
      <c r="BF134" s="118"/>
      <c r="BG134" s="167"/>
      <c r="BH134" s="118"/>
      <c r="BI134" s="167"/>
      <c r="BJ134" s="167"/>
      <c r="BK134" s="167"/>
      <c r="BL134" s="167"/>
      <c r="BM134" s="167"/>
      <c r="BN134" s="167"/>
      <c r="BO134" s="167"/>
      <c r="BP134" s="167"/>
      <c r="BQ134" s="157">
        <f t="shared" si="91"/>
        <v>55</v>
      </c>
      <c r="BR134" s="167"/>
      <c r="BS134" s="167"/>
      <c r="BT134" s="167"/>
      <c r="BU134" s="167"/>
      <c r="BV134" s="167"/>
      <c r="BW134" s="371"/>
      <c r="BX134" s="167"/>
      <c r="BY134" s="167"/>
      <c r="BZ134" s="34"/>
      <c r="CA134" s="32" t="s">
        <v>197</v>
      </c>
      <c r="CB134" s="34"/>
      <c r="CC134" s="32"/>
      <c r="CD134" s="34"/>
      <c r="CE134" s="32"/>
      <c r="CF134" s="34"/>
      <c r="CG134" s="32"/>
      <c r="CH134" s="34"/>
      <c r="CI134" s="35"/>
      <c r="CJ134" s="35"/>
      <c r="CK134" s="32"/>
      <c r="CL134" s="32"/>
      <c r="CM134" s="32"/>
      <c r="CN134" s="53"/>
      <c r="CO134" s="53">
        <v>0.85</v>
      </c>
      <c r="CP134" s="35"/>
      <c r="CQ134" s="35"/>
      <c r="CR134" s="34"/>
      <c r="CS134" s="34"/>
      <c r="CT134" s="35"/>
      <c r="CU134" s="35"/>
      <c r="CV134" s="34"/>
      <c r="CW134" s="34"/>
      <c r="CX134" s="53"/>
      <c r="CY134" s="53"/>
      <c r="CZ134" s="36">
        <v>35.89</v>
      </c>
      <c r="DA134" s="36"/>
      <c r="DB134" s="53"/>
      <c r="DC134" s="36"/>
      <c r="DD134" s="36"/>
      <c r="DE134" s="54"/>
      <c r="DF134" s="54"/>
      <c r="DG134" s="54"/>
      <c r="DH134" s="33"/>
      <c r="DI134" s="53"/>
      <c r="DJ134" s="53"/>
      <c r="DK134" s="53"/>
      <c r="DL134" s="53"/>
      <c r="DM134" s="53"/>
      <c r="DN134" s="54"/>
      <c r="DO134" s="37"/>
      <c r="DP134" s="35"/>
      <c r="DQ134" s="35"/>
      <c r="DR134" s="34"/>
      <c r="DS134" s="34"/>
      <c r="DT134" s="35"/>
      <c r="DU134" s="34"/>
      <c r="DV134" s="34"/>
      <c r="DW134" s="32"/>
      <c r="DX134" s="32"/>
      <c r="DY134" s="35"/>
      <c r="DZ134" s="35"/>
      <c r="EA134" s="34"/>
      <c r="EB134" s="35"/>
      <c r="EC134" s="34"/>
      <c r="ED134" s="33"/>
      <c r="EE134" s="33"/>
      <c r="EF134" s="33"/>
      <c r="EG134" s="33">
        <v>250000</v>
      </c>
      <c r="EH134" s="33"/>
      <c r="EI134" s="33">
        <v>225000</v>
      </c>
      <c r="EJ134" s="33"/>
      <c r="EK134" s="35"/>
    </row>
    <row r="135" spans="1:142" ht="30" hidden="1" x14ac:dyDescent="0.2">
      <c r="A135" s="118" t="s">
        <v>564</v>
      </c>
      <c r="B135" s="151" t="s">
        <v>225</v>
      </c>
      <c r="C135" s="151" t="s">
        <v>224</v>
      </c>
      <c r="D135" s="152" t="s">
        <v>759</v>
      </c>
      <c r="E135" s="152" t="s">
        <v>179</v>
      </c>
      <c r="F135" s="118"/>
      <c r="G135" s="118" t="s">
        <v>531</v>
      </c>
      <c r="H135" s="118"/>
      <c r="I135" s="118"/>
      <c r="J135" s="118" t="s">
        <v>507</v>
      </c>
      <c r="K135" s="118"/>
      <c r="L135" s="153">
        <v>369000</v>
      </c>
      <c r="M135" s="154"/>
      <c r="N135" s="94"/>
      <c r="O135" s="155"/>
      <c r="P135" s="162"/>
      <c r="Q135" s="162"/>
      <c r="R135" s="162"/>
      <c r="S135" s="157">
        <v>6.54</v>
      </c>
      <c r="T135" s="157"/>
      <c r="U135" s="94"/>
      <c r="V135" s="159" t="s">
        <v>155</v>
      </c>
      <c r="W135" s="160"/>
      <c r="X135" s="161">
        <f t="shared" si="82"/>
        <v>31502.112946600078</v>
      </c>
      <c r="Y135" s="162"/>
      <c r="Z135" s="162"/>
      <c r="AA135" s="162" t="s">
        <v>161</v>
      </c>
      <c r="AB135" s="160">
        <f t="shared" si="87"/>
        <v>0</v>
      </c>
      <c r="AC135" s="162"/>
      <c r="AD135" s="163">
        <f t="shared" si="88"/>
        <v>0</v>
      </c>
      <c r="AE135" s="162"/>
      <c r="AF135" s="164">
        <f t="shared" si="83"/>
        <v>0</v>
      </c>
      <c r="AG135" s="164">
        <f t="shared" si="86"/>
        <v>0</v>
      </c>
      <c r="AH135" s="164">
        <f t="shared" si="84"/>
        <v>15</v>
      </c>
      <c r="AI135" s="164">
        <f t="shared" si="92"/>
        <v>10</v>
      </c>
      <c r="AJ135" s="157" t="s">
        <v>161</v>
      </c>
      <c r="AK135" s="164">
        <f t="shared" si="93"/>
        <v>15</v>
      </c>
      <c r="AL135" s="157" t="s">
        <v>751</v>
      </c>
      <c r="AM135" s="164">
        <f t="shared" si="85"/>
        <v>10</v>
      </c>
      <c r="AN135" s="157" t="s">
        <v>161</v>
      </c>
      <c r="AO135" s="164">
        <f t="shared" si="89"/>
        <v>5</v>
      </c>
      <c r="AP135" s="157" t="s">
        <v>161</v>
      </c>
      <c r="AQ135" s="164">
        <f t="shared" si="90"/>
        <v>0</v>
      </c>
      <c r="AR135" s="157" t="s">
        <v>162</v>
      </c>
      <c r="AS135" s="165"/>
      <c r="AT135" s="165"/>
      <c r="AU135" s="165"/>
      <c r="AV135" s="165"/>
      <c r="AW135" s="165"/>
      <c r="AX135" s="165"/>
      <c r="AY135" s="165"/>
      <c r="AZ135" s="165"/>
      <c r="BA135" s="166"/>
      <c r="BB135" s="125"/>
      <c r="BC135" s="166"/>
      <c r="BD135" s="118" t="s">
        <v>224</v>
      </c>
      <c r="BE135" s="167"/>
      <c r="BF135" s="118"/>
      <c r="BG135" s="167"/>
      <c r="BH135" s="118"/>
      <c r="BI135" s="167"/>
      <c r="BJ135" s="167"/>
      <c r="BK135" s="167"/>
      <c r="BL135" s="167"/>
      <c r="BM135" s="167"/>
      <c r="BN135" s="167"/>
      <c r="BO135" s="167"/>
      <c r="BP135" s="167"/>
      <c r="BQ135" s="157">
        <f t="shared" si="91"/>
        <v>55</v>
      </c>
      <c r="BR135" s="167"/>
      <c r="BS135" s="167"/>
      <c r="BT135" s="167"/>
      <c r="BU135" s="167"/>
      <c r="BV135" s="167"/>
      <c r="BW135" s="371"/>
      <c r="BX135" s="167"/>
      <c r="BY135" s="167"/>
      <c r="BZ135" s="34"/>
      <c r="CA135" s="32" t="s">
        <v>225</v>
      </c>
      <c r="CB135" s="34"/>
      <c r="CC135" s="32"/>
      <c r="CD135" s="34"/>
      <c r="CE135" s="32"/>
      <c r="CF135" s="34"/>
      <c r="CG135" s="32"/>
      <c r="CH135" s="34"/>
      <c r="CI135" s="35"/>
      <c r="CJ135" s="35"/>
      <c r="CK135" s="32"/>
      <c r="CL135" s="32"/>
      <c r="CM135" s="32"/>
      <c r="CN135" s="53"/>
      <c r="CO135" s="53">
        <v>0.95</v>
      </c>
      <c r="CP135" s="35"/>
      <c r="CQ135" s="35"/>
      <c r="CR135" s="34"/>
      <c r="CS135" s="34"/>
      <c r="CT135" s="35"/>
      <c r="CU135" s="35"/>
      <c r="CV135" s="34"/>
      <c r="CW135" s="34"/>
      <c r="CX135" s="53"/>
      <c r="CY135" s="53"/>
      <c r="CZ135" s="36">
        <v>12.33</v>
      </c>
      <c r="DA135" s="36"/>
      <c r="DB135" s="53"/>
      <c r="DC135" s="36"/>
      <c r="DD135" s="36"/>
      <c r="DE135" s="54"/>
      <c r="DF135" s="54"/>
      <c r="DG135" s="54"/>
      <c r="DH135" s="33"/>
      <c r="DI135" s="53"/>
      <c r="DJ135" s="53"/>
      <c r="DK135" s="53"/>
      <c r="DL135" s="53"/>
      <c r="DM135" s="53"/>
      <c r="DN135" s="54"/>
      <c r="DO135" s="37"/>
      <c r="DP135" s="35"/>
      <c r="DQ135" s="35"/>
      <c r="DR135" s="34"/>
      <c r="DS135" s="34"/>
      <c r="DT135" s="35"/>
      <c r="DU135" s="34"/>
      <c r="DV135" s="34"/>
      <c r="DW135" s="32"/>
      <c r="DX135" s="32"/>
      <c r="DY135" s="35"/>
      <c r="DZ135" s="35"/>
      <c r="EA135" s="34"/>
      <c r="EB135" s="35"/>
      <c r="EC135" s="34"/>
      <c r="ED135" s="33"/>
      <c r="EE135" s="33"/>
      <c r="EF135" s="33"/>
      <c r="EG135" s="33">
        <v>410000</v>
      </c>
      <c r="EH135" s="33"/>
      <c r="EI135" s="33">
        <v>369000</v>
      </c>
      <c r="EJ135" s="33"/>
      <c r="EK135" s="35"/>
    </row>
    <row r="136" spans="1:142" ht="30" hidden="1" x14ac:dyDescent="0.2">
      <c r="A136" s="118" t="s">
        <v>565</v>
      </c>
      <c r="B136" s="151" t="s">
        <v>310</v>
      </c>
      <c r="C136" s="151" t="s">
        <v>214</v>
      </c>
      <c r="D136" s="152" t="s">
        <v>759</v>
      </c>
      <c r="E136" s="152" t="s">
        <v>179</v>
      </c>
      <c r="F136" s="118"/>
      <c r="G136" s="118" t="s">
        <v>512</v>
      </c>
      <c r="H136" s="118"/>
      <c r="I136" s="118"/>
      <c r="J136" s="118" t="s">
        <v>566</v>
      </c>
      <c r="K136" s="118"/>
      <c r="L136" s="153">
        <v>193500</v>
      </c>
      <c r="M136" s="154"/>
      <c r="N136" s="94"/>
      <c r="O136" s="155"/>
      <c r="P136" s="162"/>
      <c r="Q136" s="162"/>
      <c r="R136" s="162"/>
      <c r="S136" s="157">
        <v>6.1</v>
      </c>
      <c r="T136" s="157">
        <v>6</v>
      </c>
      <c r="U136" s="94"/>
      <c r="V136" s="159" t="s">
        <v>155</v>
      </c>
      <c r="W136" s="160"/>
      <c r="X136" s="161">
        <f t="shared" si="82"/>
        <v>5102.4724519362962</v>
      </c>
      <c r="Y136" s="162"/>
      <c r="Z136" s="162"/>
      <c r="AA136" s="162" t="s">
        <v>161</v>
      </c>
      <c r="AB136" s="160">
        <f t="shared" si="87"/>
        <v>0</v>
      </c>
      <c r="AC136" s="162"/>
      <c r="AD136" s="163">
        <f t="shared" si="88"/>
        <v>0</v>
      </c>
      <c r="AE136" s="162"/>
      <c r="AF136" s="164">
        <f t="shared" si="83"/>
        <v>0</v>
      </c>
      <c r="AG136" s="164">
        <f t="shared" si="86"/>
        <v>0</v>
      </c>
      <c r="AH136" s="164">
        <f t="shared" si="84"/>
        <v>15</v>
      </c>
      <c r="AI136" s="164">
        <f t="shared" si="92"/>
        <v>10</v>
      </c>
      <c r="AJ136" s="157" t="s">
        <v>161</v>
      </c>
      <c r="AK136" s="164">
        <f t="shared" si="93"/>
        <v>15</v>
      </c>
      <c r="AL136" s="157" t="s">
        <v>751</v>
      </c>
      <c r="AM136" s="164">
        <f t="shared" si="85"/>
        <v>10</v>
      </c>
      <c r="AN136" s="157" t="s">
        <v>161</v>
      </c>
      <c r="AO136" s="164">
        <f t="shared" si="89"/>
        <v>5</v>
      </c>
      <c r="AP136" s="157" t="s">
        <v>161</v>
      </c>
      <c r="AQ136" s="164">
        <f t="shared" si="90"/>
        <v>0</v>
      </c>
      <c r="AR136" s="157" t="s">
        <v>162</v>
      </c>
      <c r="AS136" s="165"/>
      <c r="AT136" s="165"/>
      <c r="AU136" s="165"/>
      <c r="AV136" s="165"/>
      <c r="AW136" s="165"/>
      <c r="AX136" s="165"/>
      <c r="AY136" s="165"/>
      <c r="AZ136" s="165"/>
      <c r="BA136" s="166"/>
      <c r="BB136" s="125"/>
      <c r="BC136" s="166"/>
      <c r="BD136" s="151" t="s">
        <v>214</v>
      </c>
      <c r="BE136" s="167"/>
      <c r="BF136" s="118"/>
      <c r="BG136" s="167"/>
      <c r="BH136" s="118"/>
      <c r="BI136" s="167"/>
      <c r="BJ136" s="167"/>
      <c r="BK136" s="167"/>
      <c r="BL136" s="167"/>
      <c r="BM136" s="167"/>
      <c r="BN136" s="167"/>
      <c r="BO136" s="167"/>
      <c r="BP136" s="167"/>
      <c r="BQ136" s="157">
        <f t="shared" si="91"/>
        <v>55</v>
      </c>
      <c r="BR136" s="167"/>
      <c r="BS136" s="167"/>
      <c r="BT136" s="167"/>
      <c r="BU136" s="167"/>
      <c r="BV136" s="167"/>
      <c r="BW136" s="371"/>
      <c r="BX136" s="167"/>
      <c r="BY136" s="167"/>
      <c r="BZ136" s="34"/>
      <c r="CA136" s="32" t="s">
        <v>310</v>
      </c>
      <c r="CB136" s="34"/>
      <c r="CC136" s="32"/>
      <c r="CD136" s="34"/>
      <c r="CE136" s="32"/>
      <c r="CF136" s="34"/>
      <c r="CG136" s="32"/>
      <c r="CH136" s="34"/>
      <c r="CI136" s="35"/>
      <c r="CJ136" s="35"/>
      <c r="CK136" s="32"/>
      <c r="CL136" s="32"/>
      <c r="CM136" s="32"/>
      <c r="CN136" s="53"/>
      <c r="CO136" s="53">
        <v>1.04</v>
      </c>
      <c r="CP136" s="35"/>
      <c r="CQ136" s="35"/>
      <c r="CR136" s="34"/>
      <c r="CS136" s="34"/>
      <c r="CT136" s="35"/>
      <c r="CU136" s="35"/>
      <c r="CV136" s="34"/>
      <c r="CW136" s="34"/>
      <c r="CX136" s="53"/>
      <c r="CY136" s="53"/>
      <c r="CZ136" s="36">
        <v>36.369999999999997</v>
      </c>
      <c r="DA136" s="36"/>
      <c r="DB136" s="53"/>
      <c r="DC136" s="36"/>
      <c r="DD136" s="36"/>
      <c r="DE136" s="54"/>
      <c r="DF136" s="54"/>
      <c r="DG136" s="54"/>
      <c r="DH136" s="33"/>
      <c r="DI136" s="53"/>
      <c r="DJ136" s="53"/>
      <c r="DK136" s="53"/>
      <c r="DL136" s="53"/>
      <c r="DM136" s="53"/>
      <c r="DN136" s="54"/>
      <c r="DO136" s="37"/>
      <c r="DP136" s="35"/>
      <c r="DQ136" s="35"/>
      <c r="DR136" s="34"/>
      <c r="DS136" s="34"/>
      <c r="DT136" s="35"/>
      <c r="DU136" s="34"/>
      <c r="DV136" s="34"/>
      <c r="DW136" s="32"/>
      <c r="DX136" s="32"/>
      <c r="DY136" s="35"/>
      <c r="DZ136" s="35"/>
      <c r="EA136" s="34"/>
      <c r="EB136" s="35"/>
      <c r="EC136" s="34"/>
      <c r="ED136" s="33"/>
      <c r="EE136" s="33"/>
      <c r="EF136" s="33"/>
      <c r="EG136" s="33">
        <v>215000</v>
      </c>
      <c r="EH136" s="33"/>
      <c r="EI136" s="33">
        <v>193000</v>
      </c>
      <c r="EJ136" s="33"/>
      <c r="EK136" s="35"/>
    </row>
    <row r="137" spans="1:142" ht="30" hidden="1" x14ac:dyDescent="0.2">
      <c r="A137" s="118" t="s">
        <v>568</v>
      </c>
      <c r="B137" s="151" t="s">
        <v>233</v>
      </c>
      <c r="C137" s="151" t="s">
        <v>214</v>
      </c>
      <c r="D137" s="152" t="s">
        <v>759</v>
      </c>
      <c r="E137" s="152" t="s">
        <v>179</v>
      </c>
      <c r="F137" s="118"/>
      <c r="G137" s="118" t="s">
        <v>498</v>
      </c>
      <c r="H137" s="118"/>
      <c r="I137" s="118"/>
      <c r="J137" s="118" t="s">
        <v>561</v>
      </c>
      <c r="K137" s="118"/>
      <c r="L137" s="153">
        <v>468000</v>
      </c>
      <c r="M137" s="154"/>
      <c r="N137" s="94"/>
      <c r="O137" s="155"/>
      <c r="P137" s="162"/>
      <c r="Q137" s="162"/>
      <c r="R137" s="162"/>
      <c r="S137" s="157">
        <v>5.56</v>
      </c>
      <c r="T137" s="157">
        <v>9.75</v>
      </c>
      <c r="U137" s="94"/>
      <c r="V137" s="159" t="s">
        <v>155</v>
      </c>
      <c r="W137" s="160"/>
      <c r="X137" s="161">
        <f t="shared" si="82"/>
        <v>12289.657780298734</v>
      </c>
      <c r="Y137" s="162"/>
      <c r="Z137" s="162"/>
      <c r="AA137" s="162" t="s">
        <v>161</v>
      </c>
      <c r="AB137" s="160">
        <f t="shared" si="87"/>
        <v>0</v>
      </c>
      <c r="AC137" s="162"/>
      <c r="AD137" s="163">
        <f t="shared" si="88"/>
        <v>0</v>
      </c>
      <c r="AE137" s="162"/>
      <c r="AF137" s="164">
        <f t="shared" si="83"/>
        <v>0</v>
      </c>
      <c r="AG137" s="164">
        <f t="shared" si="86"/>
        <v>0</v>
      </c>
      <c r="AH137" s="164">
        <f t="shared" si="84"/>
        <v>15</v>
      </c>
      <c r="AI137" s="164">
        <f t="shared" si="92"/>
        <v>10</v>
      </c>
      <c r="AJ137" s="157" t="s">
        <v>161</v>
      </c>
      <c r="AK137" s="164">
        <f t="shared" si="93"/>
        <v>15</v>
      </c>
      <c r="AL137" s="157" t="s">
        <v>751</v>
      </c>
      <c r="AM137" s="164">
        <f t="shared" si="85"/>
        <v>10</v>
      </c>
      <c r="AN137" s="157" t="s">
        <v>161</v>
      </c>
      <c r="AO137" s="164">
        <f t="shared" si="89"/>
        <v>5</v>
      </c>
      <c r="AP137" s="157" t="s">
        <v>161</v>
      </c>
      <c r="AQ137" s="164">
        <f t="shared" si="90"/>
        <v>0</v>
      </c>
      <c r="AR137" s="157" t="s">
        <v>162</v>
      </c>
      <c r="AS137" s="165"/>
      <c r="AT137" s="165"/>
      <c r="AU137" s="165"/>
      <c r="AV137" s="165"/>
      <c r="AW137" s="165"/>
      <c r="AX137" s="165"/>
      <c r="AY137" s="165"/>
      <c r="AZ137" s="165"/>
      <c r="BA137" s="166"/>
      <c r="BB137" s="125"/>
      <c r="BC137" s="166"/>
      <c r="BD137" s="151" t="s">
        <v>214</v>
      </c>
      <c r="BE137" s="167"/>
      <c r="BF137" s="118"/>
      <c r="BG137" s="167"/>
      <c r="BH137" s="118"/>
      <c r="BI137" s="167"/>
      <c r="BJ137" s="167"/>
      <c r="BK137" s="167"/>
      <c r="BL137" s="167"/>
      <c r="BM137" s="167"/>
      <c r="BN137" s="167"/>
      <c r="BO137" s="167"/>
      <c r="BP137" s="167"/>
      <c r="BQ137" s="157">
        <f t="shared" si="91"/>
        <v>55</v>
      </c>
      <c r="BR137" s="167"/>
      <c r="BS137" s="167"/>
      <c r="BT137" s="167"/>
      <c r="BU137" s="167"/>
      <c r="BV137" s="167"/>
      <c r="BW137" s="371"/>
      <c r="BX137" s="167"/>
      <c r="BY137" s="167"/>
      <c r="BZ137" s="34"/>
      <c r="CA137" s="32" t="s">
        <v>233</v>
      </c>
      <c r="CB137" s="34"/>
      <c r="CC137" s="32"/>
      <c r="CD137" s="34"/>
      <c r="CE137" s="32"/>
      <c r="CF137" s="34"/>
      <c r="CG137" s="32"/>
      <c r="CH137" s="34"/>
      <c r="CI137" s="35"/>
      <c r="CJ137" s="35"/>
      <c r="CK137" s="32"/>
      <c r="CL137" s="32"/>
      <c r="CM137" s="32"/>
      <c r="CN137" s="53"/>
      <c r="CO137" s="53">
        <v>0.82</v>
      </c>
      <c r="CP137" s="35"/>
      <c r="CQ137" s="35"/>
      <c r="CR137" s="34"/>
      <c r="CS137" s="34"/>
      <c r="CT137" s="35"/>
      <c r="CU137" s="35"/>
      <c r="CV137" s="34"/>
      <c r="CW137" s="34"/>
      <c r="CX137" s="53"/>
      <c r="CY137" s="53"/>
      <c r="CZ137" s="36">
        <v>46.44</v>
      </c>
      <c r="DA137" s="36"/>
      <c r="DB137" s="53"/>
      <c r="DC137" s="36"/>
      <c r="DD137" s="36"/>
      <c r="DE137" s="54"/>
      <c r="DF137" s="54"/>
      <c r="DG137" s="54"/>
      <c r="DH137" s="33"/>
      <c r="DI137" s="53"/>
      <c r="DJ137" s="53"/>
      <c r="DK137" s="53"/>
      <c r="DL137" s="53"/>
      <c r="DM137" s="53"/>
      <c r="DN137" s="54"/>
      <c r="DO137" s="37"/>
      <c r="DP137" s="35"/>
      <c r="DQ137" s="35"/>
      <c r="DR137" s="34"/>
      <c r="DS137" s="34"/>
      <c r="DT137" s="35"/>
      <c r="DU137" s="34"/>
      <c r="DV137" s="34"/>
      <c r="DW137" s="32"/>
      <c r="DX137" s="32"/>
      <c r="DY137" s="35"/>
      <c r="DZ137" s="35"/>
      <c r="EA137" s="34"/>
      <c r="EB137" s="35"/>
      <c r="EC137" s="34"/>
      <c r="ED137" s="33"/>
      <c r="EE137" s="33"/>
      <c r="EF137" s="33"/>
      <c r="EG137" s="33">
        <v>520000</v>
      </c>
      <c r="EH137" s="33"/>
      <c r="EI137" s="33">
        <v>468000</v>
      </c>
      <c r="EJ137" s="33"/>
      <c r="EK137" s="35"/>
    </row>
    <row r="138" spans="1:142" ht="30" hidden="1" x14ac:dyDescent="0.2">
      <c r="A138" s="118" t="s">
        <v>570</v>
      </c>
      <c r="B138" s="151" t="s">
        <v>242</v>
      </c>
      <c r="C138" s="151" t="s">
        <v>214</v>
      </c>
      <c r="D138" s="152" t="s">
        <v>759</v>
      </c>
      <c r="E138" s="152" t="s">
        <v>179</v>
      </c>
      <c r="F138" s="118"/>
      <c r="G138" s="118" t="s">
        <v>514</v>
      </c>
      <c r="H138" s="118"/>
      <c r="I138" s="118"/>
      <c r="J138" s="118" t="s">
        <v>561</v>
      </c>
      <c r="K138" s="118"/>
      <c r="L138" s="153">
        <v>1080000</v>
      </c>
      <c r="M138" s="154"/>
      <c r="N138" s="94"/>
      <c r="O138" s="155"/>
      <c r="P138" s="162"/>
      <c r="Q138" s="162"/>
      <c r="R138" s="162"/>
      <c r="S138" s="157">
        <v>5.56</v>
      </c>
      <c r="T138" s="157">
        <v>15</v>
      </c>
      <c r="U138" s="94"/>
      <c r="V138" s="159" t="s">
        <v>155</v>
      </c>
      <c r="W138" s="160"/>
      <c r="X138" s="161">
        <f t="shared" si="82"/>
        <v>15162.235924390983</v>
      </c>
      <c r="Y138" s="162"/>
      <c r="Z138" s="162"/>
      <c r="AA138" s="162" t="s">
        <v>161</v>
      </c>
      <c r="AB138" s="160">
        <f t="shared" si="87"/>
        <v>0</v>
      </c>
      <c r="AC138" s="162"/>
      <c r="AD138" s="163">
        <f t="shared" si="88"/>
        <v>0</v>
      </c>
      <c r="AE138" s="162"/>
      <c r="AF138" s="164">
        <f t="shared" si="83"/>
        <v>0</v>
      </c>
      <c r="AG138" s="164">
        <f t="shared" si="86"/>
        <v>0</v>
      </c>
      <c r="AH138" s="164">
        <f t="shared" si="84"/>
        <v>15</v>
      </c>
      <c r="AI138" s="164">
        <f t="shared" si="92"/>
        <v>10</v>
      </c>
      <c r="AJ138" s="157" t="s">
        <v>161</v>
      </c>
      <c r="AK138" s="164">
        <f t="shared" si="93"/>
        <v>15</v>
      </c>
      <c r="AL138" s="157" t="s">
        <v>751</v>
      </c>
      <c r="AM138" s="164">
        <f t="shared" si="85"/>
        <v>10</v>
      </c>
      <c r="AN138" s="157" t="s">
        <v>161</v>
      </c>
      <c r="AO138" s="164">
        <f t="shared" si="89"/>
        <v>5</v>
      </c>
      <c r="AP138" s="157" t="s">
        <v>161</v>
      </c>
      <c r="AQ138" s="164">
        <f t="shared" si="90"/>
        <v>0</v>
      </c>
      <c r="AR138" s="157" t="s">
        <v>162</v>
      </c>
      <c r="AS138" s="165"/>
      <c r="AT138" s="165"/>
      <c r="AU138" s="165"/>
      <c r="AV138" s="165"/>
      <c r="AW138" s="165"/>
      <c r="AX138" s="165"/>
      <c r="AY138" s="165"/>
      <c r="AZ138" s="165"/>
      <c r="BA138" s="166"/>
      <c r="BB138" s="125"/>
      <c r="BC138" s="166"/>
      <c r="BD138" s="118" t="s">
        <v>214</v>
      </c>
      <c r="BE138" s="167"/>
      <c r="BF138" s="118"/>
      <c r="BG138" s="167"/>
      <c r="BH138" s="118"/>
      <c r="BI138" s="167"/>
      <c r="BJ138" s="167"/>
      <c r="BK138" s="167"/>
      <c r="BL138" s="167"/>
      <c r="BM138" s="167"/>
      <c r="BN138" s="167"/>
      <c r="BO138" s="167"/>
      <c r="BP138" s="167"/>
      <c r="BQ138" s="157">
        <f t="shared" si="91"/>
        <v>55</v>
      </c>
      <c r="BR138" s="167"/>
      <c r="BS138" s="167"/>
      <c r="BT138" s="167"/>
      <c r="BU138" s="167"/>
      <c r="BV138" s="167"/>
      <c r="BW138" s="371"/>
      <c r="BX138" s="167"/>
      <c r="BY138" s="167"/>
      <c r="BZ138" s="34"/>
      <c r="CA138" s="32" t="s">
        <v>242</v>
      </c>
      <c r="CB138" s="34"/>
      <c r="CC138" s="32"/>
      <c r="CD138" s="34"/>
      <c r="CE138" s="32"/>
      <c r="CF138" s="34"/>
      <c r="CG138" s="32"/>
      <c r="CH138" s="34"/>
      <c r="CI138" s="35"/>
      <c r="CJ138" s="35"/>
      <c r="CK138" s="32"/>
      <c r="CL138" s="32"/>
      <c r="CM138" s="32"/>
      <c r="CN138" s="53"/>
      <c r="CO138" s="53">
        <v>1.04</v>
      </c>
      <c r="CP138" s="35"/>
      <c r="CQ138" s="35"/>
      <c r="CR138" s="34"/>
      <c r="CS138" s="34"/>
      <c r="CT138" s="35"/>
      <c r="CU138" s="35"/>
      <c r="CV138" s="34"/>
      <c r="CW138" s="34"/>
      <c r="CX138" s="53"/>
      <c r="CY138" s="53"/>
      <c r="CZ138" s="36">
        <v>68.489999999999995</v>
      </c>
      <c r="DA138" s="36"/>
      <c r="DB138" s="53"/>
      <c r="DC138" s="36"/>
      <c r="DD138" s="36"/>
      <c r="DE138" s="54"/>
      <c r="DF138" s="54"/>
      <c r="DG138" s="54"/>
      <c r="DH138" s="33"/>
      <c r="DI138" s="53"/>
      <c r="DJ138" s="53"/>
      <c r="DK138" s="53"/>
      <c r="DL138" s="53"/>
      <c r="DM138" s="53"/>
      <c r="DN138" s="54"/>
      <c r="DO138" s="37"/>
      <c r="DP138" s="35"/>
      <c r="DQ138" s="35"/>
      <c r="DR138" s="34"/>
      <c r="DS138" s="34"/>
      <c r="DT138" s="35"/>
      <c r="DU138" s="34"/>
      <c r="DV138" s="34"/>
      <c r="DW138" s="32"/>
      <c r="DX138" s="32"/>
      <c r="DY138" s="35"/>
      <c r="DZ138" s="35"/>
      <c r="EA138" s="34"/>
      <c r="EB138" s="35"/>
      <c r="EC138" s="34"/>
      <c r="ED138" s="33"/>
      <c r="EE138" s="33"/>
      <c r="EF138" s="33"/>
      <c r="EG138" s="33">
        <v>1125000</v>
      </c>
      <c r="EH138" s="33"/>
      <c r="EI138" s="33">
        <v>1080000</v>
      </c>
      <c r="EJ138" s="33"/>
      <c r="EK138" s="35"/>
    </row>
    <row r="139" spans="1:142" ht="30" hidden="1" x14ac:dyDescent="0.2">
      <c r="A139" s="118" t="s">
        <v>571</v>
      </c>
      <c r="B139" s="151" t="s">
        <v>242</v>
      </c>
      <c r="C139" s="151" t="s">
        <v>214</v>
      </c>
      <c r="D139" s="152" t="s">
        <v>759</v>
      </c>
      <c r="E139" s="152" t="s">
        <v>179</v>
      </c>
      <c r="F139" s="118"/>
      <c r="G139" s="118" t="s">
        <v>514</v>
      </c>
      <c r="H139" s="118"/>
      <c r="I139" s="118"/>
      <c r="J139" s="118" t="s">
        <v>561</v>
      </c>
      <c r="K139" s="118"/>
      <c r="L139" s="153">
        <v>1012500</v>
      </c>
      <c r="M139" s="154"/>
      <c r="N139" s="94"/>
      <c r="O139" s="155"/>
      <c r="P139" s="162"/>
      <c r="Q139" s="162"/>
      <c r="R139" s="162"/>
      <c r="S139" s="157">
        <v>5.56</v>
      </c>
      <c r="T139" s="157">
        <v>13.5</v>
      </c>
      <c r="U139" s="94"/>
      <c r="V139" s="159" t="s">
        <v>155</v>
      </c>
      <c r="W139" s="160"/>
      <c r="X139" s="161">
        <f t="shared" si="82"/>
        <v>14214.596179116548</v>
      </c>
      <c r="Y139" s="162"/>
      <c r="Z139" s="162"/>
      <c r="AA139" s="162" t="s">
        <v>161</v>
      </c>
      <c r="AB139" s="160">
        <f t="shared" si="87"/>
        <v>0</v>
      </c>
      <c r="AC139" s="162"/>
      <c r="AD139" s="163">
        <f t="shared" si="88"/>
        <v>0</v>
      </c>
      <c r="AE139" s="162"/>
      <c r="AF139" s="164">
        <f t="shared" si="83"/>
        <v>0</v>
      </c>
      <c r="AG139" s="164">
        <f t="shared" si="86"/>
        <v>0</v>
      </c>
      <c r="AH139" s="164">
        <f t="shared" si="84"/>
        <v>15</v>
      </c>
      <c r="AI139" s="164">
        <f t="shared" si="92"/>
        <v>10</v>
      </c>
      <c r="AJ139" s="157" t="s">
        <v>161</v>
      </c>
      <c r="AK139" s="164">
        <f t="shared" si="93"/>
        <v>15</v>
      </c>
      <c r="AL139" s="157" t="s">
        <v>751</v>
      </c>
      <c r="AM139" s="164">
        <f t="shared" si="85"/>
        <v>10</v>
      </c>
      <c r="AN139" s="157" t="s">
        <v>161</v>
      </c>
      <c r="AO139" s="164">
        <f t="shared" si="89"/>
        <v>5</v>
      </c>
      <c r="AP139" s="157" t="s">
        <v>161</v>
      </c>
      <c r="AQ139" s="164">
        <f t="shared" si="90"/>
        <v>0</v>
      </c>
      <c r="AR139" s="157" t="s">
        <v>162</v>
      </c>
      <c r="AS139" s="165"/>
      <c r="AT139" s="165"/>
      <c r="AU139" s="165"/>
      <c r="AV139" s="165"/>
      <c r="AW139" s="165"/>
      <c r="AX139" s="165"/>
      <c r="AY139" s="165"/>
      <c r="AZ139" s="165"/>
      <c r="BA139" s="166"/>
      <c r="BB139" s="125"/>
      <c r="BC139" s="166"/>
      <c r="BD139" s="118" t="s">
        <v>214</v>
      </c>
      <c r="BE139" s="167"/>
      <c r="BF139" s="118"/>
      <c r="BG139" s="167"/>
      <c r="BH139" s="118"/>
      <c r="BI139" s="167"/>
      <c r="BJ139" s="167"/>
      <c r="BK139" s="167"/>
      <c r="BL139" s="167"/>
      <c r="BM139" s="167"/>
      <c r="BN139" s="167"/>
      <c r="BO139" s="167"/>
      <c r="BP139" s="167"/>
      <c r="BQ139" s="157">
        <f t="shared" si="91"/>
        <v>55</v>
      </c>
      <c r="BR139" s="167"/>
      <c r="BS139" s="167"/>
      <c r="BT139" s="167"/>
      <c r="BU139" s="167"/>
      <c r="BV139" s="167"/>
      <c r="BW139" s="371"/>
      <c r="BX139" s="167"/>
      <c r="BY139" s="167"/>
      <c r="BZ139" s="34"/>
      <c r="CA139" s="32" t="s">
        <v>242</v>
      </c>
      <c r="CB139" s="34"/>
      <c r="CC139" s="32"/>
      <c r="CD139" s="34"/>
      <c r="CE139" s="32"/>
      <c r="CF139" s="34"/>
      <c r="CG139" s="32"/>
      <c r="CH139" s="34"/>
      <c r="CI139" s="35"/>
      <c r="CJ139" s="35"/>
      <c r="CK139" s="32"/>
      <c r="CL139" s="32"/>
      <c r="CM139" s="32"/>
      <c r="CN139" s="53"/>
      <c r="CO139" s="53">
        <v>1.04</v>
      </c>
      <c r="CP139" s="35"/>
      <c r="CQ139" s="35"/>
      <c r="CR139" s="34"/>
      <c r="CS139" s="34"/>
      <c r="CT139" s="35"/>
      <c r="CU139" s="35"/>
      <c r="CV139" s="34"/>
      <c r="CW139" s="34"/>
      <c r="CX139" s="53"/>
      <c r="CY139" s="53"/>
      <c r="CZ139" s="36">
        <v>68.489999999999995</v>
      </c>
      <c r="DA139" s="36"/>
      <c r="DB139" s="53"/>
      <c r="DC139" s="36"/>
      <c r="DD139" s="36"/>
      <c r="DE139" s="54"/>
      <c r="DF139" s="54"/>
      <c r="DG139" s="54"/>
      <c r="DH139" s="33"/>
      <c r="DI139" s="53"/>
      <c r="DJ139" s="53"/>
      <c r="DK139" s="53"/>
      <c r="DL139" s="53"/>
      <c r="DM139" s="53"/>
      <c r="DN139" s="54"/>
      <c r="DO139" s="37"/>
      <c r="DP139" s="35"/>
      <c r="DQ139" s="35"/>
      <c r="DR139" s="34"/>
      <c r="DS139" s="34"/>
      <c r="DT139" s="35"/>
      <c r="DU139" s="34"/>
      <c r="DV139" s="34"/>
      <c r="DW139" s="32"/>
      <c r="DX139" s="32"/>
      <c r="DY139" s="35"/>
      <c r="DZ139" s="35"/>
      <c r="EA139" s="34"/>
      <c r="EB139" s="35"/>
      <c r="EC139" s="34"/>
      <c r="ED139" s="33"/>
      <c r="EE139" s="33"/>
      <c r="EF139" s="33"/>
      <c r="EG139" s="33">
        <v>1125000</v>
      </c>
      <c r="EH139" s="33"/>
      <c r="EI139" s="33">
        <v>1012500</v>
      </c>
      <c r="EJ139" s="33"/>
      <c r="EK139" s="35"/>
    </row>
    <row r="140" spans="1:142" ht="30" hidden="1" x14ac:dyDescent="0.2">
      <c r="A140" s="118" t="s">
        <v>572</v>
      </c>
      <c r="B140" s="151" t="s">
        <v>242</v>
      </c>
      <c r="C140" s="151" t="s">
        <v>214</v>
      </c>
      <c r="D140" s="152" t="s">
        <v>759</v>
      </c>
      <c r="E140" s="152" t="s">
        <v>179</v>
      </c>
      <c r="F140" s="118"/>
      <c r="G140" s="118" t="s">
        <v>514</v>
      </c>
      <c r="H140" s="118"/>
      <c r="I140" s="118"/>
      <c r="J140" s="118" t="s">
        <v>561</v>
      </c>
      <c r="K140" s="118"/>
      <c r="L140" s="153">
        <v>1813500</v>
      </c>
      <c r="M140" s="154"/>
      <c r="N140" s="94"/>
      <c r="O140" s="155"/>
      <c r="P140" s="162"/>
      <c r="Q140" s="162"/>
      <c r="R140" s="162"/>
      <c r="S140" s="157">
        <v>5.56</v>
      </c>
      <c r="T140" s="157">
        <v>13.5</v>
      </c>
      <c r="U140" s="94"/>
      <c r="V140" s="159" t="s">
        <v>155</v>
      </c>
      <c r="W140" s="160"/>
      <c r="X140" s="161">
        <f t="shared" si="82"/>
        <v>25459.921156373195</v>
      </c>
      <c r="Y140" s="162"/>
      <c r="Z140" s="162"/>
      <c r="AA140" s="162" t="s">
        <v>161</v>
      </c>
      <c r="AB140" s="160">
        <f t="shared" si="87"/>
        <v>0</v>
      </c>
      <c r="AC140" s="162"/>
      <c r="AD140" s="163">
        <f t="shared" si="88"/>
        <v>0</v>
      </c>
      <c r="AE140" s="162"/>
      <c r="AF140" s="164">
        <f t="shared" si="83"/>
        <v>0</v>
      </c>
      <c r="AG140" s="164">
        <f t="shared" si="86"/>
        <v>0</v>
      </c>
      <c r="AH140" s="164">
        <f t="shared" si="84"/>
        <v>15</v>
      </c>
      <c r="AI140" s="164">
        <f t="shared" si="92"/>
        <v>10</v>
      </c>
      <c r="AJ140" s="157" t="s">
        <v>161</v>
      </c>
      <c r="AK140" s="164">
        <f t="shared" si="93"/>
        <v>15</v>
      </c>
      <c r="AL140" s="157" t="s">
        <v>751</v>
      </c>
      <c r="AM140" s="164">
        <f t="shared" si="85"/>
        <v>10</v>
      </c>
      <c r="AN140" s="157" t="s">
        <v>161</v>
      </c>
      <c r="AO140" s="164">
        <f t="shared" si="89"/>
        <v>5</v>
      </c>
      <c r="AP140" s="157" t="s">
        <v>161</v>
      </c>
      <c r="AQ140" s="164">
        <f t="shared" si="90"/>
        <v>0</v>
      </c>
      <c r="AR140" s="157" t="s">
        <v>162</v>
      </c>
      <c r="AS140" s="165"/>
      <c r="AT140" s="165"/>
      <c r="AU140" s="165"/>
      <c r="AV140" s="165"/>
      <c r="AW140" s="165"/>
      <c r="AX140" s="165"/>
      <c r="AY140" s="165"/>
      <c r="AZ140" s="165"/>
      <c r="BA140" s="166"/>
      <c r="BB140" s="125"/>
      <c r="BC140" s="166"/>
      <c r="BD140" s="151" t="s">
        <v>214</v>
      </c>
      <c r="BE140" s="167"/>
      <c r="BF140" s="118"/>
      <c r="BG140" s="167"/>
      <c r="BH140" s="118"/>
      <c r="BI140" s="167"/>
      <c r="BJ140" s="167"/>
      <c r="BK140" s="167"/>
      <c r="BL140" s="167"/>
      <c r="BM140" s="167"/>
      <c r="BN140" s="167"/>
      <c r="BO140" s="167"/>
      <c r="BP140" s="167"/>
      <c r="BQ140" s="157">
        <f t="shared" si="91"/>
        <v>55</v>
      </c>
      <c r="BR140" s="167"/>
      <c r="BS140" s="167"/>
      <c r="BT140" s="167"/>
      <c r="BU140" s="167"/>
      <c r="BV140" s="167"/>
      <c r="BW140" s="371"/>
      <c r="BX140" s="167"/>
      <c r="BY140" s="167"/>
      <c r="BZ140" s="34"/>
      <c r="CA140" s="32" t="s">
        <v>242</v>
      </c>
      <c r="CB140" s="34"/>
      <c r="CC140" s="32"/>
      <c r="CD140" s="34"/>
      <c r="CE140" s="32"/>
      <c r="CF140" s="34"/>
      <c r="CG140" s="32"/>
      <c r="CH140" s="34"/>
      <c r="CI140" s="35"/>
      <c r="CJ140" s="35"/>
      <c r="CK140" s="32"/>
      <c r="CL140" s="32"/>
      <c r="CM140" s="32"/>
      <c r="CN140" s="53"/>
      <c r="CO140" s="53">
        <v>1.04</v>
      </c>
      <c r="CP140" s="35"/>
      <c r="CQ140" s="35"/>
      <c r="CR140" s="34"/>
      <c r="CS140" s="34"/>
      <c r="CT140" s="35"/>
      <c r="CU140" s="35"/>
      <c r="CV140" s="34"/>
      <c r="CW140" s="34"/>
      <c r="CX140" s="53"/>
      <c r="CY140" s="53"/>
      <c r="CZ140" s="36">
        <v>68.489999999999995</v>
      </c>
      <c r="DA140" s="36"/>
      <c r="DB140" s="53"/>
      <c r="DC140" s="36"/>
      <c r="DD140" s="36"/>
      <c r="DE140" s="54"/>
      <c r="DF140" s="54"/>
      <c r="DG140" s="54"/>
      <c r="DH140" s="33"/>
      <c r="DI140" s="53"/>
      <c r="DJ140" s="53"/>
      <c r="DK140" s="53"/>
      <c r="DL140" s="53"/>
      <c r="DM140" s="53"/>
      <c r="DN140" s="54"/>
      <c r="DO140" s="37"/>
      <c r="DP140" s="35"/>
      <c r="DQ140" s="35"/>
      <c r="DR140" s="34"/>
      <c r="DS140" s="34"/>
      <c r="DT140" s="35"/>
      <c r="DU140" s="34"/>
      <c r="DV140" s="34"/>
      <c r="DW140" s="32"/>
      <c r="DX140" s="32"/>
      <c r="DY140" s="35"/>
      <c r="DZ140" s="35"/>
      <c r="EA140" s="34"/>
      <c r="EB140" s="35"/>
      <c r="EC140" s="34"/>
      <c r="ED140" s="33"/>
      <c r="EE140" s="33"/>
      <c r="EF140" s="33"/>
      <c r="EG140" s="33">
        <v>2015000</v>
      </c>
      <c r="EH140" s="33"/>
      <c r="EI140" s="33">
        <v>1813500</v>
      </c>
      <c r="EJ140" s="33"/>
      <c r="EK140" s="35"/>
    </row>
    <row r="141" spans="1:142" ht="30" hidden="1" x14ac:dyDescent="0.2">
      <c r="A141" s="118" t="s">
        <v>573</v>
      </c>
      <c r="B141" s="151" t="s">
        <v>242</v>
      </c>
      <c r="C141" s="151" t="s">
        <v>214</v>
      </c>
      <c r="D141" s="152" t="s">
        <v>759</v>
      </c>
      <c r="E141" s="152" t="s">
        <v>179</v>
      </c>
      <c r="F141" s="118"/>
      <c r="G141" s="118" t="s">
        <v>514</v>
      </c>
      <c r="H141" s="118"/>
      <c r="I141" s="118"/>
      <c r="J141" s="118" t="s">
        <v>557</v>
      </c>
      <c r="K141" s="118"/>
      <c r="L141" s="153">
        <v>2547000</v>
      </c>
      <c r="M141" s="154"/>
      <c r="N141" s="94"/>
      <c r="O141" s="155"/>
      <c r="P141" s="162"/>
      <c r="Q141" s="162"/>
      <c r="R141" s="162"/>
      <c r="S141" s="157">
        <v>4.26</v>
      </c>
      <c r="T141" s="157">
        <v>15</v>
      </c>
      <c r="U141" s="94"/>
      <c r="V141" s="159" t="s">
        <v>155</v>
      </c>
      <c r="W141" s="160"/>
      <c r="X141" s="161">
        <f t="shared" si="82"/>
        <v>35757.606388355402</v>
      </c>
      <c r="Y141" s="162"/>
      <c r="Z141" s="162"/>
      <c r="AA141" s="162" t="s">
        <v>161</v>
      </c>
      <c r="AB141" s="160">
        <f t="shared" si="87"/>
        <v>0</v>
      </c>
      <c r="AC141" s="162"/>
      <c r="AD141" s="163">
        <f t="shared" si="88"/>
        <v>0</v>
      </c>
      <c r="AE141" s="162"/>
      <c r="AF141" s="164">
        <f t="shared" si="83"/>
        <v>0</v>
      </c>
      <c r="AG141" s="164">
        <f t="shared" si="86"/>
        <v>0</v>
      </c>
      <c r="AH141" s="164">
        <f t="shared" si="84"/>
        <v>15</v>
      </c>
      <c r="AI141" s="164">
        <f t="shared" si="92"/>
        <v>10</v>
      </c>
      <c r="AJ141" s="157" t="s">
        <v>161</v>
      </c>
      <c r="AK141" s="164">
        <f t="shared" si="93"/>
        <v>15</v>
      </c>
      <c r="AL141" s="157" t="s">
        <v>751</v>
      </c>
      <c r="AM141" s="164">
        <f t="shared" si="85"/>
        <v>10</v>
      </c>
      <c r="AN141" s="157" t="s">
        <v>161</v>
      </c>
      <c r="AO141" s="164">
        <f t="shared" si="89"/>
        <v>5</v>
      </c>
      <c r="AP141" s="157" t="s">
        <v>161</v>
      </c>
      <c r="AQ141" s="164">
        <f t="shared" si="90"/>
        <v>0</v>
      </c>
      <c r="AR141" s="157" t="s">
        <v>162</v>
      </c>
      <c r="AS141" s="165"/>
      <c r="AT141" s="165"/>
      <c r="AU141" s="165"/>
      <c r="AV141" s="165"/>
      <c r="AW141" s="165"/>
      <c r="AX141" s="165"/>
      <c r="AY141" s="165"/>
      <c r="AZ141" s="165"/>
      <c r="BA141" s="166"/>
      <c r="BB141" s="125"/>
      <c r="BC141" s="166"/>
      <c r="BD141" s="118" t="s">
        <v>214</v>
      </c>
      <c r="BE141" s="167"/>
      <c r="BF141" s="118"/>
      <c r="BG141" s="167"/>
      <c r="BH141" s="118"/>
      <c r="BI141" s="167"/>
      <c r="BJ141" s="167"/>
      <c r="BK141" s="167"/>
      <c r="BL141" s="167"/>
      <c r="BM141" s="167"/>
      <c r="BN141" s="167"/>
      <c r="BO141" s="167"/>
      <c r="BP141" s="167"/>
      <c r="BQ141" s="157">
        <f t="shared" si="91"/>
        <v>55</v>
      </c>
      <c r="BR141" s="167"/>
      <c r="BS141" s="167"/>
      <c r="BT141" s="167"/>
      <c r="BU141" s="167"/>
      <c r="BV141" s="167"/>
      <c r="BW141" s="371"/>
      <c r="BX141" s="167"/>
      <c r="BY141" s="167"/>
      <c r="BZ141" s="34"/>
      <c r="CA141" s="32" t="s">
        <v>242</v>
      </c>
      <c r="CB141" s="34"/>
      <c r="CC141" s="32"/>
      <c r="CD141" s="34"/>
      <c r="CE141" s="32"/>
      <c r="CF141" s="34"/>
      <c r="CG141" s="32"/>
      <c r="CH141" s="34"/>
      <c r="CI141" s="35"/>
      <c r="CJ141" s="35"/>
      <c r="CK141" s="32"/>
      <c r="CL141" s="32"/>
      <c r="CM141" s="32"/>
      <c r="CN141" s="53"/>
      <c r="CO141" s="53">
        <v>1.04</v>
      </c>
      <c r="CP141" s="35"/>
      <c r="CQ141" s="35"/>
      <c r="CR141" s="34"/>
      <c r="CS141" s="34"/>
      <c r="CT141" s="35"/>
      <c r="CU141" s="35"/>
      <c r="CV141" s="34"/>
      <c r="CW141" s="34"/>
      <c r="CX141" s="53"/>
      <c r="CY141" s="53"/>
      <c r="CZ141" s="36">
        <v>68.489999999999995</v>
      </c>
      <c r="DA141" s="36"/>
      <c r="DB141" s="53"/>
      <c r="DC141" s="36"/>
      <c r="DD141" s="36"/>
      <c r="DE141" s="54"/>
      <c r="DF141" s="54"/>
      <c r="DG141" s="54"/>
      <c r="DH141" s="33"/>
      <c r="DI141" s="53"/>
      <c r="DJ141" s="53"/>
      <c r="DK141" s="53"/>
      <c r="DL141" s="53"/>
      <c r="DM141" s="53"/>
      <c r="DN141" s="54"/>
      <c r="DO141" s="37"/>
      <c r="DP141" s="35"/>
      <c r="DQ141" s="35"/>
      <c r="DR141" s="34"/>
      <c r="DS141" s="34"/>
      <c r="DT141" s="35"/>
      <c r="DU141" s="34"/>
      <c r="DV141" s="34"/>
      <c r="DW141" s="32"/>
      <c r="DX141" s="32"/>
      <c r="DY141" s="35"/>
      <c r="DZ141" s="35"/>
      <c r="EA141" s="34"/>
      <c r="EB141" s="35"/>
      <c r="EC141" s="34"/>
      <c r="ED141" s="33"/>
      <c r="EE141" s="33"/>
      <c r="EF141" s="33"/>
      <c r="EG141" s="33">
        <v>2830000</v>
      </c>
      <c r="EH141" s="33"/>
      <c r="EI141" s="33">
        <v>2547000</v>
      </c>
      <c r="EJ141" s="33"/>
      <c r="EK141" s="35"/>
      <c r="EL141" s="31"/>
    </row>
    <row r="142" spans="1:142" ht="213" hidden="1" customHeight="1" x14ac:dyDescent="0.2">
      <c r="A142" s="118" t="s">
        <v>574</v>
      </c>
      <c r="B142" s="151" t="s">
        <v>327</v>
      </c>
      <c r="C142" s="151" t="s">
        <v>214</v>
      </c>
      <c r="D142" s="152" t="s">
        <v>759</v>
      </c>
      <c r="E142" s="152" t="s">
        <v>179</v>
      </c>
      <c r="F142" s="118"/>
      <c r="G142" s="118" t="s">
        <v>536</v>
      </c>
      <c r="H142" s="118"/>
      <c r="I142" s="118"/>
      <c r="J142" s="118" t="s">
        <v>561</v>
      </c>
      <c r="K142" s="118"/>
      <c r="L142" s="153">
        <v>1048500</v>
      </c>
      <c r="M142" s="154"/>
      <c r="N142" s="94"/>
      <c r="O142" s="155"/>
      <c r="P142" s="162"/>
      <c r="Q142" s="162"/>
      <c r="R142" s="162"/>
      <c r="S142" s="157">
        <v>4.0599999999999996</v>
      </c>
      <c r="T142" s="157">
        <v>8.25</v>
      </c>
      <c r="U142" s="94"/>
      <c r="V142" s="159" t="s">
        <v>155</v>
      </c>
      <c r="W142" s="160"/>
      <c r="X142" s="161">
        <f t="shared" si="82"/>
        <v>23976.455737884862</v>
      </c>
      <c r="Y142" s="162"/>
      <c r="Z142" s="162"/>
      <c r="AA142" s="162" t="s">
        <v>161</v>
      </c>
      <c r="AB142" s="160">
        <f t="shared" si="87"/>
        <v>0</v>
      </c>
      <c r="AC142" s="162"/>
      <c r="AD142" s="163">
        <f t="shared" si="88"/>
        <v>0</v>
      </c>
      <c r="AE142" s="162"/>
      <c r="AF142" s="164">
        <f t="shared" si="83"/>
        <v>0</v>
      </c>
      <c r="AG142" s="164">
        <f t="shared" si="86"/>
        <v>0</v>
      </c>
      <c r="AH142" s="164">
        <f t="shared" si="84"/>
        <v>15</v>
      </c>
      <c r="AI142" s="164">
        <f t="shared" si="92"/>
        <v>10</v>
      </c>
      <c r="AJ142" s="157" t="s">
        <v>161</v>
      </c>
      <c r="AK142" s="164">
        <f t="shared" si="93"/>
        <v>15</v>
      </c>
      <c r="AL142" s="157" t="s">
        <v>751</v>
      </c>
      <c r="AM142" s="164">
        <f t="shared" si="85"/>
        <v>10</v>
      </c>
      <c r="AN142" s="157" t="s">
        <v>161</v>
      </c>
      <c r="AO142" s="164">
        <f t="shared" si="89"/>
        <v>5</v>
      </c>
      <c r="AP142" s="157" t="s">
        <v>161</v>
      </c>
      <c r="AQ142" s="164">
        <f t="shared" si="90"/>
        <v>0</v>
      </c>
      <c r="AR142" s="157" t="s">
        <v>162</v>
      </c>
      <c r="AS142" s="165"/>
      <c r="AT142" s="165"/>
      <c r="AU142" s="165"/>
      <c r="AV142" s="165"/>
      <c r="AW142" s="165"/>
      <c r="AX142" s="165"/>
      <c r="AY142" s="165"/>
      <c r="AZ142" s="165"/>
      <c r="BA142" s="166"/>
      <c r="BB142" s="125"/>
      <c r="BC142" s="166"/>
      <c r="BD142" s="118" t="s">
        <v>214</v>
      </c>
      <c r="BE142" s="167"/>
      <c r="BF142" s="118"/>
      <c r="BG142" s="167"/>
      <c r="BH142" s="118"/>
      <c r="BI142" s="167"/>
      <c r="BJ142" s="167"/>
      <c r="BK142" s="167"/>
      <c r="BL142" s="167"/>
      <c r="BM142" s="167"/>
      <c r="BN142" s="167"/>
      <c r="BO142" s="167"/>
      <c r="BP142" s="167"/>
      <c r="BQ142" s="157">
        <f t="shared" si="91"/>
        <v>55</v>
      </c>
      <c r="BR142" s="167"/>
      <c r="BS142" s="167"/>
      <c r="BT142" s="167"/>
      <c r="BU142" s="167"/>
      <c r="BV142" s="167"/>
      <c r="BW142" s="371"/>
      <c r="BX142" s="167"/>
      <c r="BY142" s="167"/>
      <c r="BZ142" s="34"/>
      <c r="CA142" s="32" t="s">
        <v>327</v>
      </c>
      <c r="CB142" s="34"/>
      <c r="CC142" s="32"/>
      <c r="CD142" s="34"/>
      <c r="CE142" s="32"/>
      <c r="CF142" s="34"/>
      <c r="CG142" s="32"/>
      <c r="CH142" s="34"/>
      <c r="CI142" s="35"/>
      <c r="CJ142" s="35"/>
      <c r="CK142" s="32"/>
      <c r="CL142" s="32"/>
      <c r="CM142" s="32"/>
      <c r="CN142" s="53"/>
      <c r="CO142" s="53">
        <v>1.1399999999999999</v>
      </c>
      <c r="CP142" s="35"/>
      <c r="CQ142" s="35"/>
      <c r="CR142" s="34"/>
      <c r="CS142" s="34"/>
      <c r="CT142" s="35"/>
      <c r="CU142" s="35"/>
      <c r="CV142" s="34"/>
      <c r="CW142" s="34"/>
      <c r="CX142" s="53"/>
      <c r="CY142" s="53"/>
      <c r="CZ142" s="36">
        <v>38.36</v>
      </c>
      <c r="DA142" s="36"/>
      <c r="DB142" s="53"/>
      <c r="DC142" s="36"/>
      <c r="DD142" s="36"/>
      <c r="DE142" s="54"/>
      <c r="DF142" s="54"/>
      <c r="DG142" s="54"/>
      <c r="DH142" s="33"/>
      <c r="DI142" s="53"/>
      <c r="DJ142" s="53"/>
      <c r="DK142" s="53"/>
      <c r="DL142" s="53"/>
      <c r="DM142" s="53"/>
      <c r="DN142" s="54"/>
      <c r="DO142" s="37"/>
      <c r="DP142" s="35"/>
      <c r="DQ142" s="35"/>
      <c r="DR142" s="34"/>
      <c r="DS142" s="34"/>
      <c r="DT142" s="35"/>
      <c r="DU142" s="34"/>
      <c r="DV142" s="34"/>
      <c r="DW142" s="32"/>
      <c r="DX142" s="32"/>
      <c r="DY142" s="35"/>
      <c r="DZ142" s="35"/>
      <c r="EA142" s="34"/>
      <c r="EB142" s="35"/>
      <c r="EC142" s="34"/>
      <c r="ED142" s="33"/>
      <c r="EE142" s="33"/>
      <c r="EF142" s="33"/>
      <c r="EG142" s="33">
        <v>1165000</v>
      </c>
      <c r="EH142" s="33"/>
      <c r="EI142" s="33">
        <v>1048500</v>
      </c>
      <c r="EJ142" s="33"/>
      <c r="EK142" s="35"/>
    </row>
    <row r="143" spans="1:142" ht="30" hidden="1" x14ac:dyDescent="0.2">
      <c r="A143" s="118" t="s">
        <v>575</v>
      </c>
      <c r="B143" s="151" t="s">
        <v>310</v>
      </c>
      <c r="C143" s="151" t="s">
        <v>214</v>
      </c>
      <c r="D143" s="152" t="s">
        <v>759</v>
      </c>
      <c r="E143" s="152" t="s">
        <v>179</v>
      </c>
      <c r="F143" s="118"/>
      <c r="G143" s="118" t="s">
        <v>512</v>
      </c>
      <c r="H143" s="118"/>
      <c r="I143" s="118"/>
      <c r="J143" s="118" t="s">
        <v>561</v>
      </c>
      <c r="K143" s="118"/>
      <c r="L143" s="153">
        <v>310500</v>
      </c>
      <c r="M143" s="154"/>
      <c r="N143" s="94"/>
      <c r="O143" s="155"/>
      <c r="P143" s="162"/>
      <c r="Q143" s="162"/>
      <c r="R143" s="162"/>
      <c r="S143" s="157">
        <v>3.56</v>
      </c>
      <c r="T143" s="157">
        <v>6</v>
      </c>
      <c r="U143" s="94"/>
      <c r="V143" s="159" t="s">
        <v>155</v>
      </c>
      <c r="W143" s="160"/>
      <c r="X143" s="161">
        <f t="shared" si="82"/>
        <v>8208.8999809648703</v>
      </c>
      <c r="Y143" s="162"/>
      <c r="Z143" s="162"/>
      <c r="AA143" s="162" t="s">
        <v>161</v>
      </c>
      <c r="AB143" s="160">
        <f t="shared" si="87"/>
        <v>0</v>
      </c>
      <c r="AC143" s="162"/>
      <c r="AD143" s="163">
        <f t="shared" si="88"/>
        <v>0</v>
      </c>
      <c r="AE143" s="162"/>
      <c r="AF143" s="164">
        <f t="shared" si="83"/>
        <v>0</v>
      </c>
      <c r="AG143" s="164">
        <f t="shared" si="86"/>
        <v>0</v>
      </c>
      <c r="AH143" s="164">
        <f t="shared" si="84"/>
        <v>15</v>
      </c>
      <c r="AI143" s="164">
        <f t="shared" si="92"/>
        <v>10</v>
      </c>
      <c r="AJ143" s="157" t="s">
        <v>161</v>
      </c>
      <c r="AK143" s="164">
        <f t="shared" si="93"/>
        <v>15</v>
      </c>
      <c r="AL143" s="157" t="s">
        <v>751</v>
      </c>
      <c r="AM143" s="164">
        <f t="shared" si="85"/>
        <v>10</v>
      </c>
      <c r="AN143" s="157" t="s">
        <v>161</v>
      </c>
      <c r="AO143" s="164">
        <f t="shared" si="89"/>
        <v>5</v>
      </c>
      <c r="AP143" s="157" t="s">
        <v>161</v>
      </c>
      <c r="AQ143" s="164">
        <f t="shared" si="90"/>
        <v>0</v>
      </c>
      <c r="AR143" s="157" t="s">
        <v>162</v>
      </c>
      <c r="AS143" s="165"/>
      <c r="AT143" s="165"/>
      <c r="AU143" s="165"/>
      <c r="AV143" s="165"/>
      <c r="AW143" s="165"/>
      <c r="AX143" s="165"/>
      <c r="AY143" s="165"/>
      <c r="AZ143" s="165"/>
      <c r="BA143" s="166"/>
      <c r="BB143" s="125"/>
      <c r="BC143" s="166"/>
      <c r="BD143" s="118" t="s">
        <v>214</v>
      </c>
      <c r="BE143" s="167"/>
      <c r="BF143" s="118"/>
      <c r="BG143" s="167"/>
      <c r="BH143" s="118"/>
      <c r="BI143" s="167"/>
      <c r="BJ143" s="167"/>
      <c r="BK143" s="167"/>
      <c r="BL143" s="167"/>
      <c r="BM143" s="167"/>
      <c r="BN143" s="167"/>
      <c r="BO143" s="167"/>
      <c r="BP143" s="167"/>
      <c r="BQ143" s="157">
        <f t="shared" si="91"/>
        <v>55</v>
      </c>
      <c r="BR143" s="167"/>
      <c r="BS143" s="167"/>
      <c r="BT143" s="167"/>
      <c r="BU143" s="167"/>
      <c r="BV143" s="167"/>
      <c r="BW143" s="371"/>
      <c r="BX143" s="167"/>
      <c r="BY143" s="167"/>
      <c r="BZ143" s="34"/>
      <c r="CA143" s="32" t="s">
        <v>310</v>
      </c>
      <c r="CB143" s="34"/>
      <c r="CC143" s="32"/>
      <c r="CD143" s="34"/>
      <c r="CE143" s="32"/>
      <c r="CF143" s="34"/>
      <c r="CG143" s="32"/>
      <c r="CH143" s="34"/>
      <c r="CI143" s="35"/>
      <c r="CJ143" s="35"/>
      <c r="CK143" s="32"/>
      <c r="CL143" s="32"/>
      <c r="CM143" s="32"/>
      <c r="CN143" s="53"/>
      <c r="CO143" s="53">
        <v>1.04</v>
      </c>
      <c r="CP143" s="35"/>
      <c r="CQ143" s="35"/>
      <c r="CR143" s="34"/>
      <c r="CS143" s="34"/>
      <c r="CT143" s="35"/>
      <c r="CU143" s="35"/>
      <c r="CV143" s="34"/>
      <c r="CW143" s="34"/>
      <c r="CX143" s="53"/>
      <c r="CY143" s="53"/>
      <c r="CZ143" s="36">
        <v>36.369999999999997</v>
      </c>
      <c r="DA143" s="36"/>
      <c r="DB143" s="53"/>
      <c r="DC143" s="36"/>
      <c r="DD143" s="36"/>
      <c r="DE143" s="54"/>
      <c r="DF143" s="54"/>
      <c r="DG143" s="54"/>
      <c r="DH143" s="33"/>
      <c r="DI143" s="53"/>
      <c r="DJ143" s="53"/>
      <c r="DK143" s="53"/>
      <c r="DL143" s="53"/>
      <c r="DM143" s="53"/>
      <c r="DN143" s="54"/>
      <c r="DO143" s="37"/>
      <c r="DP143" s="35"/>
      <c r="DQ143" s="35"/>
      <c r="DR143" s="34"/>
      <c r="DS143" s="34"/>
      <c r="DT143" s="35"/>
      <c r="DU143" s="34"/>
      <c r="DV143" s="34"/>
      <c r="DW143" s="32"/>
      <c r="DX143" s="32"/>
      <c r="DY143" s="35"/>
      <c r="DZ143" s="35"/>
      <c r="EA143" s="34"/>
      <c r="EB143" s="35"/>
      <c r="EC143" s="34"/>
      <c r="ED143" s="33"/>
      <c r="EE143" s="33"/>
      <c r="EF143" s="33"/>
      <c r="EG143" s="33">
        <v>345000</v>
      </c>
      <c r="EH143" s="33"/>
      <c r="EI143" s="33">
        <v>310500</v>
      </c>
      <c r="EJ143" s="33"/>
      <c r="EK143" s="35"/>
    </row>
    <row r="144" spans="1:142" ht="30" hidden="1" x14ac:dyDescent="0.2">
      <c r="A144" s="118" t="s">
        <v>576</v>
      </c>
      <c r="B144" s="151" t="s">
        <v>310</v>
      </c>
      <c r="C144" s="151" t="s">
        <v>214</v>
      </c>
      <c r="D144" s="152" t="s">
        <v>759</v>
      </c>
      <c r="E144" s="152" t="s">
        <v>179</v>
      </c>
      <c r="F144" s="118"/>
      <c r="G144" s="118" t="s">
        <v>512</v>
      </c>
      <c r="H144" s="118"/>
      <c r="I144" s="118"/>
      <c r="J144" s="118" t="s">
        <v>561</v>
      </c>
      <c r="K144" s="118"/>
      <c r="L144" s="153">
        <v>760500</v>
      </c>
      <c r="M144" s="154" t="s">
        <v>749</v>
      </c>
      <c r="N144" s="94"/>
      <c r="O144" s="155" t="s">
        <v>749</v>
      </c>
      <c r="P144" s="162"/>
      <c r="Q144" s="162"/>
      <c r="R144" s="162"/>
      <c r="S144" s="157">
        <v>3.56</v>
      </c>
      <c r="T144" s="157">
        <v>6</v>
      </c>
      <c r="U144" s="94"/>
      <c r="V144" s="159" t="s">
        <v>155</v>
      </c>
      <c r="W144" s="160"/>
      <c r="X144" s="161">
        <f t="shared" si="82"/>
        <v>5115.6912924853541</v>
      </c>
      <c r="Y144" s="162"/>
      <c r="Z144" s="162"/>
      <c r="AA144" s="162" t="s">
        <v>161</v>
      </c>
      <c r="AB144" s="160">
        <f t="shared" si="87"/>
        <v>0</v>
      </c>
      <c r="AC144" s="162"/>
      <c r="AD144" s="163">
        <f t="shared" si="88"/>
        <v>0</v>
      </c>
      <c r="AE144" s="162"/>
      <c r="AF144" s="164">
        <f t="shared" si="83"/>
        <v>0</v>
      </c>
      <c r="AG144" s="164">
        <f t="shared" si="86"/>
        <v>0</v>
      </c>
      <c r="AH144" s="164">
        <f t="shared" si="84"/>
        <v>15</v>
      </c>
      <c r="AI144" s="164">
        <f t="shared" si="92"/>
        <v>10</v>
      </c>
      <c r="AJ144" s="157" t="s">
        <v>161</v>
      </c>
      <c r="AK144" s="164">
        <f t="shared" si="93"/>
        <v>15</v>
      </c>
      <c r="AL144" s="157" t="s">
        <v>751</v>
      </c>
      <c r="AM144" s="164">
        <f t="shared" si="85"/>
        <v>10</v>
      </c>
      <c r="AN144" s="157" t="s">
        <v>161</v>
      </c>
      <c r="AO144" s="164">
        <f t="shared" si="89"/>
        <v>5</v>
      </c>
      <c r="AP144" s="157" t="s">
        <v>161</v>
      </c>
      <c r="AQ144" s="164">
        <f t="shared" si="90"/>
        <v>0</v>
      </c>
      <c r="AR144" s="157" t="s">
        <v>162</v>
      </c>
      <c r="AS144" s="165"/>
      <c r="AT144" s="165"/>
      <c r="AU144" s="165"/>
      <c r="AV144" s="165"/>
      <c r="AW144" s="165"/>
      <c r="AX144" s="165"/>
      <c r="AY144" s="165"/>
      <c r="AZ144" s="165"/>
      <c r="BA144" s="166"/>
      <c r="BB144" s="125"/>
      <c r="BC144" s="166"/>
      <c r="BD144" s="151" t="s">
        <v>214</v>
      </c>
      <c r="BE144" s="167"/>
      <c r="BF144" s="118"/>
      <c r="BG144" s="167"/>
      <c r="BH144" s="118"/>
      <c r="BI144" s="167"/>
      <c r="BJ144" s="167"/>
      <c r="BK144" s="167"/>
      <c r="BL144" s="167"/>
      <c r="BM144" s="167"/>
      <c r="BN144" s="167"/>
      <c r="BO144" s="167"/>
      <c r="BP144" s="167"/>
      <c r="BQ144" s="157">
        <f t="shared" si="91"/>
        <v>55</v>
      </c>
      <c r="BR144" s="167"/>
      <c r="BS144" s="167"/>
      <c r="BT144" s="167"/>
      <c r="BU144" s="167"/>
      <c r="BV144" s="167"/>
      <c r="BW144" s="371"/>
      <c r="BX144" s="167"/>
      <c r="BY144" s="167"/>
      <c r="BZ144" s="34"/>
      <c r="CA144" s="32" t="s">
        <v>310</v>
      </c>
      <c r="CB144" s="34"/>
      <c r="CC144" s="32"/>
      <c r="CD144" s="34"/>
      <c r="CE144" s="32"/>
      <c r="CF144" s="34"/>
      <c r="CG144" s="32"/>
      <c r="CH144" s="34"/>
      <c r="CI144" s="35"/>
      <c r="CJ144" s="35"/>
      <c r="CK144" s="32"/>
      <c r="CL144" s="32"/>
      <c r="CM144" s="32"/>
      <c r="CN144" s="53"/>
      <c r="CO144" s="53">
        <v>1.04</v>
      </c>
      <c r="CP144" s="35"/>
      <c r="CQ144" s="35"/>
      <c r="CR144" s="34"/>
      <c r="CS144" s="34"/>
      <c r="CT144" s="35"/>
      <c r="CU144" s="35"/>
      <c r="CV144" s="34"/>
      <c r="CW144" s="34"/>
      <c r="CX144" s="53"/>
      <c r="CY144" s="53"/>
      <c r="CZ144" s="36">
        <v>36.369999999999997</v>
      </c>
      <c r="DA144" s="36"/>
      <c r="DB144" s="53"/>
      <c r="DC144" s="36"/>
      <c r="DD144" s="36"/>
      <c r="DE144" s="54"/>
      <c r="DF144" s="54"/>
      <c r="DG144" s="54"/>
      <c r="DH144" s="33"/>
      <c r="DI144" s="53"/>
      <c r="DJ144" s="53"/>
      <c r="DK144" s="53"/>
      <c r="DL144" s="53"/>
      <c r="DM144" s="53"/>
      <c r="DN144" s="54"/>
      <c r="DO144" s="37"/>
      <c r="DP144" s="35"/>
      <c r="DQ144" s="35"/>
      <c r="DR144" s="34"/>
      <c r="DS144" s="34"/>
      <c r="DT144" s="35"/>
      <c r="DU144" s="34"/>
      <c r="DV144" s="34"/>
      <c r="DW144" s="32"/>
      <c r="DX144" s="32"/>
      <c r="DY144" s="35"/>
      <c r="DZ144" s="35"/>
      <c r="EA144" s="34"/>
      <c r="EB144" s="35"/>
      <c r="EC144" s="34"/>
      <c r="ED144" s="33"/>
      <c r="EE144" s="33"/>
      <c r="EF144" s="33"/>
      <c r="EG144" s="33">
        <v>845000</v>
      </c>
      <c r="EH144" s="33"/>
      <c r="EI144" s="33">
        <v>193500</v>
      </c>
      <c r="EJ144" s="33"/>
      <c r="EK144" s="35"/>
    </row>
    <row r="145" spans="1:141" ht="30" hidden="1" x14ac:dyDescent="0.2">
      <c r="A145" s="118" t="s">
        <v>577</v>
      </c>
      <c r="B145" s="151" t="s">
        <v>225</v>
      </c>
      <c r="C145" s="151" t="s">
        <v>224</v>
      </c>
      <c r="D145" s="152" t="s">
        <v>759</v>
      </c>
      <c r="E145" s="152" t="s">
        <v>179</v>
      </c>
      <c r="F145" s="118"/>
      <c r="G145" s="118" t="s">
        <v>531</v>
      </c>
      <c r="H145" s="118"/>
      <c r="I145" s="118"/>
      <c r="J145" s="118" t="s">
        <v>561</v>
      </c>
      <c r="K145" s="118"/>
      <c r="L145" s="153">
        <v>535500</v>
      </c>
      <c r="M145" s="154" t="s">
        <v>749</v>
      </c>
      <c r="N145" s="94"/>
      <c r="O145" s="155" t="s">
        <v>749</v>
      </c>
      <c r="P145" s="162"/>
      <c r="Q145" s="162"/>
      <c r="R145" s="162"/>
      <c r="S145" s="157">
        <v>3.5</v>
      </c>
      <c r="T145" s="157"/>
      <c r="U145" s="94"/>
      <c r="V145" s="159" t="s">
        <v>155</v>
      </c>
      <c r="W145" s="160"/>
      <c r="X145" s="161">
        <f t="shared" ref="X145:X176" si="94">(EI145/CZ145)/CO145</f>
        <v>45716.4809834806</v>
      </c>
      <c r="Y145" s="162"/>
      <c r="Z145" s="162"/>
      <c r="AA145" s="162" t="s">
        <v>161</v>
      </c>
      <c r="AB145" s="160">
        <f t="shared" si="87"/>
        <v>0</v>
      </c>
      <c r="AC145" s="162"/>
      <c r="AD145" s="163">
        <f t="shared" si="88"/>
        <v>0</v>
      </c>
      <c r="AE145" s="162"/>
      <c r="AF145" s="164">
        <f t="shared" ref="AF145:AF176" si="95">IF(AU145&lt;30,0,IF(AU145&lt;50,5,IF(AU145&lt;65,10,IF(AU145&lt;79,15,IF(AU145&gt;80,20)))))</f>
        <v>0</v>
      </c>
      <c r="AG145" s="164">
        <f t="shared" si="86"/>
        <v>0</v>
      </c>
      <c r="AH145" s="164">
        <f t="shared" ref="AH145:AH176" si="96">IF(AA145="Yes",15,0)</f>
        <v>15</v>
      </c>
      <c r="AI145" s="164">
        <f t="shared" si="92"/>
        <v>10</v>
      </c>
      <c r="AJ145" s="157" t="s">
        <v>161</v>
      </c>
      <c r="AK145" s="164">
        <f t="shared" si="93"/>
        <v>15</v>
      </c>
      <c r="AL145" s="157" t="s">
        <v>751</v>
      </c>
      <c r="AM145" s="164">
        <f t="shared" ref="AM145:AM176" si="97">IF(AN145="Yes",10,0)</f>
        <v>10</v>
      </c>
      <c r="AN145" s="157" t="s">
        <v>161</v>
      </c>
      <c r="AO145" s="164">
        <f t="shared" si="89"/>
        <v>5</v>
      </c>
      <c r="AP145" s="157" t="s">
        <v>161</v>
      </c>
      <c r="AQ145" s="164">
        <f t="shared" si="90"/>
        <v>0</v>
      </c>
      <c r="AR145" s="157" t="s">
        <v>162</v>
      </c>
      <c r="AS145" s="165"/>
      <c r="AT145" s="165"/>
      <c r="AU145" s="165"/>
      <c r="AV145" s="165"/>
      <c r="AW145" s="165"/>
      <c r="AX145" s="165"/>
      <c r="AY145" s="165"/>
      <c r="AZ145" s="165"/>
      <c r="BA145" s="166"/>
      <c r="BB145" s="125"/>
      <c r="BC145" s="166"/>
      <c r="BD145" s="118" t="s">
        <v>224</v>
      </c>
      <c r="BE145" s="167"/>
      <c r="BF145" s="118"/>
      <c r="BG145" s="167"/>
      <c r="BH145" s="118"/>
      <c r="BI145" s="167"/>
      <c r="BJ145" s="167"/>
      <c r="BK145" s="167"/>
      <c r="BL145" s="167"/>
      <c r="BM145" s="167"/>
      <c r="BN145" s="167"/>
      <c r="BO145" s="167"/>
      <c r="BP145" s="167"/>
      <c r="BQ145" s="157">
        <f t="shared" si="91"/>
        <v>55</v>
      </c>
      <c r="BR145" s="167"/>
      <c r="BS145" s="167"/>
      <c r="BT145" s="167"/>
      <c r="BU145" s="167"/>
      <c r="BV145" s="167"/>
      <c r="BW145" s="371"/>
      <c r="BX145" s="167"/>
      <c r="BY145" s="167"/>
      <c r="BZ145" s="34"/>
      <c r="CA145" s="32" t="s">
        <v>225</v>
      </c>
      <c r="CB145" s="34"/>
      <c r="CC145" s="32"/>
      <c r="CD145" s="34"/>
      <c r="CE145" s="32"/>
      <c r="CF145" s="34"/>
      <c r="CG145" s="32"/>
      <c r="CH145" s="34"/>
      <c r="CI145" s="35"/>
      <c r="CJ145" s="35"/>
      <c r="CK145" s="32"/>
      <c r="CL145" s="32"/>
      <c r="CM145" s="32"/>
      <c r="CN145" s="53"/>
      <c r="CO145" s="53">
        <v>0.95</v>
      </c>
      <c r="CP145" s="35"/>
      <c r="CQ145" s="35"/>
      <c r="CR145" s="34"/>
      <c r="CS145" s="34"/>
      <c r="CT145" s="35"/>
      <c r="CU145" s="35"/>
      <c r="CV145" s="34"/>
      <c r="CW145" s="34"/>
      <c r="CX145" s="53"/>
      <c r="CY145" s="53"/>
      <c r="CZ145" s="36">
        <v>12.33</v>
      </c>
      <c r="DA145" s="36"/>
      <c r="DB145" s="53"/>
      <c r="DC145" s="36"/>
      <c r="DD145" s="36"/>
      <c r="DE145" s="54"/>
      <c r="DF145" s="54"/>
      <c r="DG145" s="54"/>
      <c r="DH145" s="33"/>
      <c r="DI145" s="53"/>
      <c r="DJ145" s="53"/>
      <c r="DK145" s="53"/>
      <c r="DL145" s="53"/>
      <c r="DM145" s="53"/>
      <c r="DN145" s="54"/>
      <c r="DO145" s="37"/>
      <c r="DP145" s="35"/>
      <c r="DQ145" s="35"/>
      <c r="DR145" s="34"/>
      <c r="DS145" s="34"/>
      <c r="DT145" s="35"/>
      <c r="DU145" s="34"/>
      <c r="DV145" s="34"/>
      <c r="DW145" s="32"/>
      <c r="DX145" s="32"/>
      <c r="DY145" s="35"/>
      <c r="DZ145" s="35"/>
      <c r="EA145" s="34"/>
      <c r="EB145" s="35"/>
      <c r="EC145" s="34"/>
      <c r="ED145" s="33"/>
      <c r="EE145" s="33"/>
      <c r="EF145" s="33"/>
      <c r="EG145" s="33">
        <v>595000</v>
      </c>
      <c r="EH145" s="33"/>
      <c r="EI145" s="33">
        <v>535500</v>
      </c>
      <c r="EJ145" s="33"/>
      <c r="EK145" s="35"/>
    </row>
    <row r="146" spans="1:141" ht="30" hidden="1" x14ac:dyDescent="0.2">
      <c r="A146" s="118" t="s">
        <v>578</v>
      </c>
      <c r="B146" s="151" t="s">
        <v>472</v>
      </c>
      <c r="C146" s="151" t="s">
        <v>214</v>
      </c>
      <c r="D146" s="152" t="s">
        <v>759</v>
      </c>
      <c r="E146" s="152" t="s">
        <v>179</v>
      </c>
      <c r="F146" s="118"/>
      <c r="G146" s="118" t="s">
        <v>517</v>
      </c>
      <c r="H146" s="118"/>
      <c r="I146" s="118"/>
      <c r="J146" s="118" t="s">
        <v>561</v>
      </c>
      <c r="K146" s="118"/>
      <c r="L146" s="153">
        <v>990000</v>
      </c>
      <c r="M146" s="154" t="s">
        <v>749</v>
      </c>
      <c r="N146" s="94"/>
      <c r="O146" s="155" t="s">
        <v>749</v>
      </c>
      <c r="P146" s="162"/>
      <c r="Q146" s="162"/>
      <c r="R146" s="162"/>
      <c r="S146" s="157">
        <v>3.16</v>
      </c>
      <c r="T146" s="157">
        <v>6.75</v>
      </c>
      <c r="U146" s="94"/>
      <c r="V146" s="159" t="s">
        <v>155</v>
      </c>
      <c r="W146" s="160"/>
      <c r="X146" s="161">
        <f t="shared" si="94"/>
        <v>100212.57212268448</v>
      </c>
      <c r="Y146" s="162"/>
      <c r="Z146" s="162"/>
      <c r="AA146" s="162" t="s">
        <v>161</v>
      </c>
      <c r="AB146" s="160">
        <f t="shared" si="87"/>
        <v>0</v>
      </c>
      <c r="AC146" s="162"/>
      <c r="AD146" s="163">
        <f t="shared" si="88"/>
        <v>0</v>
      </c>
      <c r="AE146" s="162"/>
      <c r="AF146" s="164">
        <f t="shared" si="95"/>
        <v>0</v>
      </c>
      <c r="AG146" s="164">
        <f t="shared" si="86"/>
        <v>0</v>
      </c>
      <c r="AH146" s="164">
        <f t="shared" si="96"/>
        <v>15</v>
      </c>
      <c r="AI146" s="164">
        <f t="shared" si="92"/>
        <v>10</v>
      </c>
      <c r="AJ146" s="157" t="s">
        <v>161</v>
      </c>
      <c r="AK146" s="164">
        <f t="shared" si="93"/>
        <v>15</v>
      </c>
      <c r="AL146" s="157" t="s">
        <v>751</v>
      </c>
      <c r="AM146" s="164">
        <f t="shared" si="97"/>
        <v>10</v>
      </c>
      <c r="AN146" s="157" t="s">
        <v>161</v>
      </c>
      <c r="AO146" s="164">
        <f t="shared" si="89"/>
        <v>5</v>
      </c>
      <c r="AP146" s="157" t="s">
        <v>161</v>
      </c>
      <c r="AQ146" s="164">
        <f t="shared" si="90"/>
        <v>0</v>
      </c>
      <c r="AR146" s="157" t="s">
        <v>162</v>
      </c>
      <c r="AS146" s="165"/>
      <c r="AT146" s="165"/>
      <c r="AU146" s="165"/>
      <c r="AV146" s="165"/>
      <c r="AW146" s="165"/>
      <c r="AX146" s="165"/>
      <c r="AY146" s="165"/>
      <c r="AZ146" s="165"/>
      <c r="BA146" s="166"/>
      <c r="BB146" s="125"/>
      <c r="BC146" s="166"/>
      <c r="BD146" s="151" t="s">
        <v>214</v>
      </c>
      <c r="BE146" s="167"/>
      <c r="BF146" s="118"/>
      <c r="BG146" s="167"/>
      <c r="BH146" s="118"/>
      <c r="BI146" s="167"/>
      <c r="BJ146" s="167"/>
      <c r="BK146" s="167"/>
      <c r="BL146" s="167"/>
      <c r="BM146" s="167"/>
      <c r="BN146" s="167"/>
      <c r="BO146" s="167"/>
      <c r="BP146" s="167"/>
      <c r="BQ146" s="157">
        <f t="shared" si="91"/>
        <v>55</v>
      </c>
      <c r="BR146" s="167"/>
      <c r="BS146" s="167"/>
      <c r="BT146" s="167"/>
      <c r="BU146" s="167"/>
      <c r="BV146" s="167"/>
      <c r="BW146" s="371"/>
      <c r="BX146" s="167"/>
      <c r="BY146" s="167"/>
      <c r="BZ146" s="34"/>
      <c r="CA146" s="32" t="s">
        <v>472</v>
      </c>
      <c r="CB146" s="34"/>
      <c r="CC146" s="32"/>
      <c r="CD146" s="34"/>
      <c r="CE146" s="32"/>
      <c r="CF146" s="34"/>
      <c r="CG146" s="32"/>
      <c r="CH146" s="34"/>
      <c r="CI146" s="35"/>
      <c r="CJ146" s="35"/>
      <c r="CK146" s="32"/>
      <c r="CL146" s="32"/>
      <c r="CM146" s="32"/>
      <c r="CN146" s="53"/>
      <c r="CO146" s="53">
        <v>0.89</v>
      </c>
      <c r="CP146" s="35"/>
      <c r="CQ146" s="35"/>
      <c r="CR146" s="34"/>
      <c r="CS146" s="34"/>
      <c r="CT146" s="35"/>
      <c r="CU146" s="35"/>
      <c r="CV146" s="34"/>
      <c r="CW146" s="34"/>
      <c r="CX146" s="53"/>
      <c r="CY146" s="53"/>
      <c r="CZ146" s="36">
        <v>11.1</v>
      </c>
      <c r="DA146" s="36"/>
      <c r="DB146" s="53"/>
      <c r="DC146" s="36"/>
      <c r="DD146" s="36"/>
      <c r="DE146" s="54"/>
      <c r="DF146" s="54"/>
      <c r="DG146" s="54"/>
      <c r="DH146" s="33"/>
      <c r="DI146" s="53"/>
      <c r="DJ146" s="53"/>
      <c r="DK146" s="53"/>
      <c r="DL146" s="53"/>
      <c r="DM146" s="53"/>
      <c r="DN146" s="54"/>
      <c r="DO146" s="37"/>
      <c r="DP146" s="35"/>
      <c r="DQ146" s="35"/>
      <c r="DR146" s="34"/>
      <c r="DS146" s="34"/>
      <c r="DT146" s="35"/>
      <c r="DU146" s="34"/>
      <c r="DV146" s="34"/>
      <c r="DW146" s="32"/>
      <c r="DX146" s="32"/>
      <c r="DY146" s="35"/>
      <c r="DZ146" s="35"/>
      <c r="EA146" s="34"/>
      <c r="EB146" s="35"/>
      <c r="EC146" s="34"/>
      <c r="ED146" s="33"/>
      <c r="EE146" s="33"/>
      <c r="EF146" s="33"/>
      <c r="EG146" s="33">
        <v>1100000</v>
      </c>
      <c r="EH146" s="33"/>
      <c r="EI146" s="33">
        <v>990000</v>
      </c>
      <c r="EJ146" s="33"/>
      <c r="EK146" s="35"/>
    </row>
    <row r="147" spans="1:141" ht="30" hidden="1" x14ac:dyDescent="0.2">
      <c r="A147" s="248" t="s">
        <v>579</v>
      </c>
      <c r="B147" s="249" t="s">
        <v>472</v>
      </c>
      <c r="C147" s="249" t="s">
        <v>214</v>
      </c>
      <c r="D147" s="152" t="s">
        <v>759</v>
      </c>
      <c r="E147" s="250" t="s">
        <v>179</v>
      </c>
      <c r="F147" s="248"/>
      <c r="G147" s="248" t="s">
        <v>517</v>
      </c>
      <c r="H147" s="248"/>
      <c r="I147" s="248"/>
      <c r="J147" s="248" t="s">
        <v>580</v>
      </c>
      <c r="K147" s="248"/>
      <c r="L147" s="251">
        <v>2070000</v>
      </c>
      <c r="M147" s="252" t="s">
        <v>749</v>
      </c>
      <c r="N147" s="94"/>
      <c r="O147" s="253" t="s">
        <v>749</v>
      </c>
      <c r="P147" s="162"/>
      <c r="Q147" s="254"/>
      <c r="R147" s="254"/>
      <c r="S147" s="255">
        <v>3.16</v>
      </c>
      <c r="T147" s="255">
        <v>6.75</v>
      </c>
      <c r="U147" s="94"/>
      <c r="V147" s="159" t="s">
        <v>155</v>
      </c>
      <c r="W147" s="256"/>
      <c r="X147" s="161">
        <f t="shared" si="94"/>
        <v>209535.37807470391</v>
      </c>
      <c r="Y147" s="254"/>
      <c r="Z147" s="162"/>
      <c r="AA147" s="254" t="s">
        <v>161</v>
      </c>
      <c r="AB147" s="160">
        <f t="shared" si="87"/>
        <v>0</v>
      </c>
      <c r="AC147" s="254"/>
      <c r="AD147" s="163">
        <f t="shared" si="88"/>
        <v>0</v>
      </c>
      <c r="AE147" s="254"/>
      <c r="AF147" s="164">
        <f t="shared" si="95"/>
        <v>0</v>
      </c>
      <c r="AG147" s="164">
        <f t="shared" si="86"/>
        <v>0</v>
      </c>
      <c r="AH147" s="164">
        <f t="shared" si="96"/>
        <v>15</v>
      </c>
      <c r="AI147" s="164">
        <f t="shared" si="92"/>
        <v>10</v>
      </c>
      <c r="AJ147" s="157" t="s">
        <v>161</v>
      </c>
      <c r="AK147" s="164">
        <f t="shared" si="93"/>
        <v>15</v>
      </c>
      <c r="AL147" s="157" t="s">
        <v>751</v>
      </c>
      <c r="AM147" s="164">
        <f t="shared" si="97"/>
        <v>10</v>
      </c>
      <c r="AN147" s="255" t="s">
        <v>161</v>
      </c>
      <c r="AO147" s="164">
        <f t="shared" si="89"/>
        <v>5</v>
      </c>
      <c r="AP147" s="157" t="s">
        <v>161</v>
      </c>
      <c r="AQ147" s="164">
        <f t="shared" si="90"/>
        <v>0</v>
      </c>
      <c r="AR147" s="157" t="s">
        <v>162</v>
      </c>
      <c r="AS147" s="257"/>
      <c r="AT147" s="257"/>
      <c r="AU147" s="257"/>
      <c r="AV147" s="257"/>
      <c r="AW147" s="257"/>
      <c r="AX147" s="257"/>
      <c r="AY147" s="257"/>
      <c r="AZ147" s="257"/>
      <c r="BA147" s="166"/>
      <c r="BB147" s="125"/>
      <c r="BC147" s="166"/>
      <c r="BD147" s="151" t="s">
        <v>214</v>
      </c>
      <c r="BE147" s="261"/>
      <c r="BF147" s="248"/>
      <c r="BG147" s="261"/>
      <c r="BH147" s="248"/>
      <c r="BI147" s="261"/>
      <c r="BJ147" s="261"/>
      <c r="BK147" s="261"/>
      <c r="BL147" s="261"/>
      <c r="BM147" s="261"/>
      <c r="BN147" s="261"/>
      <c r="BO147" s="261"/>
      <c r="BP147" s="167"/>
      <c r="BQ147" s="157">
        <f t="shared" si="91"/>
        <v>55</v>
      </c>
      <c r="BR147" s="262"/>
      <c r="BS147" s="262"/>
      <c r="BT147" s="262"/>
      <c r="BU147" s="262"/>
      <c r="BV147" s="167"/>
      <c r="BW147" s="262"/>
      <c r="BX147" s="262"/>
      <c r="BY147" s="167"/>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118" t="s">
        <v>581</v>
      </c>
      <c r="B148" s="151" t="s">
        <v>225</v>
      </c>
      <c r="C148" s="151" t="s">
        <v>224</v>
      </c>
      <c r="D148" s="152" t="s">
        <v>759</v>
      </c>
      <c r="E148" s="118" t="s">
        <v>179</v>
      </c>
      <c r="F148" s="118"/>
      <c r="G148" s="118" t="s">
        <v>531</v>
      </c>
      <c r="H148" s="118"/>
      <c r="I148" s="118"/>
      <c r="J148" s="118" t="s">
        <v>561</v>
      </c>
      <c r="K148" s="118"/>
      <c r="L148" s="153">
        <v>211500</v>
      </c>
      <c r="M148" s="154" t="s">
        <v>749</v>
      </c>
      <c r="N148" s="94"/>
      <c r="O148" s="253" t="s">
        <v>749</v>
      </c>
      <c r="P148" s="254"/>
      <c r="Q148" s="254"/>
      <c r="R148" s="254"/>
      <c r="S148" s="157">
        <v>3.16</v>
      </c>
      <c r="T148" s="157"/>
      <c r="U148" s="94"/>
      <c r="V148" s="159" t="s">
        <v>155</v>
      </c>
      <c r="W148" s="160"/>
      <c r="X148" s="161">
        <f t="shared" si="94"/>
        <v>18056.08912792931</v>
      </c>
      <c r="Y148" s="162"/>
      <c r="Z148" s="162"/>
      <c r="AA148" s="162" t="s">
        <v>161</v>
      </c>
      <c r="AB148" s="160">
        <f t="shared" si="87"/>
        <v>0</v>
      </c>
      <c r="AC148" s="162"/>
      <c r="AD148" s="163">
        <f t="shared" si="88"/>
        <v>0</v>
      </c>
      <c r="AE148" s="162"/>
      <c r="AF148" s="164">
        <f t="shared" si="95"/>
        <v>0</v>
      </c>
      <c r="AG148" s="164">
        <f t="shared" si="86"/>
        <v>0</v>
      </c>
      <c r="AH148" s="164">
        <f t="shared" si="96"/>
        <v>15</v>
      </c>
      <c r="AI148" s="164">
        <f t="shared" si="92"/>
        <v>10</v>
      </c>
      <c r="AJ148" s="157" t="s">
        <v>161</v>
      </c>
      <c r="AK148" s="164">
        <f t="shared" si="93"/>
        <v>15</v>
      </c>
      <c r="AL148" s="157" t="s">
        <v>751</v>
      </c>
      <c r="AM148" s="164">
        <f t="shared" si="97"/>
        <v>10</v>
      </c>
      <c r="AN148" s="157" t="s">
        <v>161</v>
      </c>
      <c r="AO148" s="164">
        <f t="shared" si="89"/>
        <v>5</v>
      </c>
      <c r="AP148" s="157" t="s">
        <v>161</v>
      </c>
      <c r="AQ148" s="164">
        <f t="shared" si="90"/>
        <v>0</v>
      </c>
      <c r="AR148" s="157" t="s">
        <v>162</v>
      </c>
      <c r="AS148" s="165"/>
      <c r="AT148" s="165"/>
      <c r="AU148" s="165"/>
      <c r="AV148" s="165"/>
      <c r="AW148" s="165"/>
      <c r="AX148" s="165"/>
      <c r="AY148" s="165"/>
      <c r="AZ148" s="165"/>
      <c r="BA148" s="258"/>
      <c r="BB148" s="125"/>
      <c r="BC148" s="260"/>
      <c r="BD148" s="118" t="s">
        <v>224</v>
      </c>
      <c r="BE148" s="167"/>
      <c r="BF148" s="118"/>
      <c r="BG148" s="167"/>
      <c r="BH148" s="118"/>
      <c r="BI148" s="167"/>
      <c r="BJ148" s="167"/>
      <c r="BK148" s="167"/>
      <c r="BL148" s="167"/>
      <c r="BM148" s="167"/>
      <c r="BN148" s="167"/>
      <c r="BO148" s="167"/>
      <c r="BP148" s="167"/>
      <c r="BQ148" s="157">
        <f t="shared" si="91"/>
        <v>55</v>
      </c>
      <c r="BR148" s="167"/>
      <c r="BS148" s="167"/>
      <c r="BT148" s="167"/>
      <c r="BU148" s="167"/>
      <c r="BV148" s="167"/>
      <c r="BW148" s="371"/>
      <c r="BX148" s="167"/>
      <c r="BY148" s="167"/>
      <c r="BZ148" s="34"/>
      <c r="CA148" s="32" t="s">
        <v>225</v>
      </c>
      <c r="CB148" s="34"/>
      <c r="CC148" s="32"/>
      <c r="CD148" s="34"/>
      <c r="CE148" s="32"/>
      <c r="CF148" s="34"/>
      <c r="CG148" s="32"/>
      <c r="CH148" s="34"/>
      <c r="CI148" s="35"/>
      <c r="CJ148" s="35"/>
      <c r="CK148" s="32"/>
      <c r="CL148" s="32"/>
      <c r="CM148" s="32"/>
      <c r="CN148" s="53"/>
      <c r="CO148" s="53">
        <v>0.95</v>
      </c>
      <c r="CP148" s="35"/>
      <c r="CQ148" s="35"/>
      <c r="CR148" s="34"/>
      <c r="CS148" s="34"/>
      <c r="CT148" s="35"/>
      <c r="CU148" s="35"/>
      <c r="CV148" s="34"/>
      <c r="CW148" s="34"/>
      <c r="CX148" s="53"/>
      <c r="CY148" s="53"/>
      <c r="CZ148" s="36">
        <v>12.33</v>
      </c>
      <c r="DA148" s="36"/>
      <c r="DB148" s="53"/>
      <c r="DC148" s="36"/>
      <c r="DD148" s="36"/>
      <c r="DE148" s="54"/>
      <c r="DF148" s="54"/>
      <c r="DG148" s="54"/>
      <c r="DH148" s="33"/>
      <c r="DI148" s="53"/>
      <c r="DJ148" s="53"/>
      <c r="DK148" s="53"/>
      <c r="DL148" s="53"/>
      <c r="DM148" s="53"/>
      <c r="DN148" s="54"/>
      <c r="DO148" s="37"/>
      <c r="DP148" s="35"/>
      <c r="DQ148" s="35"/>
      <c r="DR148" s="34"/>
      <c r="DS148" s="34"/>
      <c r="DT148" s="35"/>
      <c r="DU148" s="34"/>
      <c r="DV148" s="34"/>
      <c r="DW148" s="32"/>
      <c r="DX148" s="32"/>
      <c r="DY148" s="35"/>
      <c r="DZ148" s="35"/>
      <c r="EA148" s="34"/>
      <c r="EB148" s="35"/>
      <c r="EC148" s="34"/>
      <c r="ED148" s="33"/>
      <c r="EE148" s="33"/>
      <c r="EF148" s="33"/>
      <c r="EG148" s="33">
        <v>235000</v>
      </c>
      <c r="EH148" s="33"/>
      <c r="EI148" s="33">
        <v>211500</v>
      </c>
      <c r="EJ148" s="33"/>
      <c r="EK148" s="35"/>
    </row>
    <row r="149" spans="1:141" ht="30" hidden="1" x14ac:dyDescent="0.2">
      <c r="A149" s="118" t="s">
        <v>516</v>
      </c>
      <c r="B149" s="151"/>
      <c r="C149" s="151"/>
      <c r="D149" s="152" t="s">
        <v>759</v>
      </c>
      <c r="E149" s="118" t="s">
        <v>179</v>
      </c>
      <c r="F149" s="118"/>
      <c r="G149" s="118" t="s">
        <v>517</v>
      </c>
      <c r="H149" s="118"/>
      <c r="I149" s="118"/>
      <c r="J149" s="118" t="s">
        <v>507</v>
      </c>
      <c r="K149" s="118"/>
      <c r="L149" s="153">
        <v>622440</v>
      </c>
      <c r="M149" s="154"/>
      <c r="N149" s="94"/>
      <c r="O149" s="253"/>
      <c r="P149" s="254"/>
      <c r="Q149" s="254"/>
      <c r="R149" s="254"/>
      <c r="S149" s="157">
        <v>25.97</v>
      </c>
      <c r="T149" s="194">
        <v>6.75</v>
      </c>
      <c r="U149" s="94"/>
      <c r="V149" s="159" t="s">
        <v>155</v>
      </c>
      <c r="W149" s="160"/>
      <c r="X149" s="161">
        <f t="shared" si="94"/>
        <v>63006.37716368054</v>
      </c>
      <c r="Y149" s="162"/>
      <c r="Z149" s="162"/>
      <c r="AA149" s="162" t="s">
        <v>161</v>
      </c>
      <c r="AB149" s="160">
        <f t="shared" si="87"/>
        <v>0</v>
      </c>
      <c r="AC149" s="162"/>
      <c r="AD149" s="163">
        <f t="shared" si="88"/>
        <v>0</v>
      </c>
      <c r="AE149" s="162"/>
      <c r="AF149" s="164">
        <f t="shared" si="95"/>
        <v>0</v>
      </c>
      <c r="AG149" s="164">
        <f t="shared" si="86"/>
        <v>0</v>
      </c>
      <c r="AH149" s="164">
        <f t="shared" si="96"/>
        <v>15</v>
      </c>
      <c r="AI149" s="164">
        <f t="shared" si="92"/>
        <v>10</v>
      </c>
      <c r="AJ149" s="157" t="s">
        <v>161</v>
      </c>
      <c r="AK149" s="164">
        <f t="shared" si="93"/>
        <v>15</v>
      </c>
      <c r="AL149" s="157" t="s">
        <v>751</v>
      </c>
      <c r="AM149" s="164">
        <f t="shared" si="97"/>
        <v>10</v>
      </c>
      <c r="AN149" s="157" t="s">
        <v>161</v>
      </c>
      <c r="AO149" s="164">
        <f t="shared" si="89"/>
        <v>5</v>
      </c>
      <c r="AP149" s="157" t="s">
        <v>161</v>
      </c>
      <c r="AQ149" s="164">
        <f t="shared" si="90"/>
        <v>0</v>
      </c>
      <c r="AR149" s="157" t="s">
        <v>162</v>
      </c>
      <c r="AS149" s="165"/>
      <c r="AT149" s="165"/>
      <c r="AU149" s="165"/>
      <c r="AV149" s="165"/>
      <c r="AW149" s="165"/>
      <c r="AX149" s="165"/>
      <c r="AY149" s="165"/>
      <c r="AZ149" s="165"/>
      <c r="BA149" s="258"/>
      <c r="BB149" s="125"/>
      <c r="BC149" s="166"/>
      <c r="BD149" s="151" t="s">
        <v>214</v>
      </c>
      <c r="BE149" s="167"/>
      <c r="BF149" s="118"/>
      <c r="BG149" s="167"/>
      <c r="BH149" s="118"/>
      <c r="BI149" s="167"/>
      <c r="BJ149" s="167"/>
      <c r="BK149" s="167"/>
      <c r="BL149" s="167"/>
      <c r="BM149" s="167"/>
      <c r="BN149" s="167"/>
      <c r="BO149" s="167"/>
      <c r="BP149" s="167"/>
      <c r="BQ149" s="157">
        <f t="shared" si="91"/>
        <v>55</v>
      </c>
      <c r="BR149" s="167"/>
      <c r="BS149" s="167"/>
      <c r="BT149" s="167"/>
      <c r="BU149" s="167"/>
      <c r="BV149" s="167"/>
      <c r="BW149" s="371"/>
      <c r="BX149" s="167"/>
      <c r="BY149" s="167"/>
      <c r="BZ149" s="34"/>
      <c r="CA149" s="32" t="s">
        <v>472</v>
      </c>
      <c r="CB149" s="34"/>
      <c r="CC149" s="32"/>
      <c r="CD149" s="34"/>
      <c r="CE149" s="32"/>
      <c r="CF149" s="34"/>
      <c r="CG149" s="32"/>
      <c r="CH149" s="34"/>
      <c r="CI149" s="35"/>
      <c r="CJ149" s="35"/>
      <c r="CK149" s="32"/>
      <c r="CL149" s="32"/>
      <c r="CM149" s="32"/>
      <c r="CN149" s="53"/>
      <c r="CO149" s="53">
        <v>0.89</v>
      </c>
      <c r="CP149" s="35"/>
      <c r="CQ149" s="35"/>
      <c r="CR149" s="34"/>
      <c r="CS149" s="34"/>
      <c r="CT149" s="35"/>
      <c r="CU149" s="35"/>
      <c r="CV149" s="34"/>
      <c r="CW149" s="34"/>
      <c r="CX149" s="53"/>
      <c r="CY149" s="53"/>
      <c r="CZ149" s="36">
        <v>11.1</v>
      </c>
      <c r="DA149" s="36"/>
      <c r="DB149" s="53"/>
      <c r="DC149" s="36"/>
      <c r="DD149" s="36"/>
      <c r="DE149" s="54"/>
      <c r="DF149" s="54"/>
      <c r="DG149" s="54"/>
      <c r="DH149" s="33"/>
      <c r="DI149" s="53"/>
      <c r="DJ149" s="53"/>
      <c r="DK149" s="53"/>
      <c r="DL149" s="53"/>
      <c r="DM149" s="53"/>
      <c r="DN149" s="54"/>
      <c r="DO149" s="37"/>
      <c r="DP149" s="35"/>
      <c r="DQ149" s="35"/>
      <c r="DR149" s="34"/>
      <c r="DS149" s="34"/>
      <c r="DT149" s="35"/>
      <c r="DU149" s="34"/>
      <c r="DV149" s="34"/>
      <c r="DW149" s="32"/>
      <c r="DX149" s="32"/>
      <c r="DY149" s="35"/>
      <c r="DZ149" s="35"/>
      <c r="EA149" s="34"/>
      <c r="EB149" s="35"/>
      <c r="EC149" s="34"/>
      <c r="ED149" s="33"/>
      <c r="EE149" s="33"/>
      <c r="EF149" s="33"/>
      <c r="EG149" s="33">
        <v>691600</v>
      </c>
      <c r="EH149" s="33"/>
      <c r="EI149" s="33">
        <v>622440</v>
      </c>
      <c r="EJ149" s="33"/>
      <c r="EK149" s="35"/>
    </row>
    <row r="150" spans="1:141" ht="210.6" customHeight="1" x14ac:dyDescent="0.2">
      <c r="A150" s="236" t="s">
        <v>130</v>
      </c>
      <c r="B150" s="237" t="s">
        <v>225</v>
      </c>
      <c r="C150" s="237" t="s">
        <v>224</v>
      </c>
      <c r="D150" s="238" t="s">
        <v>757</v>
      </c>
      <c r="E150" s="403" t="s">
        <v>185</v>
      </c>
      <c r="F150" s="236" t="s">
        <v>382</v>
      </c>
      <c r="G150" s="236" t="s">
        <v>383</v>
      </c>
      <c r="H150" s="236" t="s">
        <v>384</v>
      </c>
      <c r="I150" s="236" t="s">
        <v>385</v>
      </c>
      <c r="J150" s="236" t="s">
        <v>368</v>
      </c>
      <c r="K150" s="236" t="s">
        <v>154</v>
      </c>
      <c r="L150" s="239">
        <v>13455000</v>
      </c>
      <c r="M150" s="217"/>
      <c r="N150" s="240"/>
      <c r="O150" s="107">
        <v>16.96</v>
      </c>
      <c r="P150" s="108">
        <f>(V150+W150+Y150+Z150+AB150+AD150)</f>
        <v>50</v>
      </c>
      <c r="Q150" s="108"/>
      <c r="R150" s="108">
        <f>O150+P150+Q150</f>
        <v>66.960000000000008</v>
      </c>
      <c r="S150" s="241">
        <v>13.65</v>
      </c>
      <c r="T150" s="406">
        <v>10</v>
      </c>
      <c r="U150" s="240"/>
      <c r="V150" s="104">
        <f>IF(AU150&lt;30,0,IF(AU150&lt;50,5,IF(AU150&lt;65,10,IF(AU150&gt;66,15))))</f>
        <v>5</v>
      </c>
      <c r="W150" s="105">
        <f>IF(X150&lt;499,15,IF(X150&lt;999,10,IF(X150&lt;1499,5,IF(X150&gt;1500,0))))</f>
        <v>10</v>
      </c>
      <c r="X150" s="190">
        <f t="shared" si="94"/>
        <v>807.05092750951746</v>
      </c>
      <c r="Y150" s="105">
        <f>IF(DD150&lt;500,0,IF(DD150&lt;1000,5,IF(DD150&gt;1000,10)))</f>
        <v>0</v>
      </c>
      <c r="Z150" s="105">
        <f>IF(AA150="Yes",15,0)</f>
        <v>15</v>
      </c>
      <c r="AA150" s="85" t="s">
        <v>161</v>
      </c>
      <c r="AB150" s="105">
        <f t="shared" si="87"/>
        <v>10</v>
      </c>
      <c r="AC150" s="191" t="s">
        <v>161</v>
      </c>
      <c r="AD150" s="105">
        <f t="shared" si="88"/>
        <v>10</v>
      </c>
      <c r="AE150" s="191" t="s">
        <v>161</v>
      </c>
      <c r="AF150" s="242">
        <f t="shared" si="95"/>
        <v>5</v>
      </c>
      <c r="AG150" s="242">
        <f>IF(BM148&lt;999,20,IF(BM148&lt;1499,15,IF(BM148&lt;1999,10,IF(BM148&lt;3999,5,IF(BM148&gt;4000,0)))))</f>
        <v>20</v>
      </c>
      <c r="AH150" s="242">
        <f t="shared" si="96"/>
        <v>15</v>
      </c>
      <c r="AI150" s="242">
        <f t="shared" si="92"/>
        <v>10</v>
      </c>
      <c r="AJ150" s="241" t="s">
        <v>161</v>
      </c>
      <c r="AK150" s="242">
        <v>15</v>
      </c>
      <c r="AL150" s="241" t="s">
        <v>751</v>
      </c>
      <c r="AM150" s="242">
        <f t="shared" si="97"/>
        <v>10</v>
      </c>
      <c r="AN150" s="241" t="s">
        <v>161</v>
      </c>
      <c r="AO150" s="242">
        <f t="shared" ref="AO150:AO185" si="98">IF(AP150="Yes",10,0)</f>
        <v>0</v>
      </c>
      <c r="AP150" s="241" t="s">
        <v>162</v>
      </c>
      <c r="AQ150" s="242">
        <f t="shared" si="90"/>
        <v>0</v>
      </c>
      <c r="AR150" s="241" t="s">
        <v>162</v>
      </c>
      <c r="AS150" s="191">
        <v>22.757972274033232</v>
      </c>
      <c r="AT150" s="191">
        <v>4.6692109996283913</v>
      </c>
      <c r="AU150" s="191">
        <v>34.092816780692999</v>
      </c>
      <c r="AV150" s="191">
        <v>2.0332975245396128</v>
      </c>
      <c r="AW150" s="191" t="s">
        <v>155</v>
      </c>
      <c r="AX150" s="191">
        <v>11.222159958999999</v>
      </c>
      <c r="AY150" s="191">
        <v>25</v>
      </c>
      <c r="AZ150" s="191">
        <v>50</v>
      </c>
      <c r="BA150" s="224"/>
      <c r="BB150" s="125"/>
      <c r="BC150" s="106"/>
      <c r="BD150" s="273" t="s">
        <v>224</v>
      </c>
      <c r="BE150" s="193">
        <v>100</v>
      </c>
      <c r="BF150" s="101" t="s">
        <v>156</v>
      </c>
      <c r="BG150" s="193" t="s">
        <v>156</v>
      </c>
      <c r="BH150" s="101" t="s">
        <v>156</v>
      </c>
      <c r="BI150" s="193" t="s">
        <v>156</v>
      </c>
      <c r="BJ150" s="193" t="s">
        <v>195</v>
      </c>
      <c r="BK150" s="193">
        <v>100</v>
      </c>
      <c r="BL150" s="193" t="s">
        <v>156</v>
      </c>
      <c r="BM150" s="193" t="s">
        <v>156</v>
      </c>
      <c r="BN150" s="193" t="s">
        <v>156</v>
      </c>
      <c r="BO150" s="193" t="s">
        <v>156</v>
      </c>
      <c r="BP150" s="85">
        <f>SUM(V150+W150+Y150+Z150+AB150+AD150)</f>
        <v>50</v>
      </c>
      <c r="BQ150" s="241">
        <f t="shared" si="91"/>
        <v>75</v>
      </c>
      <c r="BR150" s="85"/>
      <c r="BS150" s="241"/>
      <c r="BT150" s="105">
        <v>100</v>
      </c>
      <c r="BU150" s="242">
        <v>100</v>
      </c>
      <c r="BV150" s="241">
        <f t="shared" ref="BV150:BV161" si="99">S150+BU150*0.25</f>
        <v>38.65</v>
      </c>
      <c r="BW150" s="406">
        <f t="shared" ref="BW150:BW161" si="100">T150+BV150</f>
        <v>48.65</v>
      </c>
      <c r="BX150" s="507"/>
      <c r="BY150" s="85">
        <f>O150+BT150*0.25</f>
        <v>41.96</v>
      </c>
      <c r="BZ150" s="85"/>
      <c r="CA150" s="22" t="s">
        <v>225</v>
      </c>
      <c r="CB150" s="56">
        <v>100</v>
      </c>
      <c r="CC150" s="22" t="s">
        <v>156</v>
      </c>
      <c r="CD150" s="56" t="s">
        <v>156</v>
      </c>
      <c r="CE150" s="22" t="s">
        <v>156</v>
      </c>
      <c r="CF150" s="56" t="s">
        <v>156</v>
      </c>
      <c r="CG150" s="22" t="s">
        <v>156</v>
      </c>
      <c r="CH150" s="56" t="s">
        <v>156</v>
      </c>
      <c r="CI150" s="24">
        <v>1</v>
      </c>
      <c r="CJ150" s="24" t="s">
        <v>184</v>
      </c>
      <c r="CK150" s="22" t="s">
        <v>198</v>
      </c>
      <c r="CL150" s="22" t="s">
        <v>228</v>
      </c>
      <c r="CM150" s="22" t="s">
        <v>304</v>
      </c>
      <c r="CN150" s="55">
        <v>3.6</v>
      </c>
      <c r="CO150" s="55">
        <v>2.3084244100000002</v>
      </c>
      <c r="CP150" s="24" t="s">
        <v>157</v>
      </c>
      <c r="CQ150" s="24" t="s">
        <v>157</v>
      </c>
      <c r="CR150" s="56">
        <v>1</v>
      </c>
      <c r="CS150" s="56">
        <v>1</v>
      </c>
      <c r="CT150" s="24" t="s">
        <v>159</v>
      </c>
      <c r="CU150" s="24" t="s">
        <v>159</v>
      </c>
      <c r="CV150" s="56">
        <v>42</v>
      </c>
      <c r="CW150" s="56">
        <v>40</v>
      </c>
      <c r="CX150" s="55">
        <v>5.6307186107274996</v>
      </c>
      <c r="CY150" s="55">
        <v>94.369281389272501</v>
      </c>
      <c r="CZ150" s="57">
        <v>7222.1599589999996</v>
      </c>
      <c r="DA150" s="57">
        <v>21809.21213</v>
      </c>
      <c r="DB150" s="55">
        <v>0.33115180484055384</v>
      </c>
      <c r="DC150" s="57">
        <v>6815.5004540920772</v>
      </c>
      <c r="DD150" s="57">
        <v>406.65950490792255</v>
      </c>
      <c r="DE150" s="58">
        <v>2633056.1127941757</v>
      </c>
      <c r="DF150" s="58">
        <v>157106.18793675935</v>
      </c>
      <c r="DG150" s="58">
        <v>2790162.3007309353</v>
      </c>
      <c r="DH150" s="23">
        <v>62824234</v>
      </c>
      <c r="DI150" s="55">
        <v>27.046175269999999</v>
      </c>
      <c r="DJ150" s="55">
        <v>38.234234950000001</v>
      </c>
      <c r="DK150" s="55">
        <v>37.008268989999998</v>
      </c>
      <c r="DL150" s="55" t="s">
        <v>156</v>
      </c>
      <c r="DM150" s="55" t="s">
        <v>156</v>
      </c>
      <c r="DN150" s="58" t="s">
        <v>156</v>
      </c>
      <c r="DO150" s="59" t="s">
        <v>156</v>
      </c>
      <c r="DP150" s="24" t="s">
        <v>162</v>
      </c>
      <c r="DQ150" s="24" t="s">
        <v>162</v>
      </c>
      <c r="DR150" s="56">
        <v>11</v>
      </c>
      <c r="DS150" s="56">
        <v>12</v>
      </c>
      <c r="DT150" s="24" t="s">
        <v>162</v>
      </c>
      <c r="DU150" s="56">
        <v>0</v>
      </c>
      <c r="DV150" s="56">
        <v>2</v>
      </c>
      <c r="DW150" s="22" t="s">
        <v>163</v>
      </c>
      <c r="DX150" s="22" t="s">
        <v>266</v>
      </c>
      <c r="DY150" s="24" t="s">
        <v>165</v>
      </c>
      <c r="DZ150" s="24" t="s">
        <v>165</v>
      </c>
      <c r="EA150" s="56">
        <v>1</v>
      </c>
      <c r="EB150" s="24" t="s">
        <v>162</v>
      </c>
      <c r="EC150" s="56">
        <v>22</v>
      </c>
      <c r="ED150" s="23">
        <v>10800000</v>
      </c>
      <c r="EE150" s="23">
        <v>2400000</v>
      </c>
      <c r="EF150" s="23">
        <v>255000</v>
      </c>
      <c r="EG150" s="23">
        <v>13455000</v>
      </c>
      <c r="EH150" s="23" t="s">
        <v>156</v>
      </c>
      <c r="EI150" s="23">
        <v>13455000</v>
      </c>
      <c r="EJ150" s="23">
        <v>13455000</v>
      </c>
      <c r="EK150" s="24" t="s">
        <v>156</v>
      </c>
    </row>
    <row r="151" spans="1:141" ht="180" x14ac:dyDescent="0.2">
      <c r="A151" s="236" t="s">
        <v>144</v>
      </c>
      <c r="B151" s="237" t="s">
        <v>258</v>
      </c>
      <c r="C151" s="237" t="s">
        <v>194</v>
      </c>
      <c r="D151" s="238" t="s">
        <v>757</v>
      </c>
      <c r="E151" s="403" t="s">
        <v>185</v>
      </c>
      <c r="F151" s="236" t="s">
        <v>156</v>
      </c>
      <c r="G151" s="236" t="s">
        <v>433</v>
      </c>
      <c r="H151" s="236" t="s">
        <v>434</v>
      </c>
      <c r="I151" s="236" t="s">
        <v>435</v>
      </c>
      <c r="J151" s="236" t="s">
        <v>436</v>
      </c>
      <c r="K151" s="236" t="s">
        <v>187</v>
      </c>
      <c r="L151" s="239">
        <v>340000</v>
      </c>
      <c r="M151" s="217"/>
      <c r="N151" s="240"/>
      <c r="O151" s="107">
        <v>8.93</v>
      </c>
      <c r="P151" s="85">
        <f>(V151+W151+Y151+Z151+AB151+AD151)</f>
        <v>55</v>
      </c>
      <c r="Q151" s="108"/>
      <c r="R151" s="108">
        <f>O151+P151+Q151</f>
        <v>63.93</v>
      </c>
      <c r="S151" s="241">
        <v>6.78</v>
      </c>
      <c r="T151" s="406"/>
      <c r="U151" s="240"/>
      <c r="V151" s="104">
        <f>IF(AU151&lt;30,0,IF(AU151&lt;50,5,IF(AU151&lt;65,10,IF(AU151&gt;66,15))))</f>
        <v>5</v>
      </c>
      <c r="W151" s="105">
        <f>IF(X151&lt;499,15,IF(X151&lt;999,10,IF(X151&lt;1499,5,IF(X151&gt;1500,0))))</f>
        <v>15</v>
      </c>
      <c r="X151" s="190">
        <f t="shared" si="94"/>
        <v>6.4567141369090955</v>
      </c>
      <c r="Y151" s="105">
        <f>IF(DD151&lt;500,0,IF(DD151&lt;1000,5,IF(DD151&gt;1000,10)))</f>
        <v>0</v>
      </c>
      <c r="Z151" s="105">
        <f>IF(AA151="Yes",15,0)</f>
        <v>15</v>
      </c>
      <c r="AA151" s="85" t="s">
        <v>161</v>
      </c>
      <c r="AB151" s="105">
        <f t="shared" si="87"/>
        <v>10</v>
      </c>
      <c r="AC151" s="191" t="s">
        <v>161</v>
      </c>
      <c r="AD151" s="105">
        <f t="shared" si="88"/>
        <v>10</v>
      </c>
      <c r="AE151" s="191" t="s">
        <v>161</v>
      </c>
      <c r="AF151" s="242">
        <f t="shared" si="95"/>
        <v>5</v>
      </c>
      <c r="AG151" s="242">
        <f>IF(BM149&lt;999,20,IF(BM149&lt;1499,15,IF(BM149&lt;1999,10,IF(BM149&lt;3999,5,IF(BM149&gt;4000,0)))))</f>
        <v>20</v>
      </c>
      <c r="AH151" s="242">
        <f t="shared" si="96"/>
        <v>15</v>
      </c>
      <c r="AI151" s="242">
        <f t="shared" si="92"/>
        <v>10</v>
      </c>
      <c r="AJ151" s="241" t="s">
        <v>161</v>
      </c>
      <c r="AK151" s="242">
        <v>15</v>
      </c>
      <c r="AL151" s="241" t="s">
        <v>751</v>
      </c>
      <c r="AM151" s="242">
        <f t="shared" si="97"/>
        <v>10</v>
      </c>
      <c r="AN151" s="241" t="s">
        <v>161</v>
      </c>
      <c r="AO151" s="242">
        <f t="shared" si="98"/>
        <v>0</v>
      </c>
      <c r="AP151" s="241" t="s">
        <v>162</v>
      </c>
      <c r="AQ151" s="242">
        <f t="shared" ref="AQ151:AQ182" si="101">IF(AR151="Yes",10,0)</f>
        <v>0</v>
      </c>
      <c r="AR151" s="241" t="s">
        <v>162</v>
      </c>
      <c r="AS151" s="191">
        <v>9.1026580263264592</v>
      </c>
      <c r="AT151" s="191">
        <v>0</v>
      </c>
      <c r="AU151" s="191">
        <v>33.738719173995001</v>
      </c>
      <c r="AV151" s="191">
        <v>1.2485128352237644</v>
      </c>
      <c r="AW151" s="191" t="s">
        <v>155</v>
      </c>
      <c r="AX151" s="191">
        <v>12.13739033746937</v>
      </c>
      <c r="AY151" s="191">
        <v>25</v>
      </c>
      <c r="AZ151" s="191">
        <v>0</v>
      </c>
      <c r="BA151" s="224"/>
      <c r="BB151" s="125"/>
      <c r="BC151" s="106"/>
      <c r="BD151" s="273" t="s">
        <v>194</v>
      </c>
      <c r="BE151" s="193">
        <v>100</v>
      </c>
      <c r="BF151" s="101" t="s">
        <v>156</v>
      </c>
      <c r="BG151" s="193" t="s">
        <v>156</v>
      </c>
      <c r="BH151" s="101" t="s">
        <v>156</v>
      </c>
      <c r="BI151" s="193" t="s">
        <v>156</v>
      </c>
      <c r="BJ151" s="193" t="s">
        <v>195</v>
      </c>
      <c r="BK151" s="193">
        <v>100</v>
      </c>
      <c r="BL151" s="193" t="s">
        <v>156</v>
      </c>
      <c r="BM151" s="193" t="s">
        <v>156</v>
      </c>
      <c r="BN151" s="193" t="s">
        <v>156</v>
      </c>
      <c r="BO151" s="193" t="s">
        <v>156</v>
      </c>
      <c r="BP151" s="85">
        <f>SUM(V151+W151+Y151+Z151+AB151+AD151)</f>
        <v>55</v>
      </c>
      <c r="BQ151" s="241">
        <f t="shared" si="91"/>
        <v>75</v>
      </c>
      <c r="BR151" s="85"/>
      <c r="BS151" s="241"/>
      <c r="BT151" s="105"/>
      <c r="BU151" s="242">
        <v>100</v>
      </c>
      <c r="BV151" s="241">
        <f t="shared" si="99"/>
        <v>31.78</v>
      </c>
      <c r="BW151" s="406">
        <f t="shared" si="100"/>
        <v>31.78</v>
      </c>
      <c r="BX151" s="507"/>
      <c r="BY151" s="85">
        <f>O151+BT151*0.25</f>
        <v>8.93</v>
      </c>
      <c r="BZ151" s="85" t="s">
        <v>808</v>
      </c>
      <c r="CA151" s="22" t="s">
        <v>258</v>
      </c>
      <c r="CB151" s="56">
        <v>100</v>
      </c>
      <c r="CC151" s="22" t="s">
        <v>156</v>
      </c>
      <c r="CD151" s="56" t="s">
        <v>156</v>
      </c>
      <c r="CE151" s="22" t="s">
        <v>156</v>
      </c>
      <c r="CF151" s="56" t="s">
        <v>156</v>
      </c>
      <c r="CG151" s="22" t="s">
        <v>156</v>
      </c>
      <c r="CH151" s="56" t="s">
        <v>156</v>
      </c>
      <c r="CI151" s="24">
        <v>1</v>
      </c>
      <c r="CJ151" s="24" t="s">
        <v>184</v>
      </c>
      <c r="CK151" s="22" t="s">
        <v>198</v>
      </c>
      <c r="CL151" s="22" t="s">
        <v>199</v>
      </c>
      <c r="CM151" s="22" t="s">
        <v>259</v>
      </c>
      <c r="CN151" s="55">
        <v>24.636755659999899</v>
      </c>
      <c r="CO151" s="55">
        <v>24.636755659999899</v>
      </c>
      <c r="CP151" s="24" t="s">
        <v>174</v>
      </c>
      <c r="CQ151" s="24" t="s">
        <v>174</v>
      </c>
      <c r="CR151" s="56">
        <v>1</v>
      </c>
      <c r="CS151" s="56">
        <v>1</v>
      </c>
      <c r="CT151" s="24" t="s">
        <v>159</v>
      </c>
      <c r="CU151" s="24" t="s">
        <v>159</v>
      </c>
      <c r="CV151" s="56">
        <v>51.703662517699499</v>
      </c>
      <c r="CW151" s="56">
        <v>51.703662517699499</v>
      </c>
      <c r="CX151" s="55">
        <v>11.682590805589401</v>
      </c>
      <c r="CY151" s="55">
        <v>88.317409194410601</v>
      </c>
      <c r="CZ151" s="57">
        <v>2137.39033746937</v>
      </c>
      <c r="DA151" s="57">
        <v>15548.988304589</v>
      </c>
      <c r="DB151" s="55">
        <v>0.13746169818897852</v>
      </c>
      <c r="DC151" s="57">
        <v>1887.6877704246172</v>
      </c>
      <c r="DD151" s="57">
        <v>249.7025670447529</v>
      </c>
      <c r="DE151" s="58">
        <v>0</v>
      </c>
      <c r="DF151" s="58">
        <v>0</v>
      </c>
      <c r="DG151" s="58">
        <v>0</v>
      </c>
      <c r="DH151" s="23">
        <v>0</v>
      </c>
      <c r="DI151" s="55">
        <v>34.662762260000001</v>
      </c>
      <c r="DJ151" s="55">
        <v>27.896578810000001</v>
      </c>
      <c r="DK151" s="55">
        <v>38.666939079999999</v>
      </c>
      <c r="DL151" s="55" t="s">
        <v>156</v>
      </c>
      <c r="DM151" s="55" t="s">
        <v>156</v>
      </c>
      <c r="DN151" s="58" t="s">
        <v>156</v>
      </c>
      <c r="DO151" s="59" t="s">
        <v>156</v>
      </c>
      <c r="DP151" s="24" t="s">
        <v>162</v>
      </c>
      <c r="DQ151" s="24" t="s">
        <v>162</v>
      </c>
      <c r="DR151" s="56">
        <v>11</v>
      </c>
      <c r="DS151" s="56">
        <v>12</v>
      </c>
      <c r="DT151" s="24" t="s">
        <v>162</v>
      </c>
      <c r="DU151" s="56">
        <v>0</v>
      </c>
      <c r="DV151" s="56">
        <v>0</v>
      </c>
      <c r="DW151" s="22" t="s">
        <v>175</v>
      </c>
      <c r="DX151" s="22" t="s">
        <v>305</v>
      </c>
      <c r="DY151" s="24" t="s">
        <v>165</v>
      </c>
      <c r="DZ151" s="24" t="s">
        <v>165</v>
      </c>
      <c r="EA151" s="56">
        <v>1</v>
      </c>
      <c r="EB151" s="24" t="s">
        <v>162</v>
      </c>
      <c r="EC151" s="56">
        <v>25</v>
      </c>
      <c r="ED151" s="23">
        <v>340000</v>
      </c>
      <c r="EE151" s="23">
        <v>0</v>
      </c>
      <c r="EF151" s="23">
        <v>0</v>
      </c>
      <c r="EG151" s="23">
        <v>340000</v>
      </c>
      <c r="EH151" s="23" t="s">
        <v>156</v>
      </c>
      <c r="EI151" s="23">
        <v>340000</v>
      </c>
      <c r="EJ151" s="23">
        <v>340000</v>
      </c>
      <c r="EK151" s="24" t="s">
        <v>156</v>
      </c>
    </row>
    <row r="152" spans="1:141" ht="60" x14ac:dyDescent="0.2">
      <c r="A152" s="236" t="s">
        <v>140</v>
      </c>
      <c r="B152" s="237" t="s">
        <v>242</v>
      </c>
      <c r="C152" s="237" t="s">
        <v>214</v>
      </c>
      <c r="D152" s="238" t="s">
        <v>757</v>
      </c>
      <c r="E152" s="403" t="s">
        <v>179</v>
      </c>
      <c r="F152" s="236" t="s">
        <v>156</v>
      </c>
      <c r="G152" s="236" t="s">
        <v>422</v>
      </c>
      <c r="H152" s="236" t="s">
        <v>287</v>
      </c>
      <c r="I152" s="236" t="s">
        <v>360</v>
      </c>
      <c r="J152" s="236" t="s">
        <v>423</v>
      </c>
      <c r="K152" s="236" t="s">
        <v>201</v>
      </c>
      <c r="L152" s="239">
        <v>46069000</v>
      </c>
      <c r="M152" s="186"/>
      <c r="N152" s="240"/>
      <c r="O152" s="228"/>
      <c r="P152" s="383"/>
      <c r="Q152" s="229"/>
      <c r="R152" s="229"/>
      <c r="S152" s="241">
        <v>11.1</v>
      </c>
      <c r="T152" s="406">
        <v>7.5</v>
      </c>
      <c r="U152" s="240"/>
      <c r="V152" s="104" t="s">
        <v>155</v>
      </c>
      <c r="W152" s="105"/>
      <c r="X152" s="190">
        <f t="shared" si="94"/>
        <v>1967.3398086522786</v>
      </c>
      <c r="Y152" s="331"/>
      <c r="Z152" s="331"/>
      <c r="AA152" s="85" t="s">
        <v>161</v>
      </c>
      <c r="AB152" s="331"/>
      <c r="AC152" s="331"/>
      <c r="AD152" s="331"/>
      <c r="AE152" s="331"/>
      <c r="AF152" s="242">
        <f t="shared" si="95"/>
        <v>5</v>
      </c>
      <c r="AG152" s="242">
        <f>IF(X152&lt;999,20,IF(X152&lt;1499,15,IF(X152&lt;1999,10,IF(X152&lt;3999,5,IF(X152&gt;4000,0)))))</f>
        <v>10</v>
      </c>
      <c r="AH152" s="242">
        <f t="shared" si="96"/>
        <v>15</v>
      </c>
      <c r="AI152" s="242">
        <v>0</v>
      </c>
      <c r="AJ152" s="241" t="s">
        <v>162</v>
      </c>
      <c r="AK152" s="242">
        <f>IF(AL152="Minimal",15,0)</f>
        <v>15</v>
      </c>
      <c r="AL152" s="241" t="s">
        <v>751</v>
      </c>
      <c r="AM152" s="242">
        <f t="shared" si="97"/>
        <v>10</v>
      </c>
      <c r="AN152" s="241" t="s">
        <v>161</v>
      </c>
      <c r="AO152" s="242">
        <f t="shared" si="98"/>
        <v>0</v>
      </c>
      <c r="AP152" s="241" t="s">
        <v>162</v>
      </c>
      <c r="AQ152" s="242">
        <f t="shared" si="101"/>
        <v>0</v>
      </c>
      <c r="AR152" s="241" t="s">
        <v>162</v>
      </c>
      <c r="AS152" s="191">
        <v>9.7560748992085635</v>
      </c>
      <c r="AT152" s="191">
        <v>1.3002594152249887</v>
      </c>
      <c r="AU152" s="191">
        <v>49.966063520603996</v>
      </c>
      <c r="AV152" s="191">
        <v>0</v>
      </c>
      <c r="AW152" s="191" t="s">
        <v>155</v>
      </c>
      <c r="AX152" s="191" t="s">
        <v>155</v>
      </c>
      <c r="AY152" s="191">
        <v>50</v>
      </c>
      <c r="AZ152" s="191">
        <v>0</v>
      </c>
      <c r="BA152" s="224"/>
      <c r="BB152" s="125"/>
      <c r="BC152" s="455"/>
      <c r="BD152" s="273" t="s">
        <v>214</v>
      </c>
      <c r="BE152" s="193">
        <v>100</v>
      </c>
      <c r="BF152" s="101" t="s">
        <v>156</v>
      </c>
      <c r="BG152" s="193" t="s">
        <v>156</v>
      </c>
      <c r="BH152" s="101" t="s">
        <v>156</v>
      </c>
      <c r="BI152" s="193" t="s">
        <v>156</v>
      </c>
      <c r="BJ152" s="193" t="s">
        <v>195</v>
      </c>
      <c r="BK152" s="193">
        <v>100</v>
      </c>
      <c r="BL152" s="193" t="s">
        <v>156</v>
      </c>
      <c r="BM152" s="193" t="s">
        <v>156</v>
      </c>
      <c r="BN152" s="193" t="s">
        <v>156</v>
      </c>
      <c r="BO152" s="193" t="s">
        <v>156</v>
      </c>
      <c r="BP152" s="386"/>
      <c r="BQ152" s="241">
        <f t="shared" si="91"/>
        <v>55</v>
      </c>
      <c r="BR152" s="386"/>
      <c r="BS152" s="408"/>
      <c r="BT152" s="386"/>
      <c r="BU152" s="242"/>
      <c r="BV152" s="241">
        <f t="shared" si="99"/>
        <v>11.1</v>
      </c>
      <c r="BW152" s="406">
        <f t="shared" si="100"/>
        <v>18.600000000000001</v>
      </c>
      <c r="BX152" s="514" t="s">
        <v>809</v>
      </c>
      <c r="BY152" s="386"/>
      <c r="BZ152" s="308"/>
      <c r="CA152" s="22" t="s">
        <v>242</v>
      </c>
      <c r="CB152" s="56">
        <v>63.5</v>
      </c>
      <c r="CC152" s="22" t="s">
        <v>243</v>
      </c>
      <c r="CD152" s="56">
        <v>36.5</v>
      </c>
      <c r="CE152" s="22" t="s">
        <v>156</v>
      </c>
      <c r="CF152" s="56" t="s">
        <v>156</v>
      </c>
      <c r="CG152" s="22" t="s">
        <v>156</v>
      </c>
      <c r="CH152" s="56" t="s">
        <v>156</v>
      </c>
      <c r="CI152" s="24">
        <v>1</v>
      </c>
      <c r="CJ152" s="24" t="s">
        <v>184</v>
      </c>
      <c r="CK152" s="22" t="s">
        <v>198</v>
      </c>
      <c r="CL152" s="22" t="s">
        <v>216</v>
      </c>
      <c r="CM152" s="22" t="s">
        <v>244</v>
      </c>
      <c r="CN152" s="55">
        <v>17.899999999999999</v>
      </c>
      <c r="CO152" s="55">
        <v>10.223092530000001</v>
      </c>
      <c r="CP152" s="24" t="s">
        <v>174</v>
      </c>
      <c r="CQ152" s="24" t="s">
        <v>174</v>
      </c>
      <c r="CR152" s="56">
        <v>1</v>
      </c>
      <c r="CS152" s="56">
        <v>1</v>
      </c>
      <c r="CT152" s="24" t="s">
        <v>159</v>
      </c>
      <c r="CU152" s="24" t="s">
        <v>159</v>
      </c>
      <c r="CV152" s="56">
        <v>53.1532929418469</v>
      </c>
      <c r="CW152" s="56">
        <v>55</v>
      </c>
      <c r="CX152" s="55">
        <v>0</v>
      </c>
      <c r="CY152" s="55">
        <v>100</v>
      </c>
      <c r="CZ152" s="57">
        <v>2290.5886992880501</v>
      </c>
      <c r="DA152" s="57">
        <v>15547.2645412783</v>
      </c>
      <c r="DB152" s="55">
        <v>0.1473306569915557</v>
      </c>
      <c r="DC152" s="57">
        <v>2290.5886992880501</v>
      </c>
      <c r="DD152" s="57">
        <v>0</v>
      </c>
      <c r="DE152" s="58">
        <v>2722802.3267137692</v>
      </c>
      <c r="DF152" s="58">
        <v>0</v>
      </c>
      <c r="DG152" s="58">
        <v>2722802.3267137692</v>
      </c>
      <c r="DH152" s="23">
        <v>59901651</v>
      </c>
      <c r="DI152" s="55">
        <v>78.457510429999999</v>
      </c>
      <c r="DJ152" s="55">
        <v>43.696003040000001</v>
      </c>
      <c r="DK152" s="55">
        <v>27.75966841</v>
      </c>
      <c r="DL152" s="55" t="s">
        <v>156</v>
      </c>
      <c r="DM152" s="55" t="s">
        <v>156</v>
      </c>
      <c r="DN152" s="58" t="s">
        <v>156</v>
      </c>
      <c r="DO152" s="59" t="s">
        <v>156</v>
      </c>
      <c r="DP152" s="24" t="s">
        <v>162</v>
      </c>
      <c r="DQ152" s="24" t="s">
        <v>162</v>
      </c>
      <c r="DR152" s="56">
        <v>10</v>
      </c>
      <c r="DS152" s="56">
        <v>12</v>
      </c>
      <c r="DT152" s="24" t="s">
        <v>162</v>
      </c>
      <c r="DU152" s="56">
        <v>0</v>
      </c>
      <c r="DV152" s="56">
        <v>0</v>
      </c>
      <c r="DW152" s="22" t="s">
        <v>163</v>
      </c>
      <c r="DX152" s="22" t="s">
        <v>264</v>
      </c>
      <c r="DY152" s="24" t="s">
        <v>165</v>
      </c>
      <c r="DZ152" s="24" t="s">
        <v>165</v>
      </c>
      <c r="EA152" s="56">
        <v>1</v>
      </c>
      <c r="EB152" s="24" t="s">
        <v>162</v>
      </c>
      <c r="EC152" s="56">
        <v>34</v>
      </c>
      <c r="ED152" s="23">
        <v>44934000</v>
      </c>
      <c r="EE152" s="23">
        <v>1013000</v>
      </c>
      <c r="EF152" s="23">
        <v>122000</v>
      </c>
      <c r="EG152" s="23">
        <v>46069000</v>
      </c>
      <c r="EH152" s="23" t="s">
        <v>156</v>
      </c>
      <c r="EI152" s="23">
        <v>46069000</v>
      </c>
      <c r="EJ152" s="23">
        <v>46069000</v>
      </c>
      <c r="EK152" s="24" t="s">
        <v>156</v>
      </c>
    </row>
    <row r="153" spans="1:141" ht="62.45" customHeight="1" x14ac:dyDescent="0.2">
      <c r="A153" s="236" t="s">
        <v>97</v>
      </c>
      <c r="B153" s="237" t="s">
        <v>225</v>
      </c>
      <c r="C153" s="237" t="s">
        <v>224</v>
      </c>
      <c r="D153" s="238" t="s">
        <v>757</v>
      </c>
      <c r="E153" s="403" t="s">
        <v>153</v>
      </c>
      <c r="F153" s="236" t="s">
        <v>220</v>
      </c>
      <c r="G153" s="236" t="s">
        <v>221</v>
      </c>
      <c r="H153" s="236" t="s">
        <v>222</v>
      </c>
      <c r="I153" s="236" t="s">
        <v>223</v>
      </c>
      <c r="J153" s="236" t="s">
        <v>173</v>
      </c>
      <c r="K153" s="236" t="s">
        <v>167</v>
      </c>
      <c r="L153" s="239">
        <v>72100000</v>
      </c>
      <c r="M153" s="126">
        <v>13.736271562618974</v>
      </c>
      <c r="N153" s="240"/>
      <c r="O153" s="107">
        <v>13.18</v>
      </c>
      <c r="P153" s="108">
        <f t="shared" ref="P153:P161" si="102">(V153+W153+Y153+Z153+AB153+AD153)</f>
        <v>50</v>
      </c>
      <c r="Q153" s="108"/>
      <c r="R153" s="108">
        <f t="shared" ref="R153:R161" si="103">O153+P153+Q153</f>
        <v>63.18</v>
      </c>
      <c r="S153" s="241">
        <v>9.6199999999999992</v>
      </c>
      <c r="T153" s="406">
        <v>12</v>
      </c>
      <c r="U153" s="240"/>
      <c r="V153" s="104">
        <f t="shared" ref="V153:V161" si="104">IF(AU153&lt;30,0,IF(AU153&lt;50,5,IF(AU153&lt;65,10,IF(AU153&gt;66,15))))</f>
        <v>5</v>
      </c>
      <c r="W153" s="105">
        <f t="shared" ref="W153:W161" si="105">IF(X153&lt;499,15,IF(X153&lt;999,10,IF(X153&lt;1499,5,IF(X153&gt;1500,0))))</f>
        <v>5</v>
      </c>
      <c r="X153" s="190">
        <f t="shared" si="94"/>
        <v>1431.1007695384499</v>
      </c>
      <c r="Y153" s="105">
        <f t="shared" ref="Y153:Y161" si="106">IF(DD153&lt;500,0,IF(DD153&lt;1000,5,IF(DD153&gt;1000,10)))</f>
        <v>5</v>
      </c>
      <c r="Z153" s="105">
        <f>IF(AA153="Yes",15,0)</f>
        <v>15</v>
      </c>
      <c r="AA153" s="85" t="s">
        <v>161</v>
      </c>
      <c r="AB153" s="105">
        <f t="shared" ref="AB153:AB161" si="107">IF(AC153="Yes",10,0)</f>
        <v>10</v>
      </c>
      <c r="AC153" s="191" t="s">
        <v>161</v>
      </c>
      <c r="AD153" s="105">
        <f>IF(AE153="Yes",10,0)</f>
        <v>10</v>
      </c>
      <c r="AE153" s="191" t="s">
        <v>161</v>
      </c>
      <c r="AF153" s="242">
        <f t="shared" si="95"/>
        <v>5</v>
      </c>
      <c r="AG153" s="242">
        <f>IF(BM151&lt;999,20,IF(BM151&lt;1499,15,IF(BM151&lt;1999,10,IF(BM151&lt;3999,5,IF(BM151&gt;4000,0)))))</f>
        <v>0</v>
      </c>
      <c r="AH153" s="242">
        <f t="shared" si="96"/>
        <v>15</v>
      </c>
      <c r="AI153" s="242">
        <f>IF(AJ153="Yes",10,0)</f>
        <v>10</v>
      </c>
      <c r="AJ153" s="241" t="s">
        <v>161</v>
      </c>
      <c r="AK153" s="242">
        <v>15</v>
      </c>
      <c r="AL153" s="241" t="s">
        <v>751</v>
      </c>
      <c r="AM153" s="242">
        <f t="shared" si="97"/>
        <v>10</v>
      </c>
      <c r="AN153" s="241" t="s">
        <v>161</v>
      </c>
      <c r="AO153" s="242">
        <f t="shared" si="98"/>
        <v>0</v>
      </c>
      <c r="AP153" s="241" t="s">
        <v>162</v>
      </c>
      <c r="AQ153" s="242">
        <f t="shared" si="101"/>
        <v>0</v>
      </c>
      <c r="AR153" s="241" t="s">
        <v>162</v>
      </c>
      <c r="AS153" s="191">
        <v>21.525655987638711</v>
      </c>
      <c r="AT153" s="191">
        <v>4.5849292649098476E-2</v>
      </c>
      <c r="AU153" s="191">
        <v>49.622986325087993</v>
      </c>
      <c r="AV153" s="191">
        <v>11.243927572853604</v>
      </c>
      <c r="AW153" s="191">
        <v>0.53735831453110849</v>
      </c>
      <c r="AX153" s="191">
        <v>17.119984946000002</v>
      </c>
      <c r="AY153" s="191">
        <v>0</v>
      </c>
      <c r="AZ153" s="191">
        <v>25</v>
      </c>
      <c r="BA153" s="224"/>
      <c r="BB153" s="125"/>
      <c r="BC153" s="106"/>
      <c r="BD153" s="273" t="s">
        <v>224</v>
      </c>
      <c r="BE153" s="193">
        <v>100</v>
      </c>
      <c r="BF153" s="101" t="s">
        <v>156</v>
      </c>
      <c r="BG153" s="193" t="s">
        <v>156</v>
      </c>
      <c r="BH153" s="101" t="s">
        <v>156</v>
      </c>
      <c r="BI153" s="193" t="s">
        <v>156</v>
      </c>
      <c r="BJ153" s="193" t="s">
        <v>195</v>
      </c>
      <c r="BK153" s="193">
        <v>61.75</v>
      </c>
      <c r="BL153" s="193" t="s">
        <v>188</v>
      </c>
      <c r="BM153" s="193">
        <v>38.25</v>
      </c>
      <c r="BN153" s="193" t="s">
        <v>156</v>
      </c>
      <c r="BO153" s="193" t="s">
        <v>156</v>
      </c>
      <c r="BP153" s="85">
        <f t="shared" ref="BP153:BP161" si="108">SUM(V153+W153+Y153+Z153+AB153+AD153)</f>
        <v>50</v>
      </c>
      <c r="BQ153" s="241">
        <f t="shared" si="91"/>
        <v>55</v>
      </c>
      <c r="BR153" s="85"/>
      <c r="BS153" s="241"/>
      <c r="BT153" s="105">
        <v>100</v>
      </c>
      <c r="BU153" s="242"/>
      <c r="BV153" s="241">
        <f t="shared" si="99"/>
        <v>9.6199999999999992</v>
      </c>
      <c r="BW153" s="406">
        <f t="shared" si="100"/>
        <v>21.619999999999997</v>
      </c>
      <c r="BX153" s="508" t="s">
        <v>809</v>
      </c>
      <c r="BY153" s="85">
        <f t="shared" ref="BY153:BY161" si="109">O153+BT153*0.25</f>
        <v>38.18</v>
      </c>
      <c r="BZ153" s="85"/>
      <c r="CA153" s="22" t="s">
        <v>225</v>
      </c>
      <c r="CB153" s="56">
        <v>61.75</v>
      </c>
      <c r="CC153" s="22" t="s">
        <v>226</v>
      </c>
      <c r="CD153" s="56">
        <v>38.25</v>
      </c>
      <c r="CE153" s="22" t="s">
        <v>156</v>
      </c>
      <c r="CF153" s="56" t="s">
        <v>156</v>
      </c>
      <c r="CG153" s="22" t="s">
        <v>156</v>
      </c>
      <c r="CH153" s="56" t="s">
        <v>156</v>
      </c>
      <c r="CI153" s="24">
        <v>1</v>
      </c>
      <c r="CJ153" s="24" t="s">
        <v>184</v>
      </c>
      <c r="CK153" s="22" t="s">
        <v>227</v>
      </c>
      <c r="CL153" s="22" t="s">
        <v>228</v>
      </c>
      <c r="CM153" s="22" t="s">
        <v>229</v>
      </c>
      <c r="CN153" s="55">
        <v>9.9962002000000005</v>
      </c>
      <c r="CO153" s="55">
        <v>9.9962002000000005</v>
      </c>
      <c r="CP153" s="24" t="s">
        <v>174</v>
      </c>
      <c r="CQ153" s="24" t="s">
        <v>158</v>
      </c>
      <c r="CR153" s="56">
        <v>1</v>
      </c>
      <c r="CS153" s="56">
        <v>2</v>
      </c>
      <c r="CT153" s="24" t="s">
        <v>159</v>
      </c>
      <c r="CU153" s="24" t="s">
        <v>160</v>
      </c>
      <c r="CV153" s="56">
        <v>55</v>
      </c>
      <c r="CW153" s="56">
        <v>55</v>
      </c>
      <c r="CX153" s="55">
        <v>12.3607401176475</v>
      </c>
      <c r="CY153" s="55">
        <v>87.639259882352505</v>
      </c>
      <c r="CZ153" s="57">
        <v>5039.9949820000002</v>
      </c>
      <c r="DA153" s="57">
        <v>15500</v>
      </c>
      <c r="DB153" s="55">
        <v>0.32516096658064519</v>
      </c>
      <c r="DC153" s="57">
        <v>4417.0143003325056</v>
      </c>
      <c r="DD153" s="57">
        <v>622.98068166749499</v>
      </c>
      <c r="DE153" s="58">
        <v>125234.98255004203</v>
      </c>
      <c r="DF153" s="58">
        <v>17663.283270730833</v>
      </c>
      <c r="DG153" s="58">
        <v>142898.26582077285</v>
      </c>
      <c r="DH153" s="23">
        <v>3305734</v>
      </c>
      <c r="DI153" s="55">
        <v>70.895399049999995</v>
      </c>
      <c r="DJ153" s="55">
        <v>20.985946729999998</v>
      </c>
      <c r="DK153" s="55">
        <v>57.002501580000001</v>
      </c>
      <c r="DL153" s="55" t="s">
        <v>156</v>
      </c>
      <c r="DM153" s="55" t="s">
        <v>156</v>
      </c>
      <c r="DN153" s="58">
        <v>2</v>
      </c>
      <c r="DO153" s="59">
        <v>8.7471662906221696E-6</v>
      </c>
      <c r="DP153" s="24" t="s">
        <v>161</v>
      </c>
      <c r="DQ153" s="24" t="s">
        <v>162</v>
      </c>
      <c r="DR153" s="56">
        <v>12</v>
      </c>
      <c r="DS153" s="56">
        <v>12</v>
      </c>
      <c r="DT153" s="24" t="s">
        <v>162</v>
      </c>
      <c r="DU153" s="56">
        <v>1</v>
      </c>
      <c r="DV153" s="56">
        <v>2</v>
      </c>
      <c r="DW153" s="22" t="s">
        <v>175</v>
      </c>
      <c r="DX153" s="22" t="s">
        <v>164</v>
      </c>
      <c r="DY153" s="24" t="s">
        <v>165</v>
      </c>
      <c r="DZ153" s="24" t="s">
        <v>176</v>
      </c>
      <c r="EA153" s="56">
        <v>1</v>
      </c>
      <c r="EB153" s="24" t="s">
        <v>161</v>
      </c>
      <c r="EC153" s="56">
        <v>21</v>
      </c>
      <c r="ED153" s="23">
        <v>51700000</v>
      </c>
      <c r="EE153" s="23">
        <v>16000000</v>
      </c>
      <c r="EF153" s="23">
        <v>4400000</v>
      </c>
      <c r="EG153" s="23">
        <v>72100000</v>
      </c>
      <c r="EH153" s="23" t="s">
        <v>156</v>
      </c>
      <c r="EI153" s="23">
        <v>72100000</v>
      </c>
      <c r="EJ153" s="23">
        <v>72100000</v>
      </c>
      <c r="EK153" s="24" t="s">
        <v>156</v>
      </c>
    </row>
    <row r="154" spans="1:141" ht="69" customHeight="1" x14ac:dyDescent="0.2">
      <c r="A154" s="236" t="s">
        <v>129</v>
      </c>
      <c r="B154" s="237" t="s">
        <v>233</v>
      </c>
      <c r="C154" s="237" t="s">
        <v>214</v>
      </c>
      <c r="D154" s="238" t="s">
        <v>757</v>
      </c>
      <c r="E154" s="403" t="s">
        <v>153</v>
      </c>
      <c r="F154" s="236" t="s">
        <v>380</v>
      </c>
      <c r="G154" s="236" t="s">
        <v>177</v>
      </c>
      <c r="H154" s="236" t="s">
        <v>379</v>
      </c>
      <c r="I154" s="236" t="s">
        <v>231</v>
      </c>
      <c r="J154" s="236" t="s">
        <v>381</v>
      </c>
      <c r="K154" s="236" t="s">
        <v>167</v>
      </c>
      <c r="L154" s="239">
        <v>209520000</v>
      </c>
      <c r="M154" s="126">
        <v>8.7940938845902572</v>
      </c>
      <c r="N154" s="240"/>
      <c r="O154" s="107">
        <v>10.91</v>
      </c>
      <c r="P154" s="108">
        <f t="shared" si="102"/>
        <v>55</v>
      </c>
      <c r="Q154" s="108">
        <v>6.3</v>
      </c>
      <c r="R154" s="108">
        <f t="shared" si="103"/>
        <v>72.209999999999994</v>
      </c>
      <c r="S154" s="241">
        <v>8.11</v>
      </c>
      <c r="T154" s="406">
        <v>9</v>
      </c>
      <c r="U154" s="240"/>
      <c r="V154" s="104">
        <f t="shared" si="104"/>
        <v>5</v>
      </c>
      <c r="W154" s="105">
        <f t="shared" si="105"/>
        <v>0</v>
      </c>
      <c r="X154" s="190">
        <f t="shared" si="94"/>
        <v>29096.895469661078</v>
      </c>
      <c r="Y154" s="338">
        <f t="shared" si="106"/>
        <v>0</v>
      </c>
      <c r="Z154" s="338">
        <f>IF(AA154="Yes",20,0)</f>
        <v>20</v>
      </c>
      <c r="AA154" s="85" t="s">
        <v>161</v>
      </c>
      <c r="AB154" s="338">
        <f t="shared" si="107"/>
        <v>10</v>
      </c>
      <c r="AC154" s="385" t="s">
        <v>161</v>
      </c>
      <c r="AD154" s="338">
        <f>IF(AE154="Yes",20,0)</f>
        <v>20</v>
      </c>
      <c r="AE154" s="385" t="s">
        <v>161</v>
      </c>
      <c r="AF154" s="242">
        <f t="shared" si="95"/>
        <v>5</v>
      </c>
      <c r="AG154" s="242">
        <f>IF(X154&lt;999,20,IF(X154&lt;1499,15,IF(X154&lt;1999,10,IF(X154&lt;3999,5,IF(X154&gt;4000,0)))))</f>
        <v>0</v>
      </c>
      <c r="AH154" s="242">
        <f t="shared" si="96"/>
        <v>15</v>
      </c>
      <c r="AI154" s="242">
        <v>10</v>
      </c>
      <c r="AJ154" s="241" t="s">
        <v>162</v>
      </c>
      <c r="AK154" s="242">
        <f>IF(AL154="Minimal",15,0)</f>
        <v>15</v>
      </c>
      <c r="AL154" s="241" t="s">
        <v>751</v>
      </c>
      <c r="AM154" s="242">
        <f t="shared" si="97"/>
        <v>10</v>
      </c>
      <c r="AN154" s="241" t="s">
        <v>161</v>
      </c>
      <c r="AO154" s="242">
        <f t="shared" si="98"/>
        <v>0</v>
      </c>
      <c r="AP154" s="241" t="s">
        <v>162</v>
      </c>
      <c r="AQ154" s="242">
        <f t="shared" si="101"/>
        <v>0</v>
      </c>
      <c r="AR154" s="241" t="s">
        <v>162</v>
      </c>
      <c r="AS154" s="191">
        <v>14.270585729083869</v>
      </c>
      <c r="AT154" s="191">
        <v>1.1163993890798015E-3</v>
      </c>
      <c r="AU154" s="191">
        <v>41.794293499331999</v>
      </c>
      <c r="AV154" s="191">
        <v>1.6490928707611838</v>
      </c>
      <c r="AW154" s="191">
        <v>3.3353219629360747E-2</v>
      </c>
      <c r="AX154" s="191">
        <v>16.910134090666666</v>
      </c>
      <c r="AY154" s="191">
        <v>25</v>
      </c>
      <c r="AZ154" s="191">
        <v>0</v>
      </c>
      <c r="BA154" s="224"/>
      <c r="BB154" s="125"/>
      <c r="BC154" s="504"/>
      <c r="BD154" s="337" t="s">
        <v>214</v>
      </c>
      <c r="BE154" s="193">
        <v>100</v>
      </c>
      <c r="BF154" s="101" t="s">
        <v>156</v>
      </c>
      <c r="BG154" s="193" t="s">
        <v>156</v>
      </c>
      <c r="BH154" s="101" t="s">
        <v>156</v>
      </c>
      <c r="BI154" s="193" t="s">
        <v>156</v>
      </c>
      <c r="BJ154" s="193" t="s">
        <v>195</v>
      </c>
      <c r="BK154" s="193">
        <v>100</v>
      </c>
      <c r="BL154" s="193" t="s">
        <v>156</v>
      </c>
      <c r="BM154" s="193" t="s">
        <v>156</v>
      </c>
      <c r="BN154" s="193" t="s">
        <v>156</v>
      </c>
      <c r="BO154" s="193" t="s">
        <v>156</v>
      </c>
      <c r="BP154" s="331">
        <f t="shared" si="108"/>
        <v>55</v>
      </c>
      <c r="BQ154" s="241">
        <f t="shared" si="91"/>
        <v>55</v>
      </c>
      <c r="BR154" s="331"/>
      <c r="BS154" s="406"/>
      <c r="BT154" s="338"/>
      <c r="BU154" s="242"/>
      <c r="BV154" s="241">
        <f t="shared" si="99"/>
        <v>8.11</v>
      </c>
      <c r="BW154" s="406">
        <f t="shared" si="100"/>
        <v>17.11</v>
      </c>
      <c r="BX154" s="508" t="s">
        <v>809</v>
      </c>
      <c r="BY154" s="331">
        <f t="shared" si="109"/>
        <v>10.91</v>
      </c>
      <c r="BZ154" s="331"/>
      <c r="CA154" s="22" t="s">
        <v>233</v>
      </c>
      <c r="CB154" s="56">
        <v>100</v>
      </c>
      <c r="CC154" s="22" t="s">
        <v>156</v>
      </c>
      <c r="CD154" s="56" t="s">
        <v>156</v>
      </c>
      <c r="CE154" s="22" t="s">
        <v>156</v>
      </c>
      <c r="CF154" s="56" t="s">
        <v>156</v>
      </c>
      <c r="CG154" s="22" t="s">
        <v>156</v>
      </c>
      <c r="CH154" s="56" t="s">
        <v>156</v>
      </c>
      <c r="CI154" s="24">
        <v>1</v>
      </c>
      <c r="CJ154" s="24" t="s">
        <v>184</v>
      </c>
      <c r="CK154" s="22" t="s">
        <v>198</v>
      </c>
      <c r="CL154" s="22" t="s">
        <v>216</v>
      </c>
      <c r="CM154" s="22" t="s">
        <v>234</v>
      </c>
      <c r="CN154" s="55">
        <v>2.1550796399999999</v>
      </c>
      <c r="CO154" s="55">
        <v>2.1550796399999999</v>
      </c>
      <c r="CP154" s="24" t="s">
        <v>174</v>
      </c>
      <c r="CQ154" s="24" t="s">
        <v>158</v>
      </c>
      <c r="CR154" s="56">
        <v>1</v>
      </c>
      <c r="CS154" s="56">
        <v>2</v>
      </c>
      <c r="CT154" s="24" t="s">
        <v>159</v>
      </c>
      <c r="CU154" s="24" t="s">
        <v>160</v>
      </c>
      <c r="CV154" s="56">
        <v>55</v>
      </c>
      <c r="CW154" s="56">
        <v>55</v>
      </c>
      <c r="CX154" s="55">
        <v>9.8709647777421008</v>
      </c>
      <c r="CY154" s="55">
        <v>90.129035222257897</v>
      </c>
      <c r="CZ154" s="57">
        <v>3341.3002839999999</v>
      </c>
      <c r="DA154" s="57">
        <v>15500</v>
      </c>
      <c r="DB154" s="55">
        <v>0.21556776025806451</v>
      </c>
      <c r="DC154" s="57">
        <v>3011.4817098477629</v>
      </c>
      <c r="DD154" s="57">
        <v>329.81857415223675</v>
      </c>
      <c r="DE154" s="58">
        <v>9203.9757762141344</v>
      </c>
      <c r="DF154" s="58">
        <v>1008.0227806517644</v>
      </c>
      <c r="DG154" s="58">
        <v>10211.998556865899</v>
      </c>
      <c r="DH154" s="23">
        <v>233908</v>
      </c>
      <c r="DI154" s="55">
        <v>51.108556550000003</v>
      </c>
      <c r="DJ154" s="55">
        <v>38.599637540000003</v>
      </c>
      <c r="DK154" s="55">
        <v>35.687225949999998</v>
      </c>
      <c r="DL154" s="55" t="s">
        <v>156</v>
      </c>
      <c r="DM154" s="55" t="s">
        <v>156</v>
      </c>
      <c r="DN154" s="58">
        <v>0</v>
      </c>
      <c r="DO154" s="59">
        <v>6.6706439258721495E-7</v>
      </c>
      <c r="DP154" s="24" t="s">
        <v>162</v>
      </c>
      <c r="DQ154" s="24" t="s">
        <v>162</v>
      </c>
      <c r="DR154" s="56">
        <v>12</v>
      </c>
      <c r="DS154" s="56">
        <v>12</v>
      </c>
      <c r="DT154" s="24" t="s">
        <v>162</v>
      </c>
      <c r="DU154" s="56">
        <v>0</v>
      </c>
      <c r="DV154" s="56">
        <v>0</v>
      </c>
      <c r="DW154" s="22" t="s">
        <v>175</v>
      </c>
      <c r="DX154" s="22" t="s">
        <v>164</v>
      </c>
      <c r="DY154" s="24" t="s">
        <v>165</v>
      </c>
      <c r="DZ154" s="24" t="s">
        <v>176</v>
      </c>
      <c r="EA154" s="56">
        <v>2</v>
      </c>
      <c r="EB154" s="24" t="s">
        <v>161</v>
      </c>
      <c r="EC154" s="56">
        <v>24</v>
      </c>
      <c r="ED154" s="23">
        <v>208200000</v>
      </c>
      <c r="EE154" s="23">
        <v>1220000</v>
      </c>
      <c r="EF154" s="23">
        <v>100000</v>
      </c>
      <c r="EG154" s="23">
        <v>209520000</v>
      </c>
      <c r="EH154" s="23" t="s">
        <v>156</v>
      </c>
      <c r="EI154" s="23">
        <v>209520000</v>
      </c>
      <c r="EJ154" s="23">
        <v>209520000</v>
      </c>
      <c r="EK154" s="24" t="s">
        <v>156</v>
      </c>
    </row>
    <row r="155" spans="1:141" ht="54" x14ac:dyDescent="0.2">
      <c r="A155" s="236" t="s">
        <v>132</v>
      </c>
      <c r="B155" s="237" t="s">
        <v>258</v>
      </c>
      <c r="C155" s="237" t="s">
        <v>194</v>
      </c>
      <c r="D155" s="238" t="s">
        <v>757</v>
      </c>
      <c r="E155" s="403" t="s">
        <v>153</v>
      </c>
      <c r="F155" s="236" t="s">
        <v>391</v>
      </c>
      <c r="G155" s="236" t="s">
        <v>387</v>
      </c>
      <c r="H155" s="236" t="s">
        <v>392</v>
      </c>
      <c r="I155" s="236" t="s">
        <v>388</v>
      </c>
      <c r="J155" s="236" t="s">
        <v>173</v>
      </c>
      <c r="K155" s="236" t="s">
        <v>167</v>
      </c>
      <c r="L155" s="239">
        <v>61600000</v>
      </c>
      <c r="M155" s="126">
        <v>10.75557238499411</v>
      </c>
      <c r="N155" s="240"/>
      <c r="O155" s="107">
        <v>10.87</v>
      </c>
      <c r="P155" s="108">
        <f t="shared" si="102"/>
        <v>45</v>
      </c>
      <c r="Q155" s="108"/>
      <c r="R155" s="108">
        <f t="shared" si="103"/>
        <v>55.87</v>
      </c>
      <c r="S155" s="241">
        <v>8.0399999999999991</v>
      </c>
      <c r="T155" s="406"/>
      <c r="U155" s="240"/>
      <c r="V155" s="104">
        <f t="shared" si="104"/>
        <v>5</v>
      </c>
      <c r="W155" s="105">
        <f t="shared" si="105"/>
        <v>0</v>
      </c>
      <c r="X155" s="190">
        <f t="shared" si="94"/>
        <v>2091.14740608183</v>
      </c>
      <c r="Y155" s="338">
        <f t="shared" si="106"/>
        <v>5</v>
      </c>
      <c r="Z155" s="338">
        <f t="shared" ref="Z155:Z160" si="110">IF(AA155="Yes",15,0)</f>
        <v>15</v>
      </c>
      <c r="AA155" s="85" t="s">
        <v>161</v>
      </c>
      <c r="AB155" s="338">
        <f t="shared" si="107"/>
        <v>10</v>
      </c>
      <c r="AC155" s="385" t="s">
        <v>161</v>
      </c>
      <c r="AD155" s="338">
        <f t="shared" ref="AD155:AD160" si="111">IF(AE155="Yes",10,0)</f>
        <v>10</v>
      </c>
      <c r="AE155" s="385" t="s">
        <v>161</v>
      </c>
      <c r="AF155" s="242">
        <f t="shared" si="95"/>
        <v>5</v>
      </c>
      <c r="AG155" s="242">
        <f>IF(BM153&lt;999,20,IF(BM153&lt;1499,15,IF(BM153&lt;1999,10,IF(BM153&lt;3999,5,IF(BM153&gt;4000,0)))))</f>
        <v>20</v>
      </c>
      <c r="AH155" s="242">
        <f t="shared" si="96"/>
        <v>15</v>
      </c>
      <c r="AI155" s="242">
        <f t="shared" ref="AI155:AI160" si="112">IF(AJ155="Yes",10,0)</f>
        <v>10</v>
      </c>
      <c r="AJ155" s="241" t="s">
        <v>161</v>
      </c>
      <c r="AK155" s="242">
        <v>15</v>
      </c>
      <c r="AL155" s="241" t="s">
        <v>751</v>
      </c>
      <c r="AM155" s="242">
        <f t="shared" si="97"/>
        <v>10</v>
      </c>
      <c r="AN155" s="241" t="s">
        <v>161</v>
      </c>
      <c r="AO155" s="242">
        <f t="shared" si="98"/>
        <v>0</v>
      </c>
      <c r="AP155" s="241" t="s">
        <v>162</v>
      </c>
      <c r="AQ155" s="242">
        <f t="shared" si="101"/>
        <v>0</v>
      </c>
      <c r="AR155" s="241" t="s">
        <v>162</v>
      </c>
      <c r="AS155" s="191">
        <v>16.653337707758549</v>
      </c>
      <c r="AT155" s="191">
        <v>1.1873089610389611</v>
      </c>
      <c r="AU155" s="191">
        <v>37.553088508914001</v>
      </c>
      <c r="AV155" s="191">
        <v>2.7725679898764266</v>
      </c>
      <c r="AW155" s="191">
        <v>10.935559354881701</v>
      </c>
      <c r="AX155" s="191">
        <v>15.814667089</v>
      </c>
      <c r="AY155" s="191">
        <v>25</v>
      </c>
      <c r="AZ155" s="191">
        <v>0</v>
      </c>
      <c r="BA155" s="224"/>
      <c r="BB155" s="125"/>
      <c r="BC155" s="442"/>
      <c r="BD155" s="273" t="s">
        <v>194</v>
      </c>
      <c r="BE155" s="193">
        <v>100</v>
      </c>
      <c r="BF155" s="101" t="s">
        <v>156</v>
      </c>
      <c r="BG155" s="193" t="s">
        <v>156</v>
      </c>
      <c r="BH155" s="101" t="s">
        <v>156</v>
      </c>
      <c r="BI155" s="193" t="s">
        <v>156</v>
      </c>
      <c r="BJ155" s="193" t="s">
        <v>195</v>
      </c>
      <c r="BK155" s="193">
        <v>100</v>
      </c>
      <c r="BL155" s="193" t="s">
        <v>156</v>
      </c>
      <c r="BM155" s="193" t="s">
        <v>156</v>
      </c>
      <c r="BN155" s="193" t="s">
        <v>156</v>
      </c>
      <c r="BO155" s="193" t="s">
        <v>156</v>
      </c>
      <c r="BP155" s="331">
        <f t="shared" si="108"/>
        <v>45</v>
      </c>
      <c r="BQ155" s="241">
        <f t="shared" si="91"/>
        <v>75</v>
      </c>
      <c r="BR155" s="331"/>
      <c r="BS155" s="406"/>
      <c r="BT155" s="338"/>
      <c r="BU155" s="242"/>
      <c r="BV155" s="241">
        <f t="shared" si="99"/>
        <v>8.0399999999999991</v>
      </c>
      <c r="BW155" s="406">
        <f t="shared" si="100"/>
        <v>8.0399999999999991</v>
      </c>
      <c r="BX155" s="508" t="s">
        <v>809</v>
      </c>
      <c r="BY155" s="331">
        <f t="shared" si="109"/>
        <v>10.87</v>
      </c>
      <c r="BZ155" s="331"/>
      <c r="CA155" s="22" t="s">
        <v>258</v>
      </c>
      <c r="CB155" s="56">
        <v>100</v>
      </c>
      <c r="CC155" s="22" t="s">
        <v>156</v>
      </c>
      <c r="CD155" s="56" t="s">
        <v>156</v>
      </c>
      <c r="CE155" s="22" t="s">
        <v>156</v>
      </c>
      <c r="CF155" s="56" t="s">
        <v>156</v>
      </c>
      <c r="CG155" s="22" t="s">
        <v>156</v>
      </c>
      <c r="CH155" s="56" t="s">
        <v>156</v>
      </c>
      <c r="CI155" s="24">
        <v>1</v>
      </c>
      <c r="CJ155" s="24" t="s">
        <v>184</v>
      </c>
      <c r="CK155" s="22" t="s">
        <v>198</v>
      </c>
      <c r="CL155" s="22" t="s">
        <v>199</v>
      </c>
      <c r="CM155" s="22" t="s">
        <v>259</v>
      </c>
      <c r="CN155" s="55">
        <v>7.4799006700000001</v>
      </c>
      <c r="CO155" s="55">
        <v>7.4799006700000001</v>
      </c>
      <c r="CP155" s="24" t="s">
        <v>157</v>
      </c>
      <c r="CQ155" s="24" t="s">
        <v>158</v>
      </c>
      <c r="CR155" s="56">
        <v>1</v>
      </c>
      <c r="CS155" s="56">
        <v>2</v>
      </c>
      <c r="CT155" s="24" t="s">
        <v>159</v>
      </c>
      <c r="CU155" s="24" t="s">
        <v>160</v>
      </c>
      <c r="CV155" s="56">
        <v>50</v>
      </c>
      <c r="CW155" s="56">
        <v>50</v>
      </c>
      <c r="CX155" s="55">
        <v>14.080301894199701</v>
      </c>
      <c r="CY155" s="55">
        <v>85.919698105800293</v>
      </c>
      <c r="CZ155" s="57">
        <v>3938.2223629999999</v>
      </c>
      <c r="DA155" s="57">
        <v>15671.3475</v>
      </c>
      <c r="DB155" s="55">
        <v>0.25130081270930915</v>
      </c>
      <c r="DC155" s="57">
        <v>3383.7087650247145</v>
      </c>
      <c r="DD155" s="57">
        <v>554.51359797528528</v>
      </c>
      <c r="DE155" s="58">
        <v>2698025.2618860388</v>
      </c>
      <c r="DF155" s="58">
        <v>442145.52707987302</v>
      </c>
      <c r="DG155" s="58">
        <v>3140170.7889659116</v>
      </c>
      <c r="DH155" s="23">
        <v>73138232</v>
      </c>
      <c r="DI155" s="55">
        <v>40.937157169999999</v>
      </c>
      <c r="DJ155" s="55">
        <v>38.616381390000001</v>
      </c>
      <c r="DK155" s="55">
        <v>33.11699402</v>
      </c>
      <c r="DL155" s="55" t="s">
        <v>156</v>
      </c>
      <c r="DM155" s="55" t="s">
        <v>156</v>
      </c>
      <c r="DN155" s="58">
        <v>50</v>
      </c>
      <c r="DO155" s="59">
        <v>1.6871118709763401E-4</v>
      </c>
      <c r="DP155" s="24" t="s">
        <v>162</v>
      </c>
      <c r="DQ155" s="24" t="s">
        <v>162</v>
      </c>
      <c r="DR155" s="56">
        <v>11</v>
      </c>
      <c r="DS155" s="56">
        <v>12</v>
      </c>
      <c r="DT155" s="24" t="s">
        <v>162</v>
      </c>
      <c r="DU155" s="56">
        <v>1</v>
      </c>
      <c r="DV155" s="56">
        <v>0</v>
      </c>
      <c r="DW155" s="22" t="s">
        <v>175</v>
      </c>
      <c r="DX155" s="22" t="s">
        <v>164</v>
      </c>
      <c r="DY155" s="24" t="s">
        <v>165</v>
      </c>
      <c r="DZ155" s="24" t="s">
        <v>176</v>
      </c>
      <c r="EA155" s="56">
        <v>1</v>
      </c>
      <c r="EB155" s="24" t="s">
        <v>161</v>
      </c>
      <c r="EC155" s="56">
        <v>22</v>
      </c>
      <c r="ED155" s="23">
        <v>54000000</v>
      </c>
      <c r="EE155" s="23">
        <v>7600000</v>
      </c>
      <c r="EF155" s="23">
        <v>0</v>
      </c>
      <c r="EG155" s="23">
        <v>61600000</v>
      </c>
      <c r="EH155" s="23" t="s">
        <v>156</v>
      </c>
      <c r="EI155" s="23">
        <v>61600000</v>
      </c>
      <c r="EJ155" s="23">
        <v>61600000</v>
      </c>
      <c r="EK155" s="24" t="s">
        <v>156</v>
      </c>
    </row>
    <row r="156" spans="1:141" ht="57.6" customHeight="1" x14ac:dyDescent="0.2">
      <c r="A156" s="236" t="s">
        <v>136</v>
      </c>
      <c r="B156" s="237" t="s">
        <v>197</v>
      </c>
      <c r="C156" s="237" t="s">
        <v>194</v>
      </c>
      <c r="D156" s="238" t="s">
        <v>757</v>
      </c>
      <c r="E156" s="403" t="s">
        <v>153</v>
      </c>
      <c r="F156" s="236" t="s">
        <v>405</v>
      </c>
      <c r="G156" s="236" t="s">
        <v>406</v>
      </c>
      <c r="H156" s="236" t="s">
        <v>407</v>
      </c>
      <c r="I156" s="236" t="s">
        <v>408</v>
      </c>
      <c r="J156" s="236" t="s">
        <v>173</v>
      </c>
      <c r="K156" s="236" t="s">
        <v>167</v>
      </c>
      <c r="L156" s="239">
        <v>78190000</v>
      </c>
      <c r="M156" s="126">
        <v>14.294078398139709</v>
      </c>
      <c r="N156" s="240"/>
      <c r="O156" s="107">
        <v>10.371087217043794</v>
      </c>
      <c r="P156" s="85">
        <f t="shared" si="102"/>
        <v>45</v>
      </c>
      <c r="Q156" s="108"/>
      <c r="R156" s="108">
        <f t="shared" si="103"/>
        <v>55.371087217043794</v>
      </c>
      <c r="S156" s="241">
        <v>6.9127386775858319</v>
      </c>
      <c r="T156" s="406"/>
      <c r="U156" s="240"/>
      <c r="V156" s="104">
        <f t="shared" si="104"/>
        <v>5</v>
      </c>
      <c r="W156" s="105">
        <f t="shared" si="105"/>
        <v>0</v>
      </c>
      <c r="X156" s="190">
        <f t="shared" si="94"/>
        <v>1789.7333075371355</v>
      </c>
      <c r="Y156" s="105">
        <f t="shared" si="106"/>
        <v>5</v>
      </c>
      <c r="Z156" s="105">
        <f t="shared" si="110"/>
        <v>15</v>
      </c>
      <c r="AA156" s="85" t="s">
        <v>161</v>
      </c>
      <c r="AB156" s="105">
        <f t="shared" si="107"/>
        <v>10</v>
      </c>
      <c r="AC156" s="191" t="s">
        <v>161</v>
      </c>
      <c r="AD156" s="105">
        <f t="shared" si="111"/>
        <v>10</v>
      </c>
      <c r="AE156" s="191" t="s">
        <v>161</v>
      </c>
      <c r="AF156" s="242">
        <f t="shared" si="95"/>
        <v>5</v>
      </c>
      <c r="AG156" s="242">
        <f>IF(BM154&lt;999,20,IF(BM154&lt;1499,15,IF(BM154&lt;1999,10,IF(BM154&lt;3999,5,IF(BM154&gt;4000,0)))))</f>
        <v>0</v>
      </c>
      <c r="AH156" s="242">
        <f t="shared" si="96"/>
        <v>15</v>
      </c>
      <c r="AI156" s="242">
        <f t="shared" si="112"/>
        <v>10</v>
      </c>
      <c r="AJ156" s="241" t="s">
        <v>161</v>
      </c>
      <c r="AK156" s="242">
        <v>15</v>
      </c>
      <c r="AL156" s="241" t="s">
        <v>751</v>
      </c>
      <c r="AM156" s="242">
        <f t="shared" si="97"/>
        <v>10</v>
      </c>
      <c r="AN156" s="241" t="s">
        <v>161</v>
      </c>
      <c r="AO156" s="242">
        <f t="shared" si="98"/>
        <v>0</v>
      </c>
      <c r="AP156" s="241" t="s">
        <v>162</v>
      </c>
      <c r="AQ156" s="242">
        <f t="shared" si="101"/>
        <v>0</v>
      </c>
      <c r="AR156" s="241" t="s">
        <v>162</v>
      </c>
      <c r="AS156" s="191">
        <v>24.001832373834379</v>
      </c>
      <c r="AT156" s="191">
        <v>3.9584013300933626E-2</v>
      </c>
      <c r="AU156" s="191">
        <v>45.085970388722998</v>
      </c>
      <c r="AV156" s="191">
        <v>12.62287902978008</v>
      </c>
      <c r="AW156" s="191">
        <v>0.48480637170798752</v>
      </c>
      <c r="AX156" s="191">
        <v>24.870691912999998</v>
      </c>
      <c r="AY156" s="191">
        <v>0</v>
      </c>
      <c r="AZ156" s="191">
        <v>0</v>
      </c>
      <c r="BA156" s="224"/>
      <c r="BB156" s="125"/>
      <c r="BC156" s="106"/>
      <c r="BD156" s="273" t="s">
        <v>194</v>
      </c>
      <c r="BE156" s="193">
        <v>100</v>
      </c>
      <c r="BF156" s="101" t="s">
        <v>156</v>
      </c>
      <c r="BG156" s="193" t="s">
        <v>156</v>
      </c>
      <c r="BH156" s="101" t="s">
        <v>156</v>
      </c>
      <c r="BI156" s="193" t="s">
        <v>156</v>
      </c>
      <c r="BJ156" s="193" t="s">
        <v>195</v>
      </c>
      <c r="BK156" s="193">
        <v>100</v>
      </c>
      <c r="BL156" s="193" t="s">
        <v>156</v>
      </c>
      <c r="BM156" s="193" t="s">
        <v>156</v>
      </c>
      <c r="BN156" s="193" t="s">
        <v>156</v>
      </c>
      <c r="BO156" s="193" t="s">
        <v>156</v>
      </c>
      <c r="BP156" s="85">
        <f t="shared" si="108"/>
        <v>45</v>
      </c>
      <c r="BQ156" s="241">
        <f t="shared" si="91"/>
        <v>55</v>
      </c>
      <c r="BR156" s="85"/>
      <c r="BS156" s="241"/>
      <c r="BT156" s="105"/>
      <c r="BU156" s="242"/>
      <c r="BV156" s="241">
        <f t="shared" si="99"/>
        <v>6.9127386775858319</v>
      </c>
      <c r="BW156" s="406">
        <f t="shared" si="100"/>
        <v>6.9127386775858319</v>
      </c>
      <c r="BX156" s="508" t="s">
        <v>809</v>
      </c>
      <c r="BY156" s="85">
        <f t="shared" si="109"/>
        <v>10.371087217043794</v>
      </c>
      <c r="BZ156" s="85"/>
      <c r="CA156" s="22" t="s">
        <v>197</v>
      </c>
      <c r="CB156" s="56">
        <v>100</v>
      </c>
      <c r="CC156" s="22" t="s">
        <v>156</v>
      </c>
      <c r="CD156" s="56" t="s">
        <v>156</v>
      </c>
      <c r="CE156" s="22" t="s">
        <v>156</v>
      </c>
      <c r="CF156" s="56" t="s">
        <v>156</v>
      </c>
      <c r="CG156" s="22" t="s">
        <v>156</v>
      </c>
      <c r="CH156" s="56" t="s">
        <v>156</v>
      </c>
      <c r="CI156" s="24">
        <v>1</v>
      </c>
      <c r="CJ156" s="24" t="s">
        <v>184</v>
      </c>
      <c r="CK156" s="22" t="s">
        <v>198</v>
      </c>
      <c r="CL156" s="22" t="s">
        <v>199</v>
      </c>
      <c r="CM156" s="22" t="s">
        <v>404</v>
      </c>
      <c r="CN156" s="55">
        <v>7.7687519099999998</v>
      </c>
      <c r="CO156" s="55">
        <v>7.7687519099999998</v>
      </c>
      <c r="CP156" s="24" t="s">
        <v>174</v>
      </c>
      <c r="CQ156" s="24" t="s">
        <v>158</v>
      </c>
      <c r="CR156" s="56">
        <v>1</v>
      </c>
      <c r="CS156" s="56">
        <v>2</v>
      </c>
      <c r="CT156" s="24" t="s">
        <v>159</v>
      </c>
      <c r="CU156" s="24" t="s">
        <v>160</v>
      </c>
      <c r="CV156" s="56">
        <v>51</v>
      </c>
      <c r="CW156" s="56">
        <v>51</v>
      </c>
      <c r="CX156" s="55">
        <v>12.658791545258499</v>
      </c>
      <c r="CY156" s="55">
        <v>87.341208454741505</v>
      </c>
      <c r="CZ156" s="57">
        <v>5623.5639709999996</v>
      </c>
      <c r="DA156" s="57">
        <v>15511.563459999999</v>
      </c>
      <c r="DB156" s="55">
        <v>0.36254011309057299</v>
      </c>
      <c r="DC156" s="57">
        <v>4911.6887304968486</v>
      </c>
      <c r="DD156" s="57">
        <v>711.87524050315096</v>
      </c>
      <c r="DE156" s="58">
        <v>116717.64369008195</v>
      </c>
      <c r="DF156" s="58">
        <v>16916.462999159405</v>
      </c>
      <c r="DG156" s="58">
        <v>133634.10668924137</v>
      </c>
      <c r="DH156" s="23">
        <v>3095074</v>
      </c>
      <c r="DI156" s="55">
        <v>59.757713440000003</v>
      </c>
      <c r="DJ156" s="55">
        <v>36.965768650000001</v>
      </c>
      <c r="DK156" s="55">
        <v>38.547956220000003</v>
      </c>
      <c r="DL156" s="55" t="s">
        <v>156</v>
      </c>
      <c r="DM156" s="55" t="s">
        <v>156</v>
      </c>
      <c r="DN156" s="58">
        <v>2.1084775792553301</v>
      </c>
      <c r="DO156" s="59">
        <v>7.5876498549044201E-6</v>
      </c>
      <c r="DP156" s="24" t="s">
        <v>161</v>
      </c>
      <c r="DQ156" s="24" t="s">
        <v>162</v>
      </c>
      <c r="DR156" s="56">
        <v>12</v>
      </c>
      <c r="DS156" s="56">
        <v>12</v>
      </c>
      <c r="DT156" s="24" t="s">
        <v>162</v>
      </c>
      <c r="DU156" s="56">
        <v>4</v>
      </c>
      <c r="DV156" s="56">
        <v>2</v>
      </c>
      <c r="DW156" s="22" t="s">
        <v>175</v>
      </c>
      <c r="DX156" s="22" t="s">
        <v>164</v>
      </c>
      <c r="DY156" s="24" t="s">
        <v>165</v>
      </c>
      <c r="DZ156" s="24" t="s">
        <v>176</v>
      </c>
      <c r="EA156" s="56">
        <v>1</v>
      </c>
      <c r="EB156" s="24" t="s">
        <v>161</v>
      </c>
      <c r="EC156" s="56">
        <v>24</v>
      </c>
      <c r="ED156" s="23">
        <v>73100000</v>
      </c>
      <c r="EE156" s="23">
        <v>4425000</v>
      </c>
      <c r="EF156" s="23">
        <v>665000</v>
      </c>
      <c r="EG156" s="23">
        <v>78190000</v>
      </c>
      <c r="EH156" s="23" t="s">
        <v>156</v>
      </c>
      <c r="EI156" s="23">
        <v>78190000</v>
      </c>
      <c r="EJ156" s="23">
        <v>78190000</v>
      </c>
      <c r="EK156" s="24" t="s">
        <v>156</v>
      </c>
    </row>
    <row r="157" spans="1:141" ht="54" x14ac:dyDescent="0.2">
      <c r="A157" s="236" t="s">
        <v>107</v>
      </c>
      <c r="B157" s="237" t="s">
        <v>196</v>
      </c>
      <c r="C157" s="237" t="s">
        <v>194</v>
      </c>
      <c r="D157" s="238" t="s">
        <v>757</v>
      </c>
      <c r="E157" s="403" t="s">
        <v>185</v>
      </c>
      <c r="F157" s="236" t="s">
        <v>279</v>
      </c>
      <c r="G157" s="236" t="s">
        <v>268</v>
      </c>
      <c r="H157" s="236" t="s">
        <v>280</v>
      </c>
      <c r="I157" s="236" t="s">
        <v>192</v>
      </c>
      <c r="J157" s="236" t="s">
        <v>203</v>
      </c>
      <c r="K157" s="236" t="s">
        <v>167</v>
      </c>
      <c r="L157" s="239">
        <v>264678000</v>
      </c>
      <c r="M157" s="217"/>
      <c r="N157" s="240"/>
      <c r="O157" s="107">
        <v>9.6828556939639139</v>
      </c>
      <c r="P157" s="108">
        <f t="shared" si="102"/>
        <v>45</v>
      </c>
      <c r="Q157" s="108"/>
      <c r="R157" s="108">
        <f t="shared" si="103"/>
        <v>54.682855693963916</v>
      </c>
      <c r="S157" s="241">
        <v>6.4527639498232601</v>
      </c>
      <c r="T157" s="406"/>
      <c r="U157" s="240"/>
      <c r="V157" s="104">
        <f t="shared" si="104"/>
        <v>5</v>
      </c>
      <c r="W157" s="105">
        <f t="shared" si="105"/>
        <v>0</v>
      </c>
      <c r="X157" s="190">
        <f t="shared" si="94"/>
        <v>1767.5616600315998</v>
      </c>
      <c r="Y157" s="105">
        <f t="shared" si="106"/>
        <v>5</v>
      </c>
      <c r="Z157" s="105">
        <f t="shared" si="110"/>
        <v>15</v>
      </c>
      <c r="AA157" s="85" t="s">
        <v>161</v>
      </c>
      <c r="AB157" s="105">
        <f t="shared" si="107"/>
        <v>10</v>
      </c>
      <c r="AC157" s="191" t="s">
        <v>161</v>
      </c>
      <c r="AD157" s="105">
        <f t="shared" si="111"/>
        <v>10</v>
      </c>
      <c r="AE157" s="191" t="s">
        <v>161</v>
      </c>
      <c r="AF157" s="242">
        <f t="shared" si="95"/>
        <v>5</v>
      </c>
      <c r="AG157" s="242">
        <f>IF(BM155&lt;999,20,IF(BM155&lt;1499,15,IF(BM155&lt;1999,10,IF(BM155&lt;3999,5,IF(BM155&gt;4000,0)))))</f>
        <v>0</v>
      </c>
      <c r="AH157" s="242">
        <f t="shared" si="96"/>
        <v>15</v>
      </c>
      <c r="AI157" s="242">
        <f t="shared" si="112"/>
        <v>10</v>
      </c>
      <c r="AJ157" s="241" t="s">
        <v>161</v>
      </c>
      <c r="AK157" s="242">
        <v>15</v>
      </c>
      <c r="AL157" s="241" t="s">
        <v>751</v>
      </c>
      <c r="AM157" s="242">
        <f t="shared" si="97"/>
        <v>10</v>
      </c>
      <c r="AN157" s="241" t="s">
        <v>161</v>
      </c>
      <c r="AO157" s="242">
        <f t="shared" si="98"/>
        <v>0</v>
      </c>
      <c r="AP157" s="241" t="s">
        <v>162</v>
      </c>
      <c r="AQ157" s="242">
        <f t="shared" si="101"/>
        <v>0</v>
      </c>
      <c r="AR157" s="241" t="s">
        <v>162</v>
      </c>
      <c r="AS157" s="191">
        <v>22.004158280104082</v>
      </c>
      <c r="AT157" s="191">
        <v>7.4195384580509144E-2</v>
      </c>
      <c r="AU157" s="191">
        <v>42.449285833548004</v>
      </c>
      <c r="AV157" s="191">
        <v>4.9984943886064652</v>
      </c>
      <c r="AW157" s="191" t="s">
        <v>155</v>
      </c>
      <c r="AX157" s="191">
        <v>19.458886990000003</v>
      </c>
      <c r="AY157" s="191">
        <v>0</v>
      </c>
      <c r="AZ157" s="191">
        <v>0</v>
      </c>
      <c r="BA157" s="224"/>
      <c r="BB157" s="125"/>
      <c r="BC157" s="106"/>
      <c r="BD157" s="273" t="s">
        <v>194</v>
      </c>
      <c r="BE157" s="193">
        <v>91.83</v>
      </c>
      <c r="BF157" s="101" t="s">
        <v>224</v>
      </c>
      <c r="BG157" s="193">
        <v>8.17</v>
      </c>
      <c r="BH157" s="101" t="s">
        <v>156</v>
      </c>
      <c r="BI157" s="193" t="s">
        <v>156</v>
      </c>
      <c r="BJ157" s="193" t="s">
        <v>195</v>
      </c>
      <c r="BK157" s="193">
        <v>100</v>
      </c>
      <c r="BL157" s="193" t="s">
        <v>156</v>
      </c>
      <c r="BM157" s="193" t="s">
        <v>156</v>
      </c>
      <c r="BN157" s="193" t="s">
        <v>156</v>
      </c>
      <c r="BO157" s="193" t="s">
        <v>156</v>
      </c>
      <c r="BP157" s="85">
        <f t="shared" si="108"/>
        <v>45</v>
      </c>
      <c r="BQ157" s="241">
        <f t="shared" si="91"/>
        <v>55</v>
      </c>
      <c r="BR157" s="85"/>
      <c r="BS157" s="241"/>
      <c r="BT157" s="105"/>
      <c r="BU157" s="242"/>
      <c r="BV157" s="241">
        <f t="shared" si="99"/>
        <v>6.4527639498232601</v>
      </c>
      <c r="BW157" s="406">
        <f t="shared" si="100"/>
        <v>6.4527639498232601</v>
      </c>
      <c r="BX157" s="508" t="s">
        <v>809</v>
      </c>
      <c r="BY157" s="85">
        <f t="shared" si="109"/>
        <v>9.6828556939639139</v>
      </c>
      <c r="BZ157" s="85"/>
      <c r="CA157" s="22" t="s">
        <v>196</v>
      </c>
      <c r="CB157" s="56">
        <v>60.05</v>
      </c>
      <c r="CC157" s="22" t="s">
        <v>197</v>
      </c>
      <c r="CD157" s="56">
        <v>31.78</v>
      </c>
      <c r="CE157" s="22" t="s">
        <v>225</v>
      </c>
      <c r="CF157" s="56">
        <v>8.17</v>
      </c>
      <c r="CG157" s="22" t="s">
        <v>156</v>
      </c>
      <c r="CH157" s="56" t="s">
        <v>156</v>
      </c>
      <c r="CI157" s="24">
        <v>1</v>
      </c>
      <c r="CJ157" s="24" t="s">
        <v>184</v>
      </c>
      <c r="CK157" s="22" t="s">
        <v>198</v>
      </c>
      <c r="CL157" s="22" t="s">
        <v>281</v>
      </c>
      <c r="CM157" s="22" t="s">
        <v>282</v>
      </c>
      <c r="CN157" s="55">
        <v>29.059377309999999</v>
      </c>
      <c r="CO157" s="55">
        <v>29.059377309999999</v>
      </c>
      <c r="CP157" s="24" t="s">
        <v>174</v>
      </c>
      <c r="CQ157" s="24" t="s">
        <v>158</v>
      </c>
      <c r="CR157" s="56">
        <v>1</v>
      </c>
      <c r="CS157" s="56">
        <v>2</v>
      </c>
      <c r="CT157" s="24" t="s">
        <v>159</v>
      </c>
      <c r="CU157" s="24" t="s">
        <v>160</v>
      </c>
      <c r="CV157" s="56">
        <v>54</v>
      </c>
      <c r="CW157" s="56">
        <v>55</v>
      </c>
      <c r="CX157" s="55">
        <v>19.400469355290102</v>
      </c>
      <c r="CY157" s="55">
        <v>80.599530644709901</v>
      </c>
      <c r="CZ157" s="57">
        <v>5152.9623300000003</v>
      </c>
      <c r="DA157" s="57">
        <v>15503.09146</v>
      </c>
      <c r="DB157" s="55">
        <v>0.33238288913506808</v>
      </c>
      <c r="DC157" s="57">
        <v>4153.2634522787075</v>
      </c>
      <c r="DD157" s="57">
        <v>999.698877721293</v>
      </c>
      <c r="DE157" s="58">
        <v>665630.52880070708</v>
      </c>
      <c r="DF157" s="58">
        <v>160218.60887587239</v>
      </c>
      <c r="DG157" s="58">
        <v>825849.13767657941</v>
      </c>
      <c r="DH157" s="23">
        <v>19637886</v>
      </c>
      <c r="DI157" s="55">
        <v>52.985728870000003</v>
      </c>
      <c r="DJ157" s="55">
        <v>37.521074390000003</v>
      </c>
      <c r="DK157" s="55">
        <v>36.8537903</v>
      </c>
      <c r="DL157" s="55" t="s">
        <v>156</v>
      </c>
      <c r="DM157" s="55" t="s">
        <v>156</v>
      </c>
      <c r="DN157" s="58" t="s">
        <v>156</v>
      </c>
      <c r="DO157" s="59" t="s">
        <v>156</v>
      </c>
      <c r="DP157" s="24" t="s">
        <v>162</v>
      </c>
      <c r="DQ157" s="24" t="s">
        <v>162</v>
      </c>
      <c r="DR157" s="56">
        <v>12</v>
      </c>
      <c r="DS157" s="56">
        <v>12</v>
      </c>
      <c r="DT157" s="24" t="s">
        <v>162</v>
      </c>
      <c r="DU157" s="56">
        <v>2</v>
      </c>
      <c r="DV157" s="56">
        <v>2</v>
      </c>
      <c r="DW157" s="22" t="s">
        <v>175</v>
      </c>
      <c r="DX157" s="22" t="s">
        <v>164</v>
      </c>
      <c r="DY157" s="24" t="s">
        <v>166</v>
      </c>
      <c r="DZ157" s="24" t="s">
        <v>176</v>
      </c>
      <c r="EA157" s="56">
        <v>1</v>
      </c>
      <c r="EB157" s="24" t="s">
        <v>161</v>
      </c>
      <c r="EC157" s="56">
        <v>22</v>
      </c>
      <c r="ED157" s="23">
        <v>224808000</v>
      </c>
      <c r="EE157" s="23">
        <v>35598000</v>
      </c>
      <c r="EF157" s="23">
        <v>4272000</v>
      </c>
      <c r="EG157" s="23">
        <v>264678000</v>
      </c>
      <c r="EH157" s="23" t="s">
        <v>156</v>
      </c>
      <c r="EI157" s="23">
        <v>264678000</v>
      </c>
      <c r="EJ157" s="23">
        <v>264678000</v>
      </c>
      <c r="EK157" s="24" t="s">
        <v>156</v>
      </c>
    </row>
    <row r="158" spans="1:141" ht="73.150000000000006" customHeight="1" x14ac:dyDescent="0.2">
      <c r="A158" s="236" t="s">
        <v>104</v>
      </c>
      <c r="B158" s="237" t="s">
        <v>258</v>
      </c>
      <c r="C158" s="237" t="s">
        <v>194</v>
      </c>
      <c r="D158" s="238" t="s">
        <v>757</v>
      </c>
      <c r="E158" s="403" t="s">
        <v>153</v>
      </c>
      <c r="F158" s="236" t="s">
        <v>260</v>
      </c>
      <c r="G158" s="236" t="s">
        <v>239</v>
      </c>
      <c r="H158" s="236" t="s">
        <v>256</v>
      </c>
      <c r="I158" s="236" t="s">
        <v>261</v>
      </c>
      <c r="J158" s="236" t="s">
        <v>257</v>
      </c>
      <c r="K158" s="236" t="s">
        <v>201</v>
      </c>
      <c r="L158" s="239">
        <v>54800000</v>
      </c>
      <c r="M158" s="126">
        <v>7.9305558958701106</v>
      </c>
      <c r="N158" s="240"/>
      <c r="O158" s="107">
        <v>8.2200000000000006</v>
      </c>
      <c r="P158" s="108">
        <f t="shared" si="102"/>
        <v>40</v>
      </c>
      <c r="Q158" s="108"/>
      <c r="R158" s="108">
        <f t="shared" si="103"/>
        <v>48.22</v>
      </c>
      <c r="S158" s="241">
        <v>6.31</v>
      </c>
      <c r="T158" s="406"/>
      <c r="U158" s="240"/>
      <c r="V158" s="104">
        <f t="shared" si="104"/>
        <v>0</v>
      </c>
      <c r="W158" s="105">
        <f t="shared" si="105"/>
        <v>0</v>
      </c>
      <c r="X158" s="190">
        <f t="shared" si="94"/>
        <v>3336.37631613444</v>
      </c>
      <c r="Y158" s="105">
        <f t="shared" si="106"/>
        <v>5</v>
      </c>
      <c r="Z158" s="105">
        <f t="shared" si="110"/>
        <v>15</v>
      </c>
      <c r="AA158" s="85" t="s">
        <v>161</v>
      </c>
      <c r="AB158" s="105">
        <f t="shared" si="107"/>
        <v>10</v>
      </c>
      <c r="AC158" s="191" t="s">
        <v>161</v>
      </c>
      <c r="AD158" s="105">
        <f t="shared" si="111"/>
        <v>10</v>
      </c>
      <c r="AE158" s="191" t="s">
        <v>161</v>
      </c>
      <c r="AF158" s="242">
        <f t="shared" si="95"/>
        <v>0</v>
      </c>
      <c r="AG158" s="242">
        <f>IF(X158&lt;999,20,IF(X158&lt;1499,15,IF(X158&lt;1999,10,IF(X158&lt;3999,5,IF(X158&gt;4000,0)))))</f>
        <v>5</v>
      </c>
      <c r="AH158" s="242">
        <f t="shared" si="96"/>
        <v>15</v>
      </c>
      <c r="AI158" s="242">
        <f t="shared" si="112"/>
        <v>10</v>
      </c>
      <c r="AJ158" s="241" t="s">
        <v>161</v>
      </c>
      <c r="AK158" s="242">
        <v>15</v>
      </c>
      <c r="AL158" s="241" t="s">
        <v>751</v>
      </c>
      <c r="AM158" s="242">
        <f t="shared" si="97"/>
        <v>10</v>
      </c>
      <c r="AN158" s="241" t="s">
        <v>161</v>
      </c>
      <c r="AO158" s="242">
        <f t="shared" si="98"/>
        <v>0</v>
      </c>
      <c r="AP158" s="241" t="s">
        <v>162</v>
      </c>
      <c r="AQ158" s="242">
        <f t="shared" si="101"/>
        <v>0</v>
      </c>
      <c r="AR158" s="241" t="s">
        <v>162</v>
      </c>
      <c r="AS158" s="191">
        <v>17.825798295498515</v>
      </c>
      <c r="AT158" s="191">
        <v>5.7991313868613135E-2</v>
      </c>
      <c r="AU158" s="191">
        <v>20.262297100979996</v>
      </c>
      <c r="AV158" s="191">
        <v>2.6959465148098603</v>
      </c>
      <c r="AW158" s="191">
        <v>0</v>
      </c>
      <c r="AX158" s="191">
        <v>24.612863031</v>
      </c>
      <c r="AY158" s="191">
        <v>0</v>
      </c>
      <c r="AZ158" s="191">
        <v>25</v>
      </c>
      <c r="BA158" s="224"/>
      <c r="BB158" s="125"/>
      <c r="BC158" s="442"/>
      <c r="BD158" s="273" t="s">
        <v>194</v>
      </c>
      <c r="BE158" s="193">
        <v>100</v>
      </c>
      <c r="BF158" s="101" t="s">
        <v>156</v>
      </c>
      <c r="BG158" s="193" t="s">
        <v>156</v>
      </c>
      <c r="BH158" s="101" t="s">
        <v>156</v>
      </c>
      <c r="BI158" s="193" t="s">
        <v>156</v>
      </c>
      <c r="BJ158" s="193" t="s">
        <v>195</v>
      </c>
      <c r="BK158" s="193">
        <v>100</v>
      </c>
      <c r="BL158" s="193" t="s">
        <v>156</v>
      </c>
      <c r="BM158" s="193" t="s">
        <v>156</v>
      </c>
      <c r="BN158" s="193" t="s">
        <v>156</v>
      </c>
      <c r="BO158" s="193" t="s">
        <v>156</v>
      </c>
      <c r="BP158" s="85">
        <f t="shared" si="108"/>
        <v>40</v>
      </c>
      <c r="BQ158" s="241">
        <f t="shared" si="91"/>
        <v>55</v>
      </c>
      <c r="BR158" s="85"/>
      <c r="BS158" s="241"/>
      <c r="BT158" s="105"/>
      <c r="BU158" s="242"/>
      <c r="BV158" s="241">
        <f t="shared" si="99"/>
        <v>6.31</v>
      </c>
      <c r="BW158" s="406">
        <f t="shared" si="100"/>
        <v>6.31</v>
      </c>
      <c r="BX158" s="508" t="s">
        <v>809</v>
      </c>
      <c r="BY158" s="85">
        <f t="shared" si="109"/>
        <v>8.2200000000000006</v>
      </c>
      <c r="BZ158" s="85"/>
      <c r="CA158" s="22" t="s">
        <v>258</v>
      </c>
      <c r="CB158" s="56">
        <v>100</v>
      </c>
      <c r="CC158" s="22" t="s">
        <v>156</v>
      </c>
      <c r="CD158" s="56" t="s">
        <v>156</v>
      </c>
      <c r="CE158" s="22" t="s">
        <v>156</v>
      </c>
      <c r="CF158" s="56" t="s">
        <v>156</v>
      </c>
      <c r="CG158" s="22" t="s">
        <v>156</v>
      </c>
      <c r="CH158" s="56" t="s">
        <v>156</v>
      </c>
      <c r="CI158" s="24">
        <v>1</v>
      </c>
      <c r="CJ158" s="24" t="s">
        <v>184</v>
      </c>
      <c r="CK158" s="22" t="s">
        <v>198</v>
      </c>
      <c r="CL158" s="22" t="s">
        <v>199</v>
      </c>
      <c r="CM158" s="22" t="s">
        <v>259</v>
      </c>
      <c r="CN158" s="55">
        <v>3.5</v>
      </c>
      <c r="CO158" s="55">
        <v>3.9067273600000001</v>
      </c>
      <c r="CP158" s="24" t="s">
        <v>174</v>
      </c>
      <c r="CQ158" s="24" t="s">
        <v>158</v>
      </c>
      <c r="CR158" s="56">
        <v>1</v>
      </c>
      <c r="CS158" s="56">
        <v>2</v>
      </c>
      <c r="CT158" s="24" t="s">
        <v>159</v>
      </c>
      <c r="CU158" s="24" t="s">
        <v>160</v>
      </c>
      <c r="CV158" s="56">
        <v>47</v>
      </c>
      <c r="CW158" s="56">
        <v>55</v>
      </c>
      <c r="CX158" s="55">
        <v>12.824748075914599</v>
      </c>
      <c r="CY158" s="55">
        <v>87.175251924085401</v>
      </c>
      <c r="CZ158" s="57">
        <v>4204.2876770000003</v>
      </c>
      <c r="DA158" s="57">
        <v>15625.369189999999</v>
      </c>
      <c r="DB158" s="55">
        <v>0.26906805374497528</v>
      </c>
      <c r="DC158" s="57">
        <v>3665.0983740380284</v>
      </c>
      <c r="DD158" s="57">
        <v>539.18930296197209</v>
      </c>
      <c r="DE158" s="58">
        <v>119535.72994085884</v>
      </c>
      <c r="DF158" s="58">
        <v>17585.445280927532</v>
      </c>
      <c r="DG158" s="58">
        <v>137121.17522178637</v>
      </c>
      <c r="DH158" s="23">
        <v>3177924</v>
      </c>
      <c r="DI158" s="55">
        <v>28.277875479999999</v>
      </c>
      <c r="DJ158" s="55">
        <v>8.9871338000000005</v>
      </c>
      <c r="DK158" s="55">
        <v>23.527961319999999</v>
      </c>
      <c r="DL158" s="55" t="s">
        <v>156</v>
      </c>
      <c r="DM158" s="55" t="s">
        <v>156</v>
      </c>
      <c r="DN158" s="58">
        <v>0</v>
      </c>
      <c r="DO158" s="59">
        <v>0</v>
      </c>
      <c r="DP158" s="24" t="s">
        <v>162</v>
      </c>
      <c r="DQ158" s="24" t="s">
        <v>162</v>
      </c>
      <c r="DR158" s="56">
        <v>12</v>
      </c>
      <c r="DS158" s="56">
        <v>12</v>
      </c>
      <c r="DT158" s="24" t="s">
        <v>162</v>
      </c>
      <c r="DU158" s="56">
        <v>1</v>
      </c>
      <c r="DV158" s="56">
        <v>2</v>
      </c>
      <c r="DW158" s="22" t="s">
        <v>163</v>
      </c>
      <c r="DX158" s="22" t="s">
        <v>164</v>
      </c>
      <c r="DY158" s="24" t="s">
        <v>165</v>
      </c>
      <c r="DZ158" s="24" t="s">
        <v>176</v>
      </c>
      <c r="EA158" s="56">
        <v>1</v>
      </c>
      <c r="EB158" s="24" t="s">
        <v>161</v>
      </c>
      <c r="EC158" s="56">
        <v>26</v>
      </c>
      <c r="ED158" s="23">
        <v>47600000</v>
      </c>
      <c r="EE158" s="23">
        <v>7200000</v>
      </c>
      <c r="EF158" s="23">
        <v>0</v>
      </c>
      <c r="EG158" s="23">
        <v>54800000</v>
      </c>
      <c r="EH158" s="23" t="s">
        <v>156</v>
      </c>
      <c r="EI158" s="23">
        <v>54800000</v>
      </c>
      <c r="EJ158" s="23">
        <v>54800000</v>
      </c>
      <c r="EK158" s="24" t="s">
        <v>156</v>
      </c>
    </row>
    <row r="159" spans="1:141" ht="204" customHeight="1" x14ac:dyDescent="0.2">
      <c r="A159" s="236" t="s">
        <v>142</v>
      </c>
      <c r="B159" s="237" t="s">
        <v>258</v>
      </c>
      <c r="C159" s="237" t="s">
        <v>194</v>
      </c>
      <c r="D159" s="238" t="s">
        <v>757</v>
      </c>
      <c r="E159" s="403" t="s">
        <v>185</v>
      </c>
      <c r="F159" s="236" t="s">
        <v>156</v>
      </c>
      <c r="G159" s="236" t="s">
        <v>427</v>
      </c>
      <c r="H159" s="236" t="s">
        <v>428</v>
      </c>
      <c r="I159" s="236" t="s">
        <v>219</v>
      </c>
      <c r="J159" s="236" t="s">
        <v>429</v>
      </c>
      <c r="K159" s="236" t="s">
        <v>167</v>
      </c>
      <c r="L159" s="239">
        <v>69277000</v>
      </c>
      <c r="M159" s="217"/>
      <c r="N159" s="240"/>
      <c r="O159" s="107">
        <v>8.16</v>
      </c>
      <c r="P159" s="108">
        <f t="shared" si="102"/>
        <v>40</v>
      </c>
      <c r="Q159" s="108"/>
      <c r="R159" s="108">
        <f t="shared" si="103"/>
        <v>48.16</v>
      </c>
      <c r="S159" s="241">
        <v>6.27</v>
      </c>
      <c r="T159" s="406"/>
      <c r="U159" s="240"/>
      <c r="V159" s="104">
        <f t="shared" si="104"/>
        <v>5</v>
      </c>
      <c r="W159" s="105">
        <f t="shared" si="105"/>
        <v>0</v>
      </c>
      <c r="X159" s="190">
        <f t="shared" si="94"/>
        <v>1957.443714235656</v>
      </c>
      <c r="Y159" s="105">
        <f t="shared" si="106"/>
        <v>0</v>
      </c>
      <c r="Z159" s="105">
        <f t="shared" si="110"/>
        <v>15</v>
      </c>
      <c r="AA159" s="85" t="s">
        <v>161</v>
      </c>
      <c r="AB159" s="105">
        <f t="shared" si="107"/>
        <v>10</v>
      </c>
      <c r="AC159" s="191" t="s">
        <v>161</v>
      </c>
      <c r="AD159" s="105">
        <f t="shared" si="111"/>
        <v>10</v>
      </c>
      <c r="AE159" s="191" t="s">
        <v>161</v>
      </c>
      <c r="AF159" s="242">
        <f t="shared" si="95"/>
        <v>5</v>
      </c>
      <c r="AG159" s="242">
        <f>IF(BM157&lt;999,20,IF(BM157&lt;1499,15,IF(BM157&lt;1999,10,IF(BM157&lt;3999,5,IF(BM157&gt;4000,0)))))</f>
        <v>0</v>
      </c>
      <c r="AH159" s="242">
        <f t="shared" si="96"/>
        <v>15</v>
      </c>
      <c r="AI159" s="242">
        <f t="shared" si="112"/>
        <v>10</v>
      </c>
      <c r="AJ159" s="241" t="s">
        <v>161</v>
      </c>
      <c r="AK159" s="242">
        <v>15</v>
      </c>
      <c r="AL159" s="241" t="s">
        <v>751</v>
      </c>
      <c r="AM159" s="242">
        <f t="shared" si="97"/>
        <v>10</v>
      </c>
      <c r="AN159" s="241" t="s">
        <v>161</v>
      </c>
      <c r="AO159" s="242">
        <f t="shared" si="98"/>
        <v>0</v>
      </c>
      <c r="AP159" s="241" t="s">
        <v>162</v>
      </c>
      <c r="AQ159" s="242">
        <f t="shared" si="101"/>
        <v>0</v>
      </c>
      <c r="AR159" s="241" t="s">
        <v>162</v>
      </c>
      <c r="AS159" s="191">
        <v>7.3733627816354605</v>
      </c>
      <c r="AT159" s="191">
        <v>0.12733198608484778</v>
      </c>
      <c r="AU159" s="191">
        <v>30.197608283831997</v>
      </c>
      <c r="AV159" s="191">
        <v>1.1098492973746994</v>
      </c>
      <c r="AW159" s="191" t="s">
        <v>155</v>
      </c>
      <c r="AX159" s="191">
        <v>13.732099667873541</v>
      </c>
      <c r="AY159" s="191">
        <v>25</v>
      </c>
      <c r="AZ159" s="191">
        <v>0</v>
      </c>
      <c r="BA159" s="224"/>
      <c r="BB159" s="125"/>
      <c r="BC159" s="458"/>
      <c r="BD159" s="337" t="s">
        <v>194</v>
      </c>
      <c r="BE159" s="193">
        <v>100</v>
      </c>
      <c r="BF159" s="101" t="s">
        <v>156</v>
      </c>
      <c r="BG159" s="193" t="s">
        <v>156</v>
      </c>
      <c r="BH159" s="101" t="s">
        <v>156</v>
      </c>
      <c r="BI159" s="193" t="s">
        <v>156</v>
      </c>
      <c r="BJ159" s="193" t="s">
        <v>195</v>
      </c>
      <c r="BK159" s="193">
        <v>100</v>
      </c>
      <c r="BL159" s="193" t="s">
        <v>156</v>
      </c>
      <c r="BM159" s="193" t="s">
        <v>156</v>
      </c>
      <c r="BN159" s="193" t="s">
        <v>156</v>
      </c>
      <c r="BO159" s="193" t="s">
        <v>156</v>
      </c>
      <c r="BP159" s="85">
        <f t="shared" si="108"/>
        <v>40</v>
      </c>
      <c r="BQ159" s="241">
        <f t="shared" si="91"/>
        <v>55</v>
      </c>
      <c r="BR159" s="85"/>
      <c r="BS159" s="241"/>
      <c r="BT159" s="105"/>
      <c r="BU159" s="242"/>
      <c r="BV159" s="241">
        <f t="shared" si="99"/>
        <v>6.27</v>
      </c>
      <c r="BW159" s="406">
        <f t="shared" si="100"/>
        <v>6.27</v>
      </c>
      <c r="BX159" s="508" t="s">
        <v>809</v>
      </c>
      <c r="BY159" s="85">
        <f t="shared" si="109"/>
        <v>8.16</v>
      </c>
      <c r="BZ159" s="85"/>
      <c r="CA159" s="22" t="s">
        <v>258</v>
      </c>
      <c r="CB159" s="56">
        <v>100</v>
      </c>
      <c r="CC159" s="22" t="s">
        <v>156</v>
      </c>
      <c r="CD159" s="56" t="s">
        <v>156</v>
      </c>
      <c r="CE159" s="22" t="s">
        <v>156</v>
      </c>
      <c r="CF159" s="56" t="s">
        <v>156</v>
      </c>
      <c r="CG159" s="22" t="s">
        <v>156</v>
      </c>
      <c r="CH159" s="56" t="s">
        <v>156</v>
      </c>
      <c r="CI159" s="24">
        <v>1</v>
      </c>
      <c r="CJ159" s="24" t="s">
        <v>184</v>
      </c>
      <c r="CK159" s="22" t="s">
        <v>198</v>
      </c>
      <c r="CL159" s="22" t="s">
        <v>199</v>
      </c>
      <c r="CM159" s="22" t="s">
        <v>259</v>
      </c>
      <c r="CN159" s="55">
        <v>20.43275423</v>
      </c>
      <c r="CO159" s="55">
        <v>20.43275423</v>
      </c>
      <c r="CP159" s="24" t="s">
        <v>174</v>
      </c>
      <c r="CQ159" s="24" t="s">
        <v>174</v>
      </c>
      <c r="CR159" s="56">
        <v>1</v>
      </c>
      <c r="CS159" s="56">
        <v>1</v>
      </c>
      <c r="CT159" s="24" t="s">
        <v>159</v>
      </c>
      <c r="CU159" s="24" t="s">
        <v>205</v>
      </c>
      <c r="CV159" s="56">
        <v>51.123057912261999</v>
      </c>
      <c r="CW159" s="56">
        <v>55</v>
      </c>
      <c r="CX159" s="55">
        <v>12.8150743050166</v>
      </c>
      <c r="CY159" s="55">
        <v>87.184925694983406</v>
      </c>
      <c r="CZ159" s="57">
        <v>1732.0996678735401</v>
      </c>
      <c r="DA159" s="57">
        <v>15556.563670646099</v>
      </c>
      <c r="DB159" s="55">
        <v>0.11134204857476741</v>
      </c>
      <c r="DC159" s="57">
        <v>1510.1298083986001</v>
      </c>
      <c r="DD159" s="57">
        <v>221.96985947493988</v>
      </c>
      <c r="DE159" s="58">
        <v>331852.88318075956</v>
      </c>
      <c r="DF159" s="58">
        <v>48778.149690389968</v>
      </c>
      <c r="DG159" s="58">
        <v>380631.03287114954</v>
      </c>
      <c r="DH159" s="23">
        <v>8821178</v>
      </c>
      <c r="DI159" s="55">
        <v>28.494854069999999</v>
      </c>
      <c r="DJ159" s="55">
        <v>27.026539769999999</v>
      </c>
      <c r="DK159" s="55">
        <v>35.080491199999997</v>
      </c>
      <c r="DL159" s="55" t="s">
        <v>156</v>
      </c>
      <c r="DM159" s="55" t="s">
        <v>156</v>
      </c>
      <c r="DN159" s="58" t="s">
        <v>156</v>
      </c>
      <c r="DO159" s="59" t="s">
        <v>156</v>
      </c>
      <c r="DP159" s="24" t="s">
        <v>162</v>
      </c>
      <c r="DQ159" s="24" t="s">
        <v>162</v>
      </c>
      <c r="DR159" s="56">
        <v>10</v>
      </c>
      <c r="DS159" s="56">
        <v>11</v>
      </c>
      <c r="DT159" s="24" t="s">
        <v>162</v>
      </c>
      <c r="DU159" s="56">
        <v>0</v>
      </c>
      <c r="DV159" s="56">
        <v>0</v>
      </c>
      <c r="DW159" s="22" t="s">
        <v>175</v>
      </c>
      <c r="DX159" s="22" t="s">
        <v>305</v>
      </c>
      <c r="DY159" s="24" t="s">
        <v>165</v>
      </c>
      <c r="DZ159" s="24" t="s">
        <v>165</v>
      </c>
      <c r="EA159" s="56">
        <v>1</v>
      </c>
      <c r="EB159" s="24" t="s">
        <v>162</v>
      </c>
      <c r="EC159" s="56">
        <v>26</v>
      </c>
      <c r="ED159" s="23">
        <v>60103000</v>
      </c>
      <c r="EE159" s="23">
        <v>8191000</v>
      </c>
      <c r="EF159" s="23">
        <v>983000</v>
      </c>
      <c r="EG159" s="23">
        <v>69277000</v>
      </c>
      <c r="EH159" s="23" t="s">
        <v>156</v>
      </c>
      <c r="EI159" s="23">
        <v>69277000</v>
      </c>
      <c r="EJ159" s="23">
        <v>69277000</v>
      </c>
      <c r="EK159" s="24" t="s">
        <v>156</v>
      </c>
    </row>
    <row r="160" spans="1:141" ht="54" x14ac:dyDescent="0.2">
      <c r="A160" s="236" t="s">
        <v>131</v>
      </c>
      <c r="B160" s="237" t="s">
        <v>258</v>
      </c>
      <c r="C160" s="237" t="s">
        <v>194</v>
      </c>
      <c r="D160" s="238" t="s">
        <v>757</v>
      </c>
      <c r="E160" s="403" t="s">
        <v>153</v>
      </c>
      <c r="F160" s="236" t="s">
        <v>386</v>
      </c>
      <c r="G160" s="236" t="s">
        <v>387</v>
      </c>
      <c r="H160" s="236" t="s">
        <v>388</v>
      </c>
      <c r="I160" s="236" t="s">
        <v>389</v>
      </c>
      <c r="J160" s="236" t="s">
        <v>390</v>
      </c>
      <c r="K160" s="236" t="s">
        <v>167</v>
      </c>
      <c r="L160" s="239">
        <v>66800000</v>
      </c>
      <c r="M160" s="126">
        <v>8.5075034871344801</v>
      </c>
      <c r="N160" s="240"/>
      <c r="O160" s="107">
        <v>6.6843160297359381</v>
      </c>
      <c r="P160" s="108">
        <f t="shared" si="102"/>
        <v>40</v>
      </c>
      <c r="Q160" s="108"/>
      <c r="R160" s="108">
        <f t="shared" si="103"/>
        <v>46.684316029735939</v>
      </c>
      <c r="S160" s="241">
        <v>4.4558793576483104</v>
      </c>
      <c r="T160" s="406"/>
      <c r="U160" s="240"/>
      <c r="V160" s="104">
        <f t="shared" si="104"/>
        <v>0</v>
      </c>
      <c r="W160" s="105">
        <f t="shared" si="105"/>
        <v>0</v>
      </c>
      <c r="X160" s="190">
        <f t="shared" si="94"/>
        <v>3315.5475518357507</v>
      </c>
      <c r="Y160" s="105">
        <f t="shared" si="106"/>
        <v>5</v>
      </c>
      <c r="Z160" s="105">
        <f t="shared" si="110"/>
        <v>15</v>
      </c>
      <c r="AA160" s="85" t="s">
        <v>161</v>
      </c>
      <c r="AB160" s="105">
        <f t="shared" si="107"/>
        <v>10</v>
      </c>
      <c r="AC160" s="191" t="s">
        <v>161</v>
      </c>
      <c r="AD160" s="105">
        <f t="shared" si="111"/>
        <v>10</v>
      </c>
      <c r="AE160" s="191" t="s">
        <v>161</v>
      </c>
      <c r="AF160" s="242">
        <f t="shared" si="95"/>
        <v>0</v>
      </c>
      <c r="AG160" s="242">
        <f t="shared" ref="AG160:AG178" si="113">IF(X160&lt;999,20,IF(X160&lt;1499,15,IF(X160&lt;1999,10,IF(X160&lt;3999,5,IF(X160&gt;4000,0)))))</f>
        <v>5</v>
      </c>
      <c r="AH160" s="242">
        <f t="shared" si="96"/>
        <v>15</v>
      </c>
      <c r="AI160" s="242">
        <f t="shared" si="112"/>
        <v>10</v>
      </c>
      <c r="AJ160" s="241" t="s">
        <v>161</v>
      </c>
      <c r="AK160" s="242">
        <v>15</v>
      </c>
      <c r="AL160" s="241" t="s">
        <v>751</v>
      </c>
      <c r="AM160" s="242">
        <f t="shared" si="97"/>
        <v>10</v>
      </c>
      <c r="AN160" s="241" t="s">
        <v>161</v>
      </c>
      <c r="AO160" s="242">
        <f t="shared" si="98"/>
        <v>0</v>
      </c>
      <c r="AP160" s="241" t="s">
        <v>162</v>
      </c>
      <c r="AQ160" s="242">
        <f t="shared" si="101"/>
        <v>0</v>
      </c>
      <c r="AR160" s="241" t="s">
        <v>162</v>
      </c>
      <c r="AS160" s="191">
        <v>17.447583609263642</v>
      </c>
      <c r="AT160" s="191">
        <v>9.9398652694610776E-3</v>
      </c>
      <c r="AU160" s="191">
        <v>27.10127010195</v>
      </c>
      <c r="AV160" s="191">
        <v>2.7582020050072966</v>
      </c>
      <c r="AW160" s="191">
        <v>8.4790335780915993E-2</v>
      </c>
      <c r="AX160" s="191">
        <v>16.255478221000004</v>
      </c>
      <c r="AY160" s="191">
        <v>0</v>
      </c>
      <c r="AZ160" s="191">
        <v>0</v>
      </c>
      <c r="BA160" s="224"/>
      <c r="BB160" s="125"/>
      <c r="BC160" s="234"/>
      <c r="BD160" s="337" t="s">
        <v>194</v>
      </c>
      <c r="BE160" s="193">
        <v>100</v>
      </c>
      <c r="BF160" s="101" t="s">
        <v>156</v>
      </c>
      <c r="BG160" s="193" t="s">
        <v>156</v>
      </c>
      <c r="BH160" s="101" t="s">
        <v>156</v>
      </c>
      <c r="BI160" s="193" t="s">
        <v>156</v>
      </c>
      <c r="BJ160" s="193" t="s">
        <v>195</v>
      </c>
      <c r="BK160" s="193">
        <v>100</v>
      </c>
      <c r="BL160" s="193" t="s">
        <v>156</v>
      </c>
      <c r="BM160" s="193" t="s">
        <v>156</v>
      </c>
      <c r="BN160" s="193" t="s">
        <v>156</v>
      </c>
      <c r="BO160" s="193" t="s">
        <v>156</v>
      </c>
      <c r="BP160" s="85">
        <f t="shared" si="108"/>
        <v>40</v>
      </c>
      <c r="BQ160" s="241">
        <f t="shared" si="91"/>
        <v>55</v>
      </c>
      <c r="BR160" s="85"/>
      <c r="BS160" s="241"/>
      <c r="BT160" s="105"/>
      <c r="BU160" s="242"/>
      <c r="BV160" s="241">
        <f t="shared" si="99"/>
        <v>4.4558793576483104</v>
      </c>
      <c r="BW160" s="406">
        <f t="shared" si="100"/>
        <v>4.4558793576483104</v>
      </c>
      <c r="BX160" s="508" t="s">
        <v>809</v>
      </c>
      <c r="BY160" s="85">
        <f t="shared" si="109"/>
        <v>6.6843160297359381</v>
      </c>
      <c r="BZ160" s="85"/>
      <c r="CA160" s="22" t="s">
        <v>258</v>
      </c>
      <c r="CB160" s="56">
        <v>100</v>
      </c>
      <c r="CC160" s="22" t="s">
        <v>156</v>
      </c>
      <c r="CD160" s="56" t="s">
        <v>156</v>
      </c>
      <c r="CE160" s="22" t="s">
        <v>156</v>
      </c>
      <c r="CF160" s="56" t="s">
        <v>156</v>
      </c>
      <c r="CG160" s="22" t="s">
        <v>156</v>
      </c>
      <c r="CH160" s="56" t="s">
        <v>156</v>
      </c>
      <c r="CI160" s="24">
        <v>1</v>
      </c>
      <c r="CJ160" s="24" t="s">
        <v>184</v>
      </c>
      <c r="CK160" s="22" t="s">
        <v>198</v>
      </c>
      <c r="CL160" s="22" t="s">
        <v>199</v>
      </c>
      <c r="CM160" s="22" t="s">
        <v>259</v>
      </c>
      <c r="CN160" s="55">
        <v>4.9318765100000004</v>
      </c>
      <c r="CO160" s="55">
        <v>4.9318765100000004</v>
      </c>
      <c r="CP160" s="24" t="s">
        <v>174</v>
      </c>
      <c r="CQ160" s="24" t="s">
        <v>158</v>
      </c>
      <c r="CR160" s="56">
        <v>1</v>
      </c>
      <c r="CS160" s="56">
        <v>2</v>
      </c>
      <c r="CT160" s="24" t="s">
        <v>159</v>
      </c>
      <c r="CU160" s="24" t="s">
        <v>160</v>
      </c>
      <c r="CV160" s="56">
        <v>55</v>
      </c>
      <c r="CW160" s="56">
        <v>55</v>
      </c>
      <c r="CX160" s="55">
        <v>13.503522042645699</v>
      </c>
      <c r="CY160" s="55">
        <v>86.496477957354301</v>
      </c>
      <c r="CZ160" s="57">
        <v>4085.1594070000001</v>
      </c>
      <c r="DA160" s="57">
        <v>15500.00043</v>
      </c>
      <c r="DB160" s="55">
        <v>0.26355866410772738</v>
      </c>
      <c r="DC160" s="57">
        <v>3533.5190059985407</v>
      </c>
      <c r="DD160" s="57">
        <v>551.64040100145928</v>
      </c>
      <c r="DE160" s="58">
        <v>24714.483489075938</v>
      </c>
      <c r="DF160" s="58">
        <v>3858.3371305809887</v>
      </c>
      <c r="DG160" s="58">
        <v>28572.820619656926</v>
      </c>
      <c r="DH160" s="23">
        <v>663983</v>
      </c>
      <c r="DI160" s="55">
        <v>37.272482830000001</v>
      </c>
      <c r="DJ160" s="55">
        <v>20.230309649999999</v>
      </c>
      <c r="DK160" s="55">
        <v>23.80914902</v>
      </c>
      <c r="DL160" s="55" t="s">
        <v>156</v>
      </c>
      <c r="DM160" s="55" t="s">
        <v>156</v>
      </c>
      <c r="DN160" s="58">
        <v>0</v>
      </c>
      <c r="DO160" s="59">
        <v>1.6958067156183199E-6</v>
      </c>
      <c r="DP160" s="24" t="s">
        <v>162</v>
      </c>
      <c r="DQ160" s="24" t="s">
        <v>162</v>
      </c>
      <c r="DR160" s="56">
        <v>12</v>
      </c>
      <c r="DS160" s="56">
        <v>12</v>
      </c>
      <c r="DT160" s="24" t="s">
        <v>162</v>
      </c>
      <c r="DU160" s="56">
        <v>2</v>
      </c>
      <c r="DV160" s="56">
        <v>2</v>
      </c>
      <c r="DW160" s="22" t="s">
        <v>175</v>
      </c>
      <c r="DX160" s="22" t="s">
        <v>164</v>
      </c>
      <c r="DY160" s="24" t="s">
        <v>165</v>
      </c>
      <c r="DZ160" s="24" t="s">
        <v>176</v>
      </c>
      <c r="EA160" s="56">
        <v>1</v>
      </c>
      <c r="EB160" s="24" t="s">
        <v>161</v>
      </c>
      <c r="EC160" s="56">
        <v>22</v>
      </c>
      <c r="ED160" s="23">
        <v>61400000</v>
      </c>
      <c r="EE160" s="23">
        <v>5400000</v>
      </c>
      <c r="EF160" s="23">
        <v>0</v>
      </c>
      <c r="EG160" s="23">
        <v>66800000</v>
      </c>
      <c r="EH160" s="23" t="s">
        <v>156</v>
      </c>
      <c r="EI160" s="23">
        <v>66800000</v>
      </c>
      <c r="EJ160" s="23">
        <v>66800000</v>
      </c>
      <c r="EK160" s="24" t="s">
        <v>156</v>
      </c>
    </row>
    <row r="161" spans="1:141" ht="54" x14ac:dyDescent="0.2">
      <c r="A161" s="236" t="s">
        <v>98</v>
      </c>
      <c r="B161" s="237" t="s">
        <v>233</v>
      </c>
      <c r="C161" s="237" t="s">
        <v>214</v>
      </c>
      <c r="D161" s="238" t="s">
        <v>757</v>
      </c>
      <c r="E161" s="236" t="s">
        <v>153</v>
      </c>
      <c r="F161" s="236" t="s">
        <v>230</v>
      </c>
      <c r="G161" s="236" t="s">
        <v>177</v>
      </c>
      <c r="H161" s="236" t="s">
        <v>231</v>
      </c>
      <c r="I161" s="236" t="s">
        <v>232</v>
      </c>
      <c r="J161" s="236" t="s">
        <v>173</v>
      </c>
      <c r="K161" s="236" t="s">
        <v>167</v>
      </c>
      <c r="L161" s="239">
        <v>15800000</v>
      </c>
      <c r="M161" s="126">
        <v>6.9067768278857349</v>
      </c>
      <c r="N161" s="240"/>
      <c r="O161" s="107">
        <v>6.2094234301841915</v>
      </c>
      <c r="P161" s="108">
        <f t="shared" si="102"/>
        <v>50</v>
      </c>
      <c r="Q161" s="108">
        <v>6.3</v>
      </c>
      <c r="R161" s="108">
        <f t="shared" si="103"/>
        <v>62.509423430184185</v>
      </c>
      <c r="S161" s="241">
        <v>4.1396156201227949</v>
      </c>
      <c r="T161" s="406">
        <v>9</v>
      </c>
      <c r="U161" s="240"/>
      <c r="V161" s="104">
        <f t="shared" si="104"/>
        <v>0</v>
      </c>
      <c r="W161" s="105">
        <f t="shared" si="105"/>
        <v>0</v>
      </c>
      <c r="X161" s="190">
        <f t="shared" si="94"/>
        <v>2473.1357746167182</v>
      </c>
      <c r="Y161" s="105">
        <f t="shared" si="106"/>
        <v>0</v>
      </c>
      <c r="Z161" s="105">
        <f>IF(AA161="Yes",20,0)</f>
        <v>20</v>
      </c>
      <c r="AA161" s="85" t="s">
        <v>161</v>
      </c>
      <c r="AB161" s="105">
        <f t="shared" si="107"/>
        <v>10</v>
      </c>
      <c r="AC161" s="191" t="s">
        <v>161</v>
      </c>
      <c r="AD161" s="105">
        <f>IF(AE161="Yes",20,0)</f>
        <v>20</v>
      </c>
      <c r="AE161" s="191" t="s">
        <v>161</v>
      </c>
      <c r="AF161" s="242">
        <f t="shared" si="95"/>
        <v>0</v>
      </c>
      <c r="AG161" s="242">
        <f t="shared" si="113"/>
        <v>5</v>
      </c>
      <c r="AH161" s="242">
        <f t="shared" si="96"/>
        <v>15</v>
      </c>
      <c r="AI161" s="242">
        <v>10</v>
      </c>
      <c r="AJ161" s="241" t="s">
        <v>162</v>
      </c>
      <c r="AK161" s="242">
        <f t="shared" ref="AK161:AK179" si="114">IF(AL161="Minimal",15,0)</f>
        <v>15</v>
      </c>
      <c r="AL161" s="241" t="s">
        <v>751</v>
      </c>
      <c r="AM161" s="242">
        <f t="shared" si="97"/>
        <v>10</v>
      </c>
      <c r="AN161" s="241" t="s">
        <v>161</v>
      </c>
      <c r="AO161" s="242">
        <f t="shared" si="98"/>
        <v>0</v>
      </c>
      <c r="AP161" s="241" t="s">
        <v>162</v>
      </c>
      <c r="AQ161" s="242">
        <f t="shared" si="101"/>
        <v>0</v>
      </c>
      <c r="AR161" s="241" t="s">
        <v>162</v>
      </c>
      <c r="AS161" s="191">
        <v>12.385806333013942</v>
      </c>
      <c r="AT161" s="191">
        <v>0</v>
      </c>
      <c r="AU161" s="191">
        <v>29.010349868214</v>
      </c>
      <c r="AV161" s="191">
        <v>1.4499997058007565</v>
      </c>
      <c r="AW161" s="191">
        <v>0</v>
      </c>
      <c r="AX161" s="191">
        <v>15.733332549333333</v>
      </c>
      <c r="AY161" s="191">
        <v>0</v>
      </c>
      <c r="AZ161" s="191">
        <v>0</v>
      </c>
      <c r="BA161" s="224"/>
      <c r="BB161" s="125"/>
      <c r="BC161" s="442"/>
      <c r="BD161" s="273" t="s">
        <v>214</v>
      </c>
      <c r="BE161" s="193">
        <v>100</v>
      </c>
      <c r="BF161" s="101" t="s">
        <v>156</v>
      </c>
      <c r="BG161" s="193" t="s">
        <v>156</v>
      </c>
      <c r="BH161" s="101" t="s">
        <v>156</v>
      </c>
      <c r="BI161" s="193" t="s">
        <v>156</v>
      </c>
      <c r="BJ161" s="193" t="s">
        <v>195</v>
      </c>
      <c r="BK161" s="193">
        <v>100</v>
      </c>
      <c r="BL161" s="193" t="s">
        <v>156</v>
      </c>
      <c r="BM161" s="193" t="s">
        <v>156</v>
      </c>
      <c r="BN161" s="193" t="s">
        <v>156</v>
      </c>
      <c r="BO161" s="193" t="s">
        <v>156</v>
      </c>
      <c r="BP161" s="85">
        <f t="shared" si="108"/>
        <v>50</v>
      </c>
      <c r="BQ161" s="241">
        <f t="shared" si="91"/>
        <v>55</v>
      </c>
      <c r="BR161" s="85"/>
      <c r="BS161" s="241"/>
      <c r="BT161" s="105"/>
      <c r="BU161" s="242"/>
      <c r="BV161" s="241">
        <f t="shared" si="99"/>
        <v>4.1396156201227949</v>
      </c>
      <c r="BW161" s="406">
        <f t="shared" si="100"/>
        <v>13.139615620122795</v>
      </c>
      <c r="BX161" s="508" t="s">
        <v>809</v>
      </c>
      <c r="BY161" s="85">
        <f t="shared" si="109"/>
        <v>6.2094234301841915</v>
      </c>
      <c r="BZ161" s="85"/>
      <c r="CA161" s="22" t="s">
        <v>233</v>
      </c>
      <c r="CB161" s="56">
        <v>100</v>
      </c>
      <c r="CC161" s="22" t="s">
        <v>156</v>
      </c>
      <c r="CD161" s="56" t="s">
        <v>156</v>
      </c>
      <c r="CE161" s="22" t="s">
        <v>156</v>
      </c>
      <c r="CF161" s="56" t="s">
        <v>156</v>
      </c>
      <c r="CG161" s="22" t="s">
        <v>156</v>
      </c>
      <c r="CH161" s="56" t="s">
        <v>156</v>
      </c>
      <c r="CI161" s="24">
        <v>1</v>
      </c>
      <c r="CJ161" s="24" t="s">
        <v>184</v>
      </c>
      <c r="CK161" s="22" t="s">
        <v>198</v>
      </c>
      <c r="CL161" s="22" t="s">
        <v>216</v>
      </c>
      <c r="CM161" s="22" t="s">
        <v>234</v>
      </c>
      <c r="CN161" s="55">
        <v>2.2029831400000002</v>
      </c>
      <c r="CO161" s="55">
        <v>2.2029831400000002</v>
      </c>
      <c r="CP161" s="24" t="s">
        <v>174</v>
      </c>
      <c r="CQ161" s="24" t="s">
        <v>158</v>
      </c>
      <c r="CR161" s="56">
        <v>1</v>
      </c>
      <c r="CS161" s="56">
        <v>2</v>
      </c>
      <c r="CT161" s="24" t="s">
        <v>159</v>
      </c>
      <c r="CU161" s="24" t="s">
        <v>160</v>
      </c>
      <c r="CV161" s="56">
        <v>55</v>
      </c>
      <c r="CW161" s="56">
        <v>55</v>
      </c>
      <c r="CX161" s="55">
        <v>9.9999989848327004</v>
      </c>
      <c r="CY161" s="55">
        <v>90.0000010151673</v>
      </c>
      <c r="CZ161" s="57">
        <v>2899.9997060000001</v>
      </c>
      <c r="DA161" s="57">
        <v>15499.99843</v>
      </c>
      <c r="DB161" s="55">
        <v>0.18709677417689907</v>
      </c>
      <c r="DC161" s="57">
        <v>2609.9997648398489</v>
      </c>
      <c r="DD161" s="57">
        <v>289.99994116015131</v>
      </c>
      <c r="DE161" s="58">
        <v>0</v>
      </c>
      <c r="DF161" s="58">
        <v>0</v>
      </c>
      <c r="DG161" s="58">
        <v>0</v>
      </c>
      <c r="DH161" s="23">
        <v>0</v>
      </c>
      <c r="DI161" s="55">
        <v>46.148892490000001</v>
      </c>
      <c r="DJ161" s="55">
        <v>0</v>
      </c>
      <c r="DK161" s="55">
        <v>40.890861090000001</v>
      </c>
      <c r="DL161" s="55" t="s">
        <v>156</v>
      </c>
      <c r="DM161" s="55" t="s">
        <v>156</v>
      </c>
      <c r="DN161" s="58">
        <v>0</v>
      </c>
      <c r="DO161" s="59">
        <v>0</v>
      </c>
      <c r="DP161" s="24" t="s">
        <v>162</v>
      </c>
      <c r="DQ161" s="24" t="s">
        <v>162</v>
      </c>
      <c r="DR161" s="56">
        <v>12</v>
      </c>
      <c r="DS161" s="56">
        <v>12</v>
      </c>
      <c r="DT161" s="24" t="s">
        <v>162</v>
      </c>
      <c r="DU161" s="56">
        <v>0</v>
      </c>
      <c r="DV161" s="56">
        <v>0</v>
      </c>
      <c r="DW161" s="22" t="s">
        <v>175</v>
      </c>
      <c r="DX161" s="22" t="s">
        <v>164</v>
      </c>
      <c r="DY161" s="24" t="s">
        <v>165</v>
      </c>
      <c r="DZ161" s="24" t="s">
        <v>176</v>
      </c>
      <c r="EA161" s="56">
        <v>2</v>
      </c>
      <c r="EB161" s="24" t="s">
        <v>161</v>
      </c>
      <c r="EC161" s="56">
        <v>24</v>
      </c>
      <c r="ED161" s="23">
        <v>14700000</v>
      </c>
      <c r="EE161" s="23">
        <v>1030000</v>
      </c>
      <c r="EF161" s="23">
        <v>70000</v>
      </c>
      <c r="EG161" s="23">
        <v>15800000</v>
      </c>
      <c r="EH161" s="23" t="s">
        <v>156</v>
      </c>
      <c r="EI161" s="23">
        <v>15800000</v>
      </c>
      <c r="EJ161" s="23">
        <v>15800000</v>
      </c>
      <c r="EK161" s="24" t="s">
        <v>156</v>
      </c>
    </row>
    <row r="162" spans="1:141" ht="78.75" hidden="1" x14ac:dyDescent="0.2">
      <c r="A162" s="47" t="s">
        <v>585</v>
      </c>
      <c r="B162" s="83" t="s">
        <v>376</v>
      </c>
      <c r="C162" s="232" t="s">
        <v>214</v>
      </c>
      <c r="D162" s="78" t="s">
        <v>761</v>
      </c>
      <c r="E162" s="117" t="s">
        <v>179</v>
      </c>
      <c r="F162" s="117"/>
      <c r="G162" s="48" t="s">
        <v>622</v>
      </c>
      <c r="H162" s="48" t="s">
        <v>651</v>
      </c>
      <c r="I162" s="48" t="s">
        <v>624</v>
      </c>
      <c r="J162" s="48" t="s">
        <v>701</v>
      </c>
      <c r="K162" s="48" t="s">
        <v>731</v>
      </c>
      <c r="L162" s="197">
        <v>100000</v>
      </c>
      <c r="M162" s="198"/>
      <c r="N162" s="94"/>
      <c r="O162" s="225"/>
      <c r="P162" s="226"/>
      <c r="Q162" s="226"/>
      <c r="R162" s="226"/>
      <c r="S162" s="201">
        <v>18.819570064834998</v>
      </c>
      <c r="T162" s="202">
        <v>9.75</v>
      </c>
      <c r="U162" s="94"/>
      <c r="V162" s="205" t="s">
        <v>155</v>
      </c>
      <c r="W162" s="206"/>
      <c r="X162" s="207">
        <f t="shared" si="94"/>
        <v>20040.485829959514</v>
      </c>
      <c r="Y162" s="208"/>
      <c r="Z162" s="208"/>
      <c r="AA162" s="208" t="s">
        <v>161</v>
      </c>
      <c r="AB162" s="208"/>
      <c r="AC162" s="208"/>
      <c r="AD162" s="208"/>
      <c r="AE162" s="208"/>
      <c r="AF162" s="209">
        <f t="shared" si="95"/>
        <v>0</v>
      </c>
      <c r="AG162" s="209">
        <f t="shared" si="113"/>
        <v>0</v>
      </c>
      <c r="AH162" s="209">
        <f t="shared" si="96"/>
        <v>15</v>
      </c>
      <c r="AI162" s="209">
        <f t="shared" ref="AI162:AI180" si="115">IF(AJ162="Yes",10,0)</f>
        <v>10</v>
      </c>
      <c r="AJ162" s="202" t="s">
        <v>161</v>
      </c>
      <c r="AK162" s="209">
        <f t="shared" si="114"/>
        <v>15</v>
      </c>
      <c r="AL162" s="202" t="s">
        <v>751</v>
      </c>
      <c r="AM162" s="209">
        <f t="shared" si="97"/>
        <v>10</v>
      </c>
      <c r="AN162" s="202" t="s">
        <v>161</v>
      </c>
      <c r="AO162" s="209">
        <f t="shared" si="98"/>
        <v>0</v>
      </c>
      <c r="AP162" s="202" t="s">
        <v>162</v>
      </c>
      <c r="AQ162" s="209">
        <f t="shared" si="101"/>
        <v>0</v>
      </c>
      <c r="AR162" s="202" t="s">
        <v>162</v>
      </c>
      <c r="AS162" s="201"/>
      <c r="AT162" s="201"/>
      <c r="AU162" s="201">
        <v>22.5</v>
      </c>
      <c r="AV162" s="201"/>
      <c r="AW162" s="201"/>
      <c r="AX162" s="201"/>
      <c r="AY162" s="201"/>
      <c r="AZ162" s="201"/>
      <c r="BA162" s="227"/>
      <c r="BB162" s="125"/>
      <c r="BC162" s="210"/>
      <c r="BD162" s="216" t="s">
        <v>214</v>
      </c>
      <c r="BE162" s="211"/>
      <c r="BF162" s="117"/>
      <c r="BG162" s="211"/>
      <c r="BH162" s="117"/>
      <c r="BI162" s="211"/>
      <c r="BJ162" s="211"/>
      <c r="BK162" s="211"/>
      <c r="BL162" s="211"/>
      <c r="BM162" s="211"/>
      <c r="BN162" s="211"/>
      <c r="BO162" s="211"/>
      <c r="BP162" s="211"/>
      <c r="BQ162" s="202">
        <f t="shared" ref="BQ162:BQ177" si="116">SUM(AF162+AG162+AH162+AI162+AK162+AM162+AO162)</f>
        <v>50</v>
      </c>
      <c r="BR162" s="211"/>
      <c r="BS162" s="211"/>
      <c r="BT162" s="211"/>
      <c r="BU162" s="211"/>
      <c r="BV162" s="211"/>
      <c r="BW162" s="396"/>
      <c r="BX162" s="211"/>
      <c r="BY162" s="211"/>
      <c r="BZ162" s="42"/>
      <c r="CA162" s="38" t="s">
        <v>735</v>
      </c>
      <c r="CB162" s="42"/>
      <c r="CC162" s="46"/>
      <c r="CD162" s="42"/>
      <c r="CE162" s="46"/>
      <c r="CF162" s="42"/>
      <c r="CG162" s="46"/>
      <c r="CH162" s="42"/>
      <c r="CI162" s="43"/>
      <c r="CJ162" s="43"/>
      <c r="CK162" s="46"/>
      <c r="CL162" s="46"/>
      <c r="CM162" s="46"/>
      <c r="CN162" s="44"/>
      <c r="CO162" s="44">
        <v>0.25</v>
      </c>
      <c r="CP162" s="43"/>
      <c r="CQ162" s="43"/>
      <c r="CR162" s="42"/>
      <c r="CS162" s="42"/>
      <c r="CT162" s="43"/>
      <c r="CU162" s="43"/>
      <c r="CV162" s="42"/>
      <c r="CW162" s="42"/>
      <c r="CX162" s="44"/>
      <c r="CY162" s="44"/>
      <c r="CZ162" s="41">
        <v>494</v>
      </c>
      <c r="DA162" s="41"/>
      <c r="DB162" s="44"/>
      <c r="DC162" s="41"/>
      <c r="DD162" s="41"/>
      <c r="DE162" s="40"/>
      <c r="DF162" s="40"/>
      <c r="DG162" s="40"/>
      <c r="DH162" s="45"/>
      <c r="DI162" s="44"/>
      <c r="DJ162" s="44"/>
      <c r="DK162" s="44"/>
      <c r="DL162" s="44"/>
      <c r="DM162" s="44"/>
      <c r="DN162" s="40"/>
      <c r="DO162" s="39"/>
      <c r="DP162" s="43"/>
      <c r="DQ162" s="43"/>
      <c r="DR162" s="42"/>
      <c r="DS162" s="42"/>
      <c r="DT162" s="43"/>
      <c r="DU162" s="42"/>
      <c r="DV162" s="42"/>
      <c r="DW162" s="46"/>
      <c r="DX162" s="46"/>
      <c r="DY162" s="43"/>
      <c r="DZ162" s="43"/>
      <c r="EA162" s="42"/>
      <c r="EB162" s="43"/>
      <c r="EC162" s="42"/>
      <c r="ED162" s="52">
        <v>85000</v>
      </c>
      <c r="EE162" s="52">
        <v>0</v>
      </c>
      <c r="EF162" s="45"/>
      <c r="EG162" s="52">
        <v>100000</v>
      </c>
      <c r="EH162" s="51">
        <v>0</v>
      </c>
      <c r="EI162" s="33">
        <v>2475000</v>
      </c>
      <c r="EJ162" s="45"/>
      <c r="EK162" s="43"/>
    </row>
    <row r="163" spans="1:141" ht="78.75" hidden="1" x14ac:dyDescent="0.2">
      <c r="A163" s="47" t="s">
        <v>587</v>
      </c>
      <c r="B163" s="83" t="s">
        <v>376</v>
      </c>
      <c r="C163" s="232" t="s">
        <v>214</v>
      </c>
      <c r="D163" s="78" t="s">
        <v>761</v>
      </c>
      <c r="E163" s="117" t="s">
        <v>179</v>
      </c>
      <c r="F163" s="117"/>
      <c r="G163" s="48" t="s">
        <v>624</v>
      </c>
      <c r="H163" s="48" t="s">
        <v>653</v>
      </c>
      <c r="I163" s="50" t="s">
        <v>654</v>
      </c>
      <c r="J163" s="48" t="s">
        <v>703</v>
      </c>
      <c r="K163" s="48" t="s">
        <v>731</v>
      </c>
      <c r="L163" s="197">
        <v>100000</v>
      </c>
      <c r="M163" s="198"/>
      <c r="N163" s="94"/>
      <c r="O163" s="225"/>
      <c r="P163" s="226"/>
      <c r="Q163" s="226"/>
      <c r="R163" s="226"/>
      <c r="S163" s="201">
        <v>17.717965136690001</v>
      </c>
      <c r="T163" s="202">
        <v>9.75</v>
      </c>
      <c r="U163" s="94"/>
      <c r="V163" s="205" t="s">
        <v>155</v>
      </c>
      <c r="W163" s="206"/>
      <c r="X163" s="207">
        <f t="shared" si="94"/>
        <v>6121.9440192433849</v>
      </c>
      <c r="Y163" s="208"/>
      <c r="Z163" s="208"/>
      <c r="AA163" s="208" t="s">
        <v>161</v>
      </c>
      <c r="AB163" s="208"/>
      <c r="AC163" s="208"/>
      <c r="AD163" s="208"/>
      <c r="AE163" s="208"/>
      <c r="AF163" s="209">
        <f t="shared" si="95"/>
        <v>0</v>
      </c>
      <c r="AG163" s="209">
        <f t="shared" si="113"/>
        <v>0</v>
      </c>
      <c r="AH163" s="209">
        <f t="shared" si="96"/>
        <v>15</v>
      </c>
      <c r="AI163" s="209">
        <f t="shared" si="115"/>
        <v>10</v>
      </c>
      <c r="AJ163" s="202" t="s">
        <v>161</v>
      </c>
      <c r="AK163" s="209">
        <f t="shared" si="114"/>
        <v>15</v>
      </c>
      <c r="AL163" s="202" t="s">
        <v>751</v>
      </c>
      <c r="AM163" s="209">
        <f t="shared" si="97"/>
        <v>10</v>
      </c>
      <c r="AN163" s="202" t="s">
        <v>161</v>
      </c>
      <c r="AO163" s="209">
        <f t="shared" si="98"/>
        <v>0</v>
      </c>
      <c r="AP163" s="202" t="s">
        <v>162</v>
      </c>
      <c r="AQ163" s="209">
        <f t="shared" si="101"/>
        <v>0</v>
      </c>
      <c r="AR163" s="202" t="s">
        <v>162</v>
      </c>
      <c r="AS163" s="201"/>
      <c r="AT163" s="201"/>
      <c r="AU163" s="201">
        <v>12.5</v>
      </c>
      <c r="AV163" s="201"/>
      <c r="AW163" s="201"/>
      <c r="AX163" s="201"/>
      <c r="AY163" s="201"/>
      <c r="AZ163" s="201"/>
      <c r="BA163" s="227"/>
      <c r="BB163" s="125"/>
      <c r="BC163" s="210"/>
      <c r="BD163" s="216" t="s">
        <v>214</v>
      </c>
      <c r="BE163" s="211"/>
      <c r="BF163" s="117"/>
      <c r="BG163" s="211"/>
      <c r="BH163" s="117"/>
      <c r="BI163" s="211"/>
      <c r="BJ163" s="211"/>
      <c r="BK163" s="211"/>
      <c r="BL163" s="211"/>
      <c r="BM163" s="211"/>
      <c r="BN163" s="211"/>
      <c r="BO163" s="211"/>
      <c r="BP163" s="211"/>
      <c r="BQ163" s="202">
        <f t="shared" si="116"/>
        <v>50</v>
      </c>
      <c r="BR163" s="211"/>
      <c r="BS163" s="211"/>
      <c r="BT163" s="211"/>
      <c r="BU163" s="211"/>
      <c r="BV163" s="211"/>
      <c r="BW163" s="396"/>
      <c r="BX163" s="211"/>
      <c r="BY163" s="211"/>
      <c r="BZ163" s="42"/>
      <c r="CA163" s="38" t="s">
        <v>735</v>
      </c>
      <c r="CB163" s="42"/>
      <c r="CC163" s="46"/>
      <c r="CD163" s="42"/>
      <c r="CE163" s="46"/>
      <c r="CF163" s="42"/>
      <c r="CG163" s="46"/>
      <c r="CH163" s="42"/>
      <c r="CI163" s="43"/>
      <c r="CJ163" s="43"/>
      <c r="CK163" s="46"/>
      <c r="CL163" s="46"/>
      <c r="CM163" s="46"/>
      <c r="CN163" s="44"/>
      <c r="CO163" s="44">
        <v>0.17</v>
      </c>
      <c r="CP163" s="43"/>
      <c r="CQ163" s="43"/>
      <c r="CR163" s="42"/>
      <c r="CS163" s="42"/>
      <c r="CT163" s="43"/>
      <c r="CU163" s="43"/>
      <c r="CV163" s="42"/>
      <c r="CW163" s="42"/>
      <c r="CX163" s="44"/>
      <c r="CY163" s="44"/>
      <c r="CZ163" s="41">
        <v>538</v>
      </c>
      <c r="DA163" s="41"/>
      <c r="DB163" s="44"/>
      <c r="DC163" s="41"/>
      <c r="DD163" s="41"/>
      <c r="DE163" s="40"/>
      <c r="DF163" s="40"/>
      <c r="DG163" s="40"/>
      <c r="DH163" s="45"/>
      <c r="DI163" s="44"/>
      <c r="DJ163" s="44"/>
      <c r="DK163" s="44"/>
      <c r="DL163" s="44"/>
      <c r="DM163" s="44"/>
      <c r="DN163" s="40"/>
      <c r="DO163" s="39"/>
      <c r="DP163" s="43"/>
      <c r="DQ163" s="43"/>
      <c r="DR163" s="42"/>
      <c r="DS163" s="42"/>
      <c r="DT163" s="43"/>
      <c r="DU163" s="42"/>
      <c r="DV163" s="42"/>
      <c r="DW163" s="46"/>
      <c r="DX163" s="46"/>
      <c r="DY163" s="43"/>
      <c r="DZ163" s="43"/>
      <c r="EA163" s="42"/>
      <c r="EB163" s="43"/>
      <c r="EC163" s="42"/>
      <c r="ED163" s="52">
        <v>80000</v>
      </c>
      <c r="EE163" s="52">
        <v>0</v>
      </c>
      <c r="EF163" s="45"/>
      <c r="EG163" s="52">
        <v>100000</v>
      </c>
      <c r="EH163" s="51">
        <v>0</v>
      </c>
      <c r="EI163" s="33">
        <v>559913</v>
      </c>
      <c r="EJ163" s="45"/>
      <c r="EK163" s="43"/>
    </row>
    <row r="164" spans="1:141" ht="102.6" hidden="1" customHeight="1" x14ac:dyDescent="0.2">
      <c r="A164" s="47" t="s">
        <v>598</v>
      </c>
      <c r="B164" s="83" t="s">
        <v>243</v>
      </c>
      <c r="C164" s="232" t="s">
        <v>214</v>
      </c>
      <c r="D164" s="78" t="s">
        <v>761</v>
      </c>
      <c r="E164" s="117" t="s">
        <v>179</v>
      </c>
      <c r="F164" s="117"/>
      <c r="G164" s="48" t="s">
        <v>630</v>
      </c>
      <c r="H164" s="48" t="s">
        <v>287</v>
      </c>
      <c r="I164" s="48" t="s">
        <v>669</v>
      </c>
      <c r="J164" s="48" t="s">
        <v>713</v>
      </c>
      <c r="K164" s="48" t="s">
        <v>730</v>
      </c>
      <c r="L164" s="197">
        <v>345000</v>
      </c>
      <c r="M164" s="198"/>
      <c r="N164" s="94"/>
      <c r="O164" s="225"/>
      <c r="P164" s="200"/>
      <c r="Q164" s="226"/>
      <c r="R164" s="226"/>
      <c r="S164" s="201">
        <v>13.997229630050075</v>
      </c>
      <c r="T164" s="202">
        <v>8.25</v>
      </c>
      <c r="U164" s="94"/>
      <c r="V164" s="205" t="s">
        <v>155</v>
      </c>
      <c r="W164" s="206"/>
      <c r="X164" s="207">
        <f t="shared" si="94"/>
        <v>76968.816067653272</v>
      </c>
      <c r="Y164" s="208"/>
      <c r="Z164" s="208"/>
      <c r="AA164" s="208" t="s">
        <v>161</v>
      </c>
      <c r="AB164" s="208"/>
      <c r="AC164" s="208"/>
      <c r="AD164" s="208"/>
      <c r="AE164" s="208"/>
      <c r="AF164" s="209">
        <f t="shared" si="95"/>
        <v>0</v>
      </c>
      <c r="AG164" s="209">
        <f t="shared" si="113"/>
        <v>0</v>
      </c>
      <c r="AH164" s="209">
        <f t="shared" si="96"/>
        <v>15</v>
      </c>
      <c r="AI164" s="209">
        <f t="shared" si="115"/>
        <v>10</v>
      </c>
      <c r="AJ164" s="202" t="s">
        <v>161</v>
      </c>
      <c r="AK164" s="209">
        <f t="shared" si="114"/>
        <v>15</v>
      </c>
      <c r="AL164" s="202" t="s">
        <v>751</v>
      </c>
      <c r="AM164" s="209">
        <f t="shared" si="97"/>
        <v>10</v>
      </c>
      <c r="AN164" s="202" t="s">
        <v>161</v>
      </c>
      <c r="AO164" s="209">
        <f t="shared" si="98"/>
        <v>0</v>
      </c>
      <c r="AP164" s="202" t="s">
        <v>162</v>
      </c>
      <c r="AQ164" s="209">
        <f t="shared" si="101"/>
        <v>0</v>
      </c>
      <c r="AR164" s="202" t="s">
        <v>162</v>
      </c>
      <c r="AS164" s="201"/>
      <c r="AT164" s="201"/>
      <c r="AU164" s="201">
        <v>25</v>
      </c>
      <c r="AV164" s="201"/>
      <c r="AW164" s="201"/>
      <c r="AX164" s="201"/>
      <c r="AY164" s="201"/>
      <c r="AZ164" s="201"/>
      <c r="BA164" s="227"/>
      <c r="BB164" s="125"/>
      <c r="BC164" s="210"/>
      <c r="BD164" s="216" t="s">
        <v>214</v>
      </c>
      <c r="BE164" s="211"/>
      <c r="BF164" s="117"/>
      <c r="BG164" s="211"/>
      <c r="BH164" s="117"/>
      <c r="BI164" s="211"/>
      <c r="BJ164" s="211"/>
      <c r="BK164" s="211"/>
      <c r="BL164" s="211"/>
      <c r="BM164" s="211"/>
      <c r="BN164" s="211"/>
      <c r="BO164" s="211"/>
      <c r="BP164" s="211"/>
      <c r="BQ164" s="202">
        <f t="shared" si="116"/>
        <v>50</v>
      </c>
      <c r="BR164" s="211"/>
      <c r="BS164" s="211"/>
      <c r="BT164" s="211"/>
      <c r="BU164" s="211"/>
      <c r="BV164" s="211"/>
      <c r="BW164" s="396"/>
      <c r="BX164" s="211"/>
      <c r="BY164" s="211"/>
      <c r="BZ164" s="42"/>
      <c r="CA164" s="38" t="s">
        <v>734</v>
      </c>
      <c r="CB164" s="42"/>
      <c r="CC164" s="46"/>
      <c r="CD164" s="42"/>
      <c r="CE164" s="46"/>
      <c r="CF164" s="42"/>
      <c r="CG164" s="46"/>
      <c r="CH164" s="42"/>
      <c r="CI164" s="43"/>
      <c r="CJ164" s="43"/>
      <c r="CK164" s="46"/>
      <c r="CL164" s="46"/>
      <c r="CM164" s="46"/>
      <c r="CN164" s="44"/>
      <c r="CO164" s="44">
        <v>1.056</v>
      </c>
      <c r="CP164" s="43"/>
      <c r="CQ164" s="43"/>
      <c r="CR164" s="42"/>
      <c r="CS164" s="42"/>
      <c r="CT164" s="43"/>
      <c r="CU164" s="43"/>
      <c r="CV164" s="42"/>
      <c r="CW164" s="42"/>
      <c r="CX164" s="44"/>
      <c r="CY164" s="44"/>
      <c r="CZ164" s="41">
        <f>129*0.1</f>
        <v>12.9</v>
      </c>
      <c r="DA164" s="41"/>
      <c r="DB164" s="44"/>
      <c r="DC164" s="41"/>
      <c r="DD164" s="41"/>
      <c r="DE164" s="40"/>
      <c r="DF164" s="40"/>
      <c r="DG164" s="40"/>
      <c r="DH164" s="45"/>
      <c r="DI164" s="44"/>
      <c r="DJ164" s="44"/>
      <c r="DK164" s="44"/>
      <c r="DL164" s="44"/>
      <c r="DM164" s="44"/>
      <c r="DN164" s="40"/>
      <c r="DO164" s="39"/>
      <c r="DP164" s="43"/>
      <c r="DQ164" s="43"/>
      <c r="DR164" s="42"/>
      <c r="DS164" s="42"/>
      <c r="DT164" s="43"/>
      <c r="DU164" s="42"/>
      <c r="DV164" s="42"/>
      <c r="DW164" s="46"/>
      <c r="DX164" s="46"/>
      <c r="DY164" s="43"/>
      <c r="DZ164" s="43"/>
      <c r="EA164" s="42"/>
      <c r="EB164" s="43"/>
      <c r="EC164" s="42"/>
      <c r="ED164" s="52">
        <v>300000</v>
      </c>
      <c r="EE164" s="52">
        <v>0</v>
      </c>
      <c r="EF164" s="45"/>
      <c r="EG164" s="52">
        <v>345000</v>
      </c>
      <c r="EH164" s="51">
        <v>0</v>
      </c>
      <c r="EI164" s="33">
        <v>1048500</v>
      </c>
      <c r="EJ164" s="45"/>
      <c r="EK164" s="43"/>
    </row>
    <row r="165" spans="1:141" ht="63" hidden="1" x14ac:dyDescent="0.2">
      <c r="A165" s="47" t="s">
        <v>602</v>
      </c>
      <c r="B165" s="83" t="s">
        <v>233</v>
      </c>
      <c r="C165" s="232" t="s">
        <v>214</v>
      </c>
      <c r="D165" s="78" t="s">
        <v>761</v>
      </c>
      <c r="E165" s="117" t="s">
        <v>179</v>
      </c>
      <c r="F165" s="117"/>
      <c r="G165" s="48" t="s">
        <v>633</v>
      </c>
      <c r="H165" s="48" t="s">
        <v>674</v>
      </c>
      <c r="I165" s="48" t="s">
        <v>675</v>
      </c>
      <c r="J165" s="48" t="s">
        <v>707</v>
      </c>
      <c r="K165" s="48" t="s">
        <v>730</v>
      </c>
      <c r="L165" s="197">
        <v>410000</v>
      </c>
      <c r="M165" s="198"/>
      <c r="N165" s="94"/>
      <c r="O165" s="225"/>
      <c r="P165" s="226"/>
      <c r="Q165" s="226"/>
      <c r="R165" s="226"/>
      <c r="S165" s="201">
        <v>13.321441426829745</v>
      </c>
      <c r="T165" s="202">
        <v>9.75</v>
      </c>
      <c r="U165" s="94"/>
      <c r="V165" s="205" t="s">
        <v>155</v>
      </c>
      <c r="W165" s="206"/>
      <c r="X165" s="207">
        <f t="shared" si="94"/>
        <v>14204.545454545452</v>
      </c>
      <c r="Y165" s="208"/>
      <c r="Z165" s="208"/>
      <c r="AA165" s="208" t="s">
        <v>161</v>
      </c>
      <c r="AB165" s="208"/>
      <c r="AC165" s="208"/>
      <c r="AD165" s="208"/>
      <c r="AE165" s="208"/>
      <c r="AF165" s="209">
        <f t="shared" si="95"/>
        <v>0</v>
      </c>
      <c r="AG165" s="209">
        <f t="shared" si="113"/>
        <v>0</v>
      </c>
      <c r="AH165" s="209">
        <f t="shared" si="96"/>
        <v>15</v>
      </c>
      <c r="AI165" s="209">
        <f t="shared" si="115"/>
        <v>10</v>
      </c>
      <c r="AJ165" s="202" t="s">
        <v>161</v>
      </c>
      <c r="AK165" s="209">
        <f t="shared" si="114"/>
        <v>15</v>
      </c>
      <c r="AL165" s="202" t="s">
        <v>751</v>
      </c>
      <c r="AM165" s="209">
        <f t="shared" si="97"/>
        <v>10</v>
      </c>
      <c r="AN165" s="202" t="s">
        <v>161</v>
      </c>
      <c r="AO165" s="209">
        <f t="shared" si="98"/>
        <v>0</v>
      </c>
      <c r="AP165" s="202" t="s">
        <v>162</v>
      </c>
      <c r="AQ165" s="209">
        <f t="shared" si="101"/>
        <v>0</v>
      </c>
      <c r="AR165" s="202" t="s">
        <v>162</v>
      </c>
      <c r="AS165" s="201"/>
      <c r="AT165" s="201"/>
      <c r="AU165" s="201">
        <v>12.5</v>
      </c>
      <c r="AV165" s="201"/>
      <c r="AW165" s="201"/>
      <c r="AX165" s="201"/>
      <c r="AY165" s="201"/>
      <c r="AZ165" s="201"/>
      <c r="BA165" s="227"/>
      <c r="BB165" s="125"/>
      <c r="BC165" s="210"/>
      <c r="BD165" s="216" t="s">
        <v>214</v>
      </c>
      <c r="BE165" s="211"/>
      <c r="BF165" s="117"/>
      <c r="BG165" s="211"/>
      <c r="BH165" s="117"/>
      <c r="BI165" s="211"/>
      <c r="BJ165" s="211"/>
      <c r="BK165" s="211"/>
      <c r="BL165" s="211"/>
      <c r="BM165" s="211"/>
      <c r="BN165" s="211"/>
      <c r="BO165" s="211"/>
      <c r="BP165" s="211"/>
      <c r="BQ165" s="202">
        <f t="shared" si="116"/>
        <v>50</v>
      </c>
      <c r="BR165" s="211"/>
      <c r="BS165" s="211"/>
      <c r="BT165" s="211"/>
      <c r="BU165" s="211"/>
      <c r="BV165" s="211"/>
      <c r="BW165" s="396"/>
      <c r="BX165" s="211"/>
      <c r="BY165" s="211"/>
      <c r="BZ165" s="42"/>
      <c r="CA165" s="38" t="s">
        <v>733</v>
      </c>
      <c r="CB165" s="42"/>
      <c r="CC165" s="46"/>
      <c r="CD165" s="42"/>
      <c r="CE165" s="46"/>
      <c r="CF165" s="42"/>
      <c r="CG165" s="46"/>
      <c r="CH165" s="42"/>
      <c r="CI165" s="43"/>
      <c r="CJ165" s="43"/>
      <c r="CK165" s="46"/>
      <c r="CL165" s="46"/>
      <c r="CM165" s="46"/>
      <c r="CN165" s="44"/>
      <c r="CO165" s="44">
        <v>0.32</v>
      </c>
      <c r="CP165" s="43"/>
      <c r="CQ165" s="43"/>
      <c r="CR165" s="42"/>
      <c r="CS165" s="42"/>
      <c r="CT165" s="43"/>
      <c r="CU165" s="43"/>
      <c r="CV165" s="42"/>
      <c r="CW165" s="42"/>
      <c r="CX165" s="44"/>
      <c r="CY165" s="44"/>
      <c r="CZ165" s="41">
        <f>902*0.1</f>
        <v>90.2</v>
      </c>
      <c r="DA165" s="41"/>
      <c r="DB165" s="44"/>
      <c r="DC165" s="41"/>
      <c r="DD165" s="41"/>
      <c r="DE165" s="40"/>
      <c r="DF165" s="40"/>
      <c r="DG165" s="40"/>
      <c r="DH165" s="45"/>
      <c r="DI165" s="44"/>
      <c r="DJ165" s="44"/>
      <c r="DK165" s="44"/>
      <c r="DL165" s="44"/>
      <c r="DM165" s="44"/>
      <c r="DN165" s="40"/>
      <c r="DO165" s="39"/>
      <c r="DP165" s="43"/>
      <c r="DQ165" s="43"/>
      <c r="DR165" s="42"/>
      <c r="DS165" s="42"/>
      <c r="DT165" s="43"/>
      <c r="DU165" s="42"/>
      <c r="DV165" s="42"/>
      <c r="DW165" s="46"/>
      <c r="DX165" s="46"/>
      <c r="DY165" s="43"/>
      <c r="DZ165" s="43"/>
      <c r="EA165" s="42"/>
      <c r="EB165" s="43"/>
      <c r="EC165" s="42"/>
      <c r="ED165" s="52">
        <v>310000</v>
      </c>
      <c r="EE165" s="52">
        <v>0</v>
      </c>
      <c r="EF165" s="45"/>
      <c r="EG165" s="52">
        <v>410000</v>
      </c>
      <c r="EH165" s="51">
        <v>0</v>
      </c>
      <c r="EI165" s="45">
        <v>410000</v>
      </c>
      <c r="EJ165" s="45"/>
      <c r="EK165" s="43"/>
    </row>
    <row r="166" spans="1:141" ht="63" hidden="1" x14ac:dyDescent="0.2">
      <c r="A166" s="47" t="s">
        <v>603</v>
      </c>
      <c r="B166" s="83" t="s">
        <v>242</v>
      </c>
      <c r="C166" s="232" t="s">
        <v>214</v>
      </c>
      <c r="D166" s="78" t="s">
        <v>761</v>
      </c>
      <c r="E166" s="117" t="s">
        <v>179</v>
      </c>
      <c r="F166" s="117"/>
      <c r="G166" s="48" t="s">
        <v>634</v>
      </c>
      <c r="H166" s="48" t="s">
        <v>676</v>
      </c>
      <c r="I166" s="48" t="s">
        <v>677</v>
      </c>
      <c r="J166" s="48" t="s">
        <v>715</v>
      </c>
      <c r="K166" s="48" t="s">
        <v>730</v>
      </c>
      <c r="L166" s="197">
        <v>460000</v>
      </c>
      <c r="M166" s="198"/>
      <c r="N166" s="94"/>
      <c r="O166" s="225"/>
      <c r="P166" s="226"/>
      <c r="Q166" s="226"/>
      <c r="R166" s="226"/>
      <c r="S166" s="201">
        <v>13.102509516759566</v>
      </c>
      <c r="T166" s="202">
        <v>13.5</v>
      </c>
      <c r="U166" s="94"/>
      <c r="V166" s="205" t="s">
        <v>155</v>
      </c>
      <c r="W166" s="206"/>
      <c r="X166" s="207">
        <f t="shared" si="94"/>
        <v>22616.647819460151</v>
      </c>
      <c r="Y166" s="208"/>
      <c r="Z166" s="208"/>
      <c r="AA166" s="208" t="s">
        <v>161</v>
      </c>
      <c r="AB166" s="208"/>
      <c r="AC166" s="208"/>
      <c r="AD166" s="208"/>
      <c r="AE166" s="208"/>
      <c r="AF166" s="209">
        <f t="shared" si="95"/>
        <v>0</v>
      </c>
      <c r="AG166" s="209">
        <f t="shared" si="113"/>
        <v>0</v>
      </c>
      <c r="AH166" s="209">
        <f t="shared" si="96"/>
        <v>15</v>
      </c>
      <c r="AI166" s="209">
        <f t="shared" si="115"/>
        <v>10</v>
      </c>
      <c r="AJ166" s="202" t="s">
        <v>161</v>
      </c>
      <c r="AK166" s="209">
        <f t="shared" si="114"/>
        <v>15</v>
      </c>
      <c r="AL166" s="202" t="s">
        <v>751</v>
      </c>
      <c r="AM166" s="209">
        <f t="shared" si="97"/>
        <v>10</v>
      </c>
      <c r="AN166" s="202" t="s">
        <v>161</v>
      </c>
      <c r="AO166" s="209">
        <f t="shared" si="98"/>
        <v>0</v>
      </c>
      <c r="AP166" s="202" t="s">
        <v>162</v>
      </c>
      <c r="AQ166" s="209">
        <f t="shared" si="101"/>
        <v>0</v>
      </c>
      <c r="AR166" s="202" t="s">
        <v>162</v>
      </c>
      <c r="AS166" s="201"/>
      <c r="AT166" s="201"/>
      <c r="AU166" s="201">
        <v>25</v>
      </c>
      <c r="AV166" s="201"/>
      <c r="AW166" s="201"/>
      <c r="AX166" s="201"/>
      <c r="AY166" s="201"/>
      <c r="AZ166" s="201"/>
      <c r="BA166" s="227"/>
      <c r="BB166" s="125"/>
      <c r="BC166" s="210"/>
      <c r="BD166" s="216" t="s">
        <v>214</v>
      </c>
      <c r="BE166" s="211"/>
      <c r="BF166" s="117"/>
      <c r="BG166" s="211"/>
      <c r="BH166" s="117"/>
      <c r="BI166" s="211"/>
      <c r="BJ166" s="211"/>
      <c r="BK166" s="211"/>
      <c r="BL166" s="211"/>
      <c r="BM166" s="211"/>
      <c r="BN166" s="211"/>
      <c r="BO166" s="211"/>
      <c r="BP166" s="211"/>
      <c r="BQ166" s="202">
        <f t="shared" si="116"/>
        <v>50</v>
      </c>
      <c r="BR166" s="211"/>
      <c r="BS166" s="211"/>
      <c r="BT166" s="211"/>
      <c r="BU166" s="211"/>
      <c r="BV166" s="211"/>
      <c r="BW166" s="396"/>
      <c r="BX166" s="211"/>
      <c r="BY166" s="211"/>
      <c r="BZ166" s="42"/>
      <c r="CA166" s="38" t="s">
        <v>736</v>
      </c>
      <c r="CB166" s="42"/>
      <c r="CC166" s="46"/>
      <c r="CD166" s="42"/>
      <c r="CE166" s="46"/>
      <c r="CF166" s="42"/>
      <c r="CG166" s="46"/>
      <c r="CH166" s="42"/>
      <c r="CI166" s="43"/>
      <c r="CJ166" s="43"/>
      <c r="CK166" s="46"/>
      <c r="CL166" s="46"/>
      <c r="CM166" s="46"/>
      <c r="CN166" s="44"/>
      <c r="CO166" s="44">
        <v>4.7300000000000004</v>
      </c>
      <c r="CP166" s="43"/>
      <c r="CQ166" s="43"/>
      <c r="CR166" s="42"/>
      <c r="CS166" s="42"/>
      <c r="CT166" s="43"/>
      <c r="CU166" s="43"/>
      <c r="CV166" s="42"/>
      <c r="CW166" s="42"/>
      <c r="CX166" s="44"/>
      <c r="CY166" s="44"/>
      <c r="CZ166" s="41">
        <f>43*0.1</f>
        <v>4.3</v>
      </c>
      <c r="DA166" s="41"/>
      <c r="DB166" s="44"/>
      <c r="DC166" s="41"/>
      <c r="DD166" s="41"/>
      <c r="DE166" s="40"/>
      <c r="DF166" s="40"/>
      <c r="DG166" s="40"/>
      <c r="DH166" s="45"/>
      <c r="DI166" s="44"/>
      <c r="DJ166" s="44"/>
      <c r="DK166" s="44"/>
      <c r="DL166" s="44"/>
      <c r="DM166" s="44"/>
      <c r="DN166" s="40"/>
      <c r="DO166" s="39"/>
      <c r="DP166" s="43"/>
      <c r="DQ166" s="43"/>
      <c r="DR166" s="42"/>
      <c r="DS166" s="42"/>
      <c r="DT166" s="43"/>
      <c r="DU166" s="42"/>
      <c r="DV166" s="42"/>
      <c r="DW166" s="46"/>
      <c r="DX166" s="46"/>
      <c r="DY166" s="43"/>
      <c r="DZ166" s="43"/>
      <c r="EA166" s="42"/>
      <c r="EB166" s="43"/>
      <c r="EC166" s="42"/>
      <c r="ED166" s="52">
        <v>400000</v>
      </c>
      <c r="EE166" s="52">
        <v>0</v>
      </c>
      <c r="EF166" s="45"/>
      <c r="EG166" s="52">
        <v>460000</v>
      </c>
      <c r="EH166" s="51">
        <v>0</v>
      </c>
      <c r="EI166" s="45">
        <v>460000</v>
      </c>
      <c r="EJ166" s="45"/>
      <c r="EK166" s="43"/>
    </row>
    <row r="167" spans="1:141" ht="63" hidden="1" x14ac:dyDescent="0.2">
      <c r="A167" s="47" t="s">
        <v>604</v>
      </c>
      <c r="B167" s="83" t="s">
        <v>242</v>
      </c>
      <c r="C167" s="232" t="s">
        <v>214</v>
      </c>
      <c r="D167" s="78" t="s">
        <v>761</v>
      </c>
      <c r="E167" s="117" t="s">
        <v>179</v>
      </c>
      <c r="F167" s="117"/>
      <c r="G167" s="48" t="s">
        <v>635</v>
      </c>
      <c r="H167" s="48" t="s">
        <v>678</v>
      </c>
      <c r="I167" s="48" t="s">
        <v>679</v>
      </c>
      <c r="J167" s="48" t="s">
        <v>716</v>
      </c>
      <c r="K167" s="48" t="s">
        <v>730</v>
      </c>
      <c r="L167" s="197">
        <v>400000</v>
      </c>
      <c r="M167" s="198"/>
      <c r="N167" s="94"/>
      <c r="O167" s="225"/>
      <c r="P167" s="226"/>
      <c r="Q167" s="226"/>
      <c r="R167" s="226"/>
      <c r="S167" s="201">
        <v>12.852200094756203</v>
      </c>
      <c r="T167" s="202">
        <v>13.5</v>
      </c>
      <c r="U167" s="94"/>
      <c r="V167" s="205" t="s">
        <v>155</v>
      </c>
      <c r="W167" s="206"/>
      <c r="X167" s="207">
        <f t="shared" si="94"/>
        <v>126984.126984127</v>
      </c>
      <c r="Y167" s="208"/>
      <c r="Z167" s="208"/>
      <c r="AA167" s="208" t="s">
        <v>161</v>
      </c>
      <c r="AB167" s="208"/>
      <c r="AC167" s="208"/>
      <c r="AD167" s="208"/>
      <c r="AE167" s="208"/>
      <c r="AF167" s="209">
        <f t="shared" si="95"/>
        <v>0</v>
      </c>
      <c r="AG167" s="209">
        <f t="shared" si="113"/>
        <v>0</v>
      </c>
      <c r="AH167" s="209">
        <f t="shared" si="96"/>
        <v>15</v>
      </c>
      <c r="AI167" s="209">
        <f t="shared" si="115"/>
        <v>10</v>
      </c>
      <c r="AJ167" s="202" t="s">
        <v>161</v>
      </c>
      <c r="AK167" s="209">
        <f t="shared" si="114"/>
        <v>15</v>
      </c>
      <c r="AL167" s="202" t="s">
        <v>751</v>
      </c>
      <c r="AM167" s="209">
        <f t="shared" si="97"/>
        <v>10</v>
      </c>
      <c r="AN167" s="202" t="s">
        <v>161</v>
      </c>
      <c r="AO167" s="209">
        <f t="shared" si="98"/>
        <v>0</v>
      </c>
      <c r="AP167" s="202" t="s">
        <v>162</v>
      </c>
      <c r="AQ167" s="209">
        <f t="shared" si="101"/>
        <v>0</v>
      </c>
      <c r="AR167" s="202" t="s">
        <v>162</v>
      </c>
      <c r="AS167" s="201"/>
      <c r="AT167" s="201"/>
      <c r="AU167" s="201">
        <v>25</v>
      </c>
      <c r="AV167" s="201"/>
      <c r="AW167" s="201"/>
      <c r="AX167" s="201"/>
      <c r="AY167" s="201"/>
      <c r="AZ167" s="201"/>
      <c r="BA167" s="227"/>
      <c r="BB167" s="125"/>
      <c r="BC167" s="210"/>
      <c r="BD167" s="216" t="s">
        <v>214</v>
      </c>
      <c r="BE167" s="211"/>
      <c r="BF167" s="117"/>
      <c r="BG167" s="211"/>
      <c r="BH167" s="117"/>
      <c r="BI167" s="211"/>
      <c r="BJ167" s="211"/>
      <c r="BK167" s="211"/>
      <c r="BL167" s="211"/>
      <c r="BM167" s="211"/>
      <c r="BN167" s="211"/>
      <c r="BO167" s="211"/>
      <c r="BP167" s="211"/>
      <c r="BQ167" s="202">
        <f t="shared" si="116"/>
        <v>50</v>
      </c>
      <c r="BR167" s="211"/>
      <c r="BS167" s="211"/>
      <c r="BT167" s="211"/>
      <c r="BU167" s="211"/>
      <c r="BV167" s="211"/>
      <c r="BW167" s="396"/>
      <c r="BX167" s="211"/>
      <c r="BY167" s="211"/>
      <c r="BZ167" s="42"/>
      <c r="CA167" s="38" t="s">
        <v>736</v>
      </c>
      <c r="CB167" s="42"/>
      <c r="CC167" s="46"/>
      <c r="CD167" s="42"/>
      <c r="CE167" s="46"/>
      <c r="CF167" s="42"/>
      <c r="CG167" s="46"/>
      <c r="CH167" s="42"/>
      <c r="CI167" s="43"/>
      <c r="CJ167" s="43"/>
      <c r="CK167" s="46"/>
      <c r="CL167" s="46"/>
      <c r="CM167" s="46"/>
      <c r="CN167" s="44"/>
      <c r="CO167" s="44">
        <v>0.7</v>
      </c>
      <c r="CP167" s="43"/>
      <c r="CQ167" s="43"/>
      <c r="CR167" s="42"/>
      <c r="CS167" s="42"/>
      <c r="CT167" s="43"/>
      <c r="CU167" s="43"/>
      <c r="CV167" s="42"/>
      <c r="CW167" s="42"/>
      <c r="CX167" s="44"/>
      <c r="CY167" s="44"/>
      <c r="CZ167" s="41">
        <f>45*0.1</f>
        <v>4.5</v>
      </c>
      <c r="DA167" s="41"/>
      <c r="DB167" s="44"/>
      <c r="DC167" s="41"/>
      <c r="DD167" s="41"/>
      <c r="DE167" s="40"/>
      <c r="DF167" s="40"/>
      <c r="DG167" s="40"/>
      <c r="DH167" s="45"/>
      <c r="DI167" s="44"/>
      <c r="DJ167" s="44"/>
      <c r="DK167" s="44"/>
      <c r="DL167" s="44"/>
      <c r="DM167" s="44"/>
      <c r="DN167" s="40"/>
      <c r="DO167" s="39"/>
      <c r="DP167" s="43"/>
      <c r="DQ167" s="43"/>
      <c r="DR167" s="42"/>
      <c r="DS167" s="42"/>
      <c r="DT167" s="43"/>
      <c r="DU167" s="42"/>
      <c r="DV167" s="42"/>
      <c r="DW167" s="46"/>
      <c r="DX167" s="46"/>
      <c r="DY167" s="43"/>
      <c r="DZ167" s="43"/>
      <c r="EA167" s="42"/>
      <c r="EB167" s="43"/>
      <c r="EC167" s="42"/>
      <c r="ED167" s="52">
        <v>380000</v>
      </c>
      <c r="EE167" s="52">
        <v>0</v>
      </c>
      <c r="EF167" s="45"/>
      <c r="EG167" s="52">
        <v>400000</v>
      </c>
      <c r="EH167" s="51">
        <v>0</v>
      </c>
      <c r="EI167" s="45">
        <v>400000</v>
      </c>
      <c r="EJ167" s="45"/>
      <c r="EK167" s="43"/>
    </row>
    <row r="168" spans="1:141" ht="63" hidden="1" x14ac:dyDescent="0.2">
      <c r="A168" s="47" t="s">
        <v>605</v>
      </c>
      <c r="B168" s="83" t="s">
        <v>242</v>
      </c>
      <c r="C168" s="232" t="s">
        <v>214</v>
      </c>
      <c r="D168" s="78" t="s">
        <v>761</v>
      </c>
      <c r="E168" s="117" t="s">
        <v>179</v>
      </c>
      <c r="F168" s="117"/>
      <c r="G168" s="48" t="s">
        <v>635</v>
      </c>
      <c r="H168" s="48" t="s">
        <v>680</v>
      </c>
      <c r="I168" s="48" t="s">
        <v>681</v>
      </c>
      <c r="J168" s="48" t="s">
        <v>717</v>
      </c>
      <c r="K168" s="48" t="s">
        <v>730</v>
      </c>
      <c r="L168" s="197">
        <v>420000</v>
      </c>
      <c r="M168" s="198"/>
      <c r="N168" s="94"/>
      <c r="O168" s="225"/>
      <c r="P168" s="226"/>
      <c r="Q168" s="226"/>
      <c r="R168" s="226"/>
      <c r="S168" s="201">
        <v>12.73396082381764</v>
      </c>
      <c r="T168" s="202">
        <v>13.5</v>
      </c>
      <c r="U168" s="94"/>
      <c r="V168" s="205" t="s">
        <v>155</v>
      </c>
      <c r="W168" s="206"/>
      <c r="X168" s="207">
        <f t="shared" si="94"/>
        <v>190217.39130434778</v>
      </c>
      <c r="Y168" s="208"/>
      <c r="Z168" s="208"/>
      <c r="AA168" s="208" t="s">
        <v>161</v>
      </c>
      <c r="AB168" s="208"/>
      <c r="AC168" s="208"/>
      <c r="AD168" s="208"/>
      <c r="AE168" s="208"/>
      <c r="AF168" s="209">
        <f t="shared" si="95"/>
        <v>0</v>
      </c>
      <c r="AG168" s="209">
        <f t="shared" si="113"/>
        <v>0</v>
      </c>
      <c r="AH168" s="209">
        <f t="shared" si="96"/>
        <v>15</v>
      </c>
      <c r="AI168" s="209">
        <f t="shared" si="115"/>
        <v>10</v>
      </c>
      <c r="AJ168" s="202" t="s">
        <v>161</v>
      </c>
      <c r="AK168" s="209">
        <f t="shared" si="114"/>
        <v>15</v>
      </c>
      <c r="AL168" s="202" t="s">
        <v>751</v>
      </c>
      <c r="AM168" s="209">
        <f t="shared" si="97"/>
        <v>10</v>
      </c>
      <c r="AN168" s="202" t="s">
        <v>161</v>
      </c>
      <c r="AO168" s="209">
        <f t="shared" si="98"/>
        <v>0</v>
      </c>
      <c r="AP168" s="202" t="s">
        <v>162</v>
      </c>
      <c r="AQ168" s="209">
        <f t="shared" si="101"/>
        <v>0</v>
      </c>
      <c r="AR168" s="202" t="s">
        <v>162</v>
      </c>
      <c r="AS168" s="201"/>
      <c r="AT168" s="201"/>
      <c r="AU168" s="201">
        <v>25</v>
      </c>
      <c r="AV168" s="201"/>
      <c r="AW168" s="201"/>
      <c r="AX168" s="201"/>
      <c r="AY168" s="201"/>
      <c r="AZ168" s="201"/>
      <c r="BA168" s="227"/>
      <c r="BB168" s="125"/>
      <c r="BC168" s="210"/>
      <c r="BD168" s="216" t="s">
        <v>214</v>
      </c>
      <c r="BE168" s="211"/>
      <c r="BF168" s="117"/>
      <c r="BG168" s="211"/>
      <c r="BH168" s="117"/>
      <c r="BI168" s="211"/>
      <c r="BJ168" s="211"/>
      <c r="BK168" s="211"/>
      <c r="BL168" s="211"/>
      <c r="BM168" s="211"/>
      <c r="BN168" s="211"/>
      <c r="BO168" s="211"/>
      <c r="BP168" s="211"/>
      <c r="BQ168" s="202">
        <f t="shared" si="116"/>
        <v>50</v>
      </c>
      <c r="BR168" s="211"/>
      <c r="BS168" s="211"/>
      <c r="BT168" s="211"/>
      <c r="BU168" s="211"/>
      <c r="BV168" s="211"/>
      <c r="BW168" s="396"/>
      <c r="BX168" s="211"/>
      <c r="BY168" s="211"/>
      <c r="BZ168" s="42"/>
      <c r="CA168" s="38" t="s">
        <v>736</v>
      </c>
      <c r="CB168" s="42"/>
      <c r="CC168" s="46"/>
      <c r="CD168" s="42"/>
      <c r="CE168" s="46"/>
      <c r="CF168" s="42"/>
      <c r="CG168" s="46"/>
      <c r="CH168" s="42"/>
      <c r="CI168" s="43"/>
      <c r="CJ168" s="43"/>
      <c r="CK168" s="46"/>
      <c r="CL168" s="46"/>
      <c r="CM168" s="46"/>
      <c r="CN168" s="44"/>
      <c r="CO168" s="44">
        <v>0.46</v>
      </c>
      <c r="CP168" s="43"/>
      <c r="CQ168" s="43"/>
      <c r="CR168" s="42"/>
      <c r="CS168" s="42"/>
      <c r="CT168" s="43"/>
      <c r="CU168" s="43"/>
      <c r="CV168" s="42"/>
      <c r="CW168" s="42"/>
      <c r="CX168" s="44"/>
      <c r="CY168" s="44"/>
      <c r="CZ168" s="41">
        <f>48*0.1</f>
        <v>4.8000000000000007</v>
      </c>
      <c r="DA168" s="41"/>
      <c r="DB168" s="44"/>
      <c r="DC168" s="41"/>
      <c r="DD168" s="41"/>
      <c r="DE168" s="40"/>
      <c r="DF168" s="40"/>
      <c r="DG168" s="40"/>
      <c r="DH168" s="45"/>
      <c r="DI168" s="44"/>
      <c r="DJ168" s="44"/>
      <c r="DK168" s="44"/>
      <c r="DL168" s="44"/>
      <c r="DM168" s="44"/>
      <c r="DN168" s="40"/>
      <c r="DO168" s="39"/>
      <c r="DP168" s="43"/>
      <c r="DQ168" s="43"/>
      <c r="DR168" s="42"/>
      <c r="DS168" s="42"/>
      <c r="DT168" s="43"/>
      <c r="DU168" s="42"/>
      <c r="DV168" s="42"/>
      <c r="DW168" s="46"/>
      <c r="DX168" s="46"/>
      <c r="DY168" s="43"/>
      <c r="DZ168" s="43"/>
      <c r="EA168" s="42"/>
      <c r="EB168" s="43"/>
      <c r="EC168" s="42"/>
      <c r="ED168" s="52">
        <v>400000</v>
      </c>
      <c r="EE168" s="52">
        <v>380000</v>
      </c>
      <c r="EF168" s="45"/>
      <c r="EG168" s="52">
        <v>800000</v>
      </c>
      <c r="EH168" s="51">
        <v>0</v>
      </c>
      <c r="EI168" s="45">
        <v>420000</v>
      </c>
      <c r="EJ168" s="45"/>
      <c r="EK168" s="43"/>
    </row>
    <row r="169" spans="1:141" ht="31.5" hidden="1" x14ac:dyDescent="0.2">
      <c r="A169" s="47" t="s">
        <v>606</v>
      </c>
      <c r="B169" s="83" t="s">
        <v>233</v>
      </c>
      <c r="C169" s="232" t="s">
        <v>214</v>
      </c>
      <c r="D169" s="78" t="s">
        <v>761</v>
      </c>
      <c r="E169" s="117" t="s">
        <v>179</v>
      </c>
      <c r="F169" s="117"/>
      <c r="G169" s="48" t="s">
        <v>629</v>
      </c>
      <c r="H169" s="48" t="s">
        <v>668</v>
      </c>
      <c r="I169" s="48" t="s">
        <v>682</v>
      </c>
      <c r="J169" s="48" t="s">
        <v>718</v>
      </c>
      <c r="K169" s="48" t="s">
        <v>731</v>
      </c>
      <c r="L169" s="197">
        <v>290800</v>
      </c>
      <c r="M169" s="198"/>
      <c r="N169" s="94"/>
      <c r="O169" s="225"/>
      <c r="P169" s="226"/>
      <c r="Q169" s="226"/>
      <c r="R169" s="226"/>
      <c r="S169" s="201">
        <v>12.669319420463816</v>
      </c>
      <c r="T169" s="202">
        <v>13.5</v>
      </c>
      <c r="U169" s="94"/>
      <c r="V169" s="205" t="s">
        <v>155</v>
      </c>
      <c r="W169" s="206"/>
      <c r="X169" s="207">
        <f t="shared" si="94"/>
        <v>7133.0455259026676</v>
      </c>
      <c r="Y169" s="208"/>
      <c r="Z169" s="208"/>
      <c r="AA169" s="208" t="s">
        <v>161</v>
      </c>
      <c r="AB169" s="208"/>
      <c r="AC169" s="208"/>
      <c r="AD169" s="208"/>
      <c r="AE169" s="208"/>
      <c r="AF169" s="209">
        <f t="shared" si="95"/>
        <v>0</v>
      </c>
      <c r="AG169" s="209">
        <f t="shared" si="113"/>
        <v>0</v>
      </c>
      <c r="AH169" s="209">
        <f t="shared" si="96"/>
        <v>15</v>
      </c>
      <c r="AI169" s="209">
        <f t="shared" si="115"/>
        <v>10</v>
      </c>
      <c r="AJ169" s="202" t="s">
        <v>161</v>
      </c>
      <c r="AK169" s="209">
        <f t="shared" si="114"/>
        <v>15</v>
      </c>
      <c r="AL169" s="202" t="s">
        <v>751</v>
      </c>
      <c r="AM169" s="209">
        <f t="shared" si="97"/>
        <v>10</v>
      </c>
      <c r="AN169" s="202" t="s">
        <v>161</v>
      </c>
      <c r="AO169" s="209">
        <f t="shared" si="98"/>
        <v>0</v>
      </c>
      <c r="AP169" s="202" t="s">
        <v>162</v>
      </c>
      <c r="AQ169" s="209">
        <f t="shared" si="101"/>
        <v>0</v>
      </c>
      <c r="AR169" s="202" t="s">
        <v>162</v>
      </c>
      <c r="AS169" s="201"/>
      <c r="AT169" s="201"/>
      <c r="AU169" s="201">
        <v>25</v>
      </c>
      <c r="AV169" s="201"/>
      <c r="AW169" s="201"/>
      <c r="AX169" s="201"/>
      <c r="AY169" s="201"/>
      <c r="AZ169" s="201"/>
      <c r="BA169" s="227"/>
      <c r="BB169" s="125"/>
      <c r="BC169" s="210"/>
      <c r="BD169" s="216" t="s">
        <v>214</v>
      </c>
      <c r="BE169" s="211"/>
      <c r="BF169" s="117"/>
      <c r="BG169" s="211"/>
      <c r="BH169" s="117"/>
      <c r="BI169" s="211"/>
      <c r="BJ169" s="211"/>
      <c r="BK169" s="211"/>
      <c r="BL169" s="211"/>
      <c r="BM169" s="211"/>
      <c r="BN169" s="211"/>
      <c r="BO169" s="211"/>
      <c r="BP169" s="211"/>
      <c r="BQ169" s="202">
        <f t="shared" si="116"/>
        <v>50</v>
      </c>
      <c r="BR169" s="211"/>
      <c r="BS169" s="211"/>
      <c r="BT169" s="211"/>
      <c r="BU169" s="211"/>
      <c r="BV169" s="211"/>
      <c r="BW169" s="396"/>
      <c r="BX169" s="211"/>
      <c r="BY169" s="211"/>
      <c r="BZ169" s="42"/>
      <c r="CA169" s="38" t="s">
        <v>733</v>
      </c>
      <c r="CB169" s="42"/>
      <c r="CC169" s="46"/>
      <c r="CD169" s="42"/>
      <c r="CE169" s="46"/>
      <c r="CF169" s="42"/>
      <c r="CG169" s="46"/>
      <c r="CH169" s="42"/>
      <c r="CI169" s="43"/>
      <c r="CJ169" s="43"/>
      <c r="CK169" s="46"/>
      <c r="CL169" s="46"/>
      <c r="CM169" s="46"/>
      <c r="CN169" s="44"/>
      <c r="CO169" s="44">
        <v>2.08</v>
      </c>
      <c r="CP169" s="43"/>
      <c r="CQ169" s="43"/>
      <c r="CR169" s="42"/>
      <c r="CS169" s="42"/>
      <c r="CT169" s="43"/>
      <c r="CU169" s="43"/>
      <c r="CV169" s="42"/>
      <c r="CW169" s="42"/>
      <c r="CX169" s="44"/>
      <c r="CY169" s="44"/>
      <c r="CZ169" s="41">
        <f>196*0.1</f>
        <v>19.600000000000001</v>
      </c>
      <c r="DA169" s="41"/>
      <c r="DB169" s="44"/>
      <c r="DC169" s="41"/>
      <c r="DD169" s="41"/>
      <c r="DE169" s="40"/>
      <c r="DF169" s="40"/>
      <c r="DG169" s="40"/>
      <c r="DH169" s="45"/>
      <c r="DI169" s="44"/>
      <c r="DJ169" s="44"/>
      <c r="DK169" s="44"/>
      <c r="DL169" s="44"/>
      <c r="DM169" s="44"/>
      <c r="DN169" s="40"/>
      <c r="DO169" s="39"/>
      <c r="DP169" s="43"/>
      <c r="DQ169" s="43"/>
      <c r="DR169" s="42"/>
      <c r="DS169" s="42"/>
      <c r="DT169" s="43"/>
      <c r="DU169" s="42"/>
      <c r="DV169" s="42"/>
      <c r="DW169" s="46"/>
      <c r="DX169" s="46"/>
      <c r="DY169" s="43"/>
      <c r="DZ169" s="43"/>
      <c r="EA169" s="42"/>
      <c r="EB169" s="43"/>
      <c r="EC169" s="42"/>
      <c r="ED169" s="52">
        <v>370000</v>
      </c>
      <c r="EE169" s="52">
        <v>0</v>
      </c>
      <c r="EF169" s="45"/>
      <c r="EG169" s="52">
        <v>426000</v>
      </c>
      <c r="EH169" s="51">
        <v>135200</v>
      </c>
      <c r="EI169" s="45">
        <v>290800</v>
      </c>
      <c r="EJ169" s="45"/>
      <c r="EK169" s="43"/>
    </row>
    <row r="170" spans="1:141" ht="63" hidden="1" x14ac:dyDescent="0.2">
      <c r="A170" s="47" t="s">
        <v>608</v>
      </c>
      <c r="B170" s="83" t="s">
        <v>233</v>
      </c>
      <c r="C170" s="232" t="s">
        <v>214</v>
      </c>
      <c r="D170" s="78" t="s">
        <v>761</v>
      </c>
      <c r="E170" s="117" t="s">
        <v>179</v>
      </c>
      <c r="F170" s="117"/>
      <c r="G170" s="48" t="s">
        <v>204</v>
      </c>
      <c r="H170" s="48" t="s">
        <v>685</v>
      </c>
      <c r="I170" s="48" t="s">
        <v>657</v>
      </c>
      <c r="J170" s="48" t="s">
        <v>720</v>
      </c>
      <c r="K170" s="48" t="s">
        <v>730</v>
      </c>
      <c r="L170" s="197">
        <v>415000</v>
      </c>
      <c r="M170" s="198"/>
      <c r="N170" s="94"/>
      <c r="O170" s="225"/>
      <c r="P170" s="226"/>
      <c r="Q170" s="226"/>
      <c r="R170" s="226"/>
      <c r="S170" s="201">
        <v>11.799247349397591</v>
      </c>
      <c r="T170" s="202">
        <v>9.75</v>
      </c>
      <c r="U170" s="94"/>
      <c r="V170" s="205" t="s">
        <v>155</v>
      </c>
      <c r="W170" s="206"/>
      <c r="X170" s="207">
        <f t="shared" si="94"/>
        <v>312132.35294117645</v>
      </c>
      <c r="Y170" s="208"/>
      <c r="Z170" s="208"/>
      <c r="AA170" s="208" t="s">
        <v>161</v>
      </c>
      <c r="AB170" s="208"/>
      <c r="AC170" s="208"/>
      <c r="AD170" s="208"/>
      <c r="AE170" s="208"/>
      <c r="AF170" s="209">
        <f t="shared" si="95"/>
        <v>0</v>
      </c>
      <c r="AG170" s="209">
        <f t="shared" si="113"/>
        <v>0</v>
      </c>
      <c r="AH170" s="209">
        <f t="shared" si="96"/>
        <v>15</v>
      </c>
      <c r="AI170" s="209">
        <f t="shared" si="115"/>
        <v>10</v>
      </c>
      <c r="AJ170" s="202" t="s">
        <v>161</v>
      </c>
      <c r="AK170" s="209">
        <f t="shared" si="114"/>
        <v>15</v>
      </c>
      <c r="AL170" s="202" t="s">
        <v>751</v>
      </c>
      <c r="AM170" s="209">
        <f t="shared" si="97"/>
        <v>10</v>
      </c>
      <c r="AN170" s="202" t="s">
        <v>161</v>
      </c>
      <c r="AO170" s="209">
        <f t="shared" si="98"/>
        <v>0</v>
      </c>
      <c r="AP170" s="202" t="s">
        <v>162</v>
      </c>
      <c r="AQ170" s="209">
        <f t="shared" si="101"/>
        <v>0</v>
      </c>
      <c r="AR170" s="202" t="s">
        <v>162</v>
      </c>
      <c r="AS170" s="201"/>
      <c r="AT170" s="201"/>
      <c r="AU170" s="201">
        <v>25</v>
      </c>
      <c r="AV170" s="201"/>
      <c r="AW170" s="201"/>
      <c r="AX170" s="201"/>
      <c r="AY170" s="201"/>
      <c r="AZ170" s="201"/>
      <c r="BA170" s="227"/>
      <c r="BB170" s="125"/>
      <c r="BC170" s="210"/>
      <c r="BD170" s="216" t="s">
        <v>214</v>
      </c>
      <c r="BE170" s="211"/>
      <c r="BF170" s="117"/>
      <c r="BG170" s="211"/>
      <c r="BH170" s="117"/>
      <c r="BI170" s="211"/>
      <c r="BJ170" s="211"/>
      <c r="BK170" s="211"/>
      <c r="BL170" s="211"/>
      <c r="BM170" s="211"/>
      <c r="BN170" s="211"/>
      <c r="BO170" s="211"/>
      <c r="BP170" s="211"/>
      <c r="BQ170" s="202">
        <f t="shared" si="116"/>
        <v>50</v>
      </c>
      <c r="BR170" s="211"/>
      <c r="BS170" s="211"/>
      <c r="BT170" s="211"/>
      <c r="BU170" s="211"/>
      <c r="BV170" s="211"/>
      <c r="BW170" s="396"/>
      <c r="BX170" s="211"/>
      <c r="BY170" s="211"/>
      <c r="BZ170" s="42"/>
      <c r="CA170" s="38" t="s">
        <v>733</v>
      </c>
      <c r="CB170" s="42"/>
      <c r="CC170" s="46"/>
      <c r="CD170" s="42"/>
      <c r="CE170" s="46"/>
      <c r="CF170" s="42"/>
      <c r="CG170" s="46"/>
      <c r="CH170" s="42"/>
      <c r="CI170" s="43"/>
      <c r="CJ170" s="43"/>
      <c r="CK170" s="46"/>
      <c r="CL170" s="46"/>
      <c r="CM170" s="46"/>
      <c r="CN170" s="44"/>
      <c r="CO170" s="44">
        <v>0.48</v>
      </c>
      <c r="CP170" s="43"/>
      <c r="CQ170" s="43"/>
      <c r="CR170" s="42"/>
      <c r="CS170" s="42"/>
      <c r="CT170" s="43"/>
      <c r="CU170" s="43"/>
      <c r="CV170" s="42"/>
      <c r="CW170" s="42"/>
      <c r="CX170" s="44"/>
      <c r="CY170" s="44"/>
      <c r="CZ170" s="41">
        <f>170*0.1</f>
        <v>17</v>
      </c>
      <c r="DA170" s="41"/>
      <c r="DB170" s="44"/>
      <c r="DC170" s="41"/>
      <c r="DD170" s="41"/>
      <c r="DE170" s="40"/>
      <c r="DF170" s="40"/>
      <c r="DG170" s="40"/>
      <c r="DH170" s="45"/>
      <c r="DI170" s="44"/>
      <c r="DJ170" s="44"/>
      <c r="DK170" s="44"/>
      <c r="DL170" s="44"/>
      <c r="DM170" s="44"/>
      <c r="DN170" s="40"/>
      <c r="DO170" s="39"/>
      <c r="DP170" s="43"/>
      <c r="DQ170" s="43"/>
      <c r="DR170" s="42"/>
      <c r="DS170" s="42"/>
      <c r="DT170" s="43"/>
      <c r="DU170" s="42"/>
      <c r="DV170" s="42"/>
      <c r="DW170" s="46"/>
      <c r="DX170" s="46"/>
      <c r="DY170" s="43"/>
      <c r="DZ170" s="43"/>
      <c r="EA170" s="42"/>
      <c r="EB170" s="43"/>
      <c r="EC170" s="42"/>
      <c r="ED170" s="52">
        <v>400000</v>
      </c>
      <c r="EE170" s="52">
        <v>0</v>
      </c>
      <c r="EF170" s="45"/>
      <c r="EG170" s="52">
        <v>415000</v>
      </c>
      <c r="EH170" s="51">
        <v>0</v>
      </c>
      <c r="EI170" s="33">
        <v>2547000</v>
      </c>
      <c r="EJ170" s="45"/>
      <c r="EK170" s="43"/>
    </row>
    <row r="171" spans="1:141" ht="31.5" hidden="1" x14ac:dyDescent="0.2">
      <c r="A171" s="47" t="s">
        <v>609</v>
      </c>
      <c r="B171" s="83" t="s">
        <v>243</v>
      </c>
      <c r="C171" s="232" t="s">
        <v>214</v>
      </c>
      <c r="D171" s="78" t="s">
        <v>761</v>
      </c>
      <c r="E171" s="117" t="s">
        <v>179</v>
      </c>
      <c r="F171" s="117"/>
      <c r="G171" s="48" t="s">
        <v>637</v>
      </c>
      <c r="H171" s="48" t="s">
        <v>287</v>
      </c>
      <c r="I171" s="48" t="s">
        <v>287</v>
      </c>
      <c r="J171" s="48" t="s">
        <v>721</v>
      </c>
      <c r="K171" s="48" t="s">
        <v>731</v>
      </c>
      <c r="L171" s="197">
        <v>370000</v>
      </c>
      <c r="M171" s="198"/>
      <c r="N171" s="94"/>
      <c r="O171" s="225"/>
      <c r="P171" s="200"/>
      <c r="Q171" s="226"/>
      <c r="R171" s="226"/>
      <c r="S171" s="201">
        <v>11.62296046708027</v>
      </c>
      <c r="T171" s="202">
        <v>8.25</v>
      </c>
      <c r="U171" s="94"/>
      <c r="V171" s="205" t="s">
        <v>155</v>
      </c>
      <c r="W171" s="206"/>
      <c r="X171" s="207">
        <f t="shared" si="94"/>
        <v>14192.558496355963</v>
      </c>
      <c r="Y171" s="208"/>
      <c r="Z171" s="208"/>
      <c r="AA171" s="208" t="s">
        <v>161</v>
      </c>
      <c r="AB171" s="208"/>
      <c r="AC171" s="208"/>
      <c r="AD171" s="208"/>
      <c r="AE171" s="208"/>
      <c r="AF171" s="209">
        <f t="shared" si="95"/>
        <v>0</v>
      </c>
      <c r="AG171" s="209">
        <f t="shared" si="113"/>
        <v>0</v>
      </c>
      <c r="AH171" s="209">
        <f t="shared" si="96"/>
        <v>15</v>
      </c>
      <c r="AI171" s="209">
        <f t="shared" si="115"/>
        <v>10</v>
      </c>
      <c r="AJ171" s="202" t="s">
        <v>161</v>
      </c>
      <c r="AK171" s="209">
        <f t="shared" si="114"/>
        <v>15</v>
      </c>
      <c r="AL171" s="202" t="s">
        <v>751</v>
      </c>
      <c r="AM171" s="209">
        <f t="shared" si="97"/>
        <v>10</v>
      </c>
      <c r="AN171" s="202" t="s">
        <v>161</v>
      </c>
      <c r="AO171" s="209">
        <f t="shared" si="98"/>
        <v>0</v>
      </c>
      <c r="AP171" s="202" t="s">
        <v>162</v>
      </c>
      <c r="AQ171" s="209">
        <f t="shared" si="101"/>
        <v>0</v>
      </c>
      <c r="AR171" s="202" t="s">
        <v>162</v>
      </c>
      <c r="AS171" s="201"/>
      <c r="AT171" s="201"/>
      <c r="AU171" s="201">
        <v>5</v>
      </c>
      <c r="AV171" s="201"/>
      <c r="AW171" s="201"/>
      <c r="AX171" s="201"/>
      <c r="AY171" s="201"/>
      <c r="AZ171" s="201"/>
      <c r="BA171" s="227"/>
      <c r="BB171" s="125"/>
      <c r="BC171" s="210"/>
      <c r="BD171" s="216" t="s">
        <v>214</v>
      </c>
      <c r="BE171" s="211"/>
      <c r="BF171" s="117"/>
      <c r="BG171" s="211"/>
      <c r="BH171" s="117"/>
      <c r="BI171" s="211"/>
      <c r="BJ171" s="211"/>
      <c r="BK171" s="211"/>
      <c r="BL171" s="211"/>
      <c r="BM171" s="211"/>
      <c r="BN171" s="211"/>
      <c r="BO171" s="211"/>
      <c r="BP171" s="211"/>
      <c r="BQ171" s="202">
        <f t="shared" si="116"/>
        <v>50</v>
      </c>
      <c r="BR171" s="211"/>
      <c r="BS171" s="211"/>
      <c r="BT171" s="211"/>
      <c r="BU171" s="211"/>
      <c r="BV171" s="211"/>
      <c r="BW171" s="396"/>
      <c r="BX171" s="211"/>
      <c r="BY171" s="211"/>
      <c r="BZ171" s="42"/>
      <c r="CA171" s="38" t="s">
        <v>734</v>
      </c>
      <c r="CB171" s="42"/>
      <c r="CC171" s="46"/>
      <c r="CD171" s="42"/>
      <c r="CE171" s="46"/>
      <c r="CF171" s="42"/>
      <c r="CG171" s="46"/>
      <c r="CH171" s="42"/>
      <c r="CI171" s="43"/>
      <c r="CJ171" s="43"/>
      <c r="CK171" s="46"/>
      <c r="CL171" s="46"/>
      <c r="CM171" s="46"/>
      <c r="CN171" s="44"/>
      <c r="CO171" s="44">
        <v>0.79</v>
      </c>
      <c r="CP171" s="43"/>
      <c r="CQ171" s="43"/>
      <c r="CR171" s="42"/>
      <c r="CS171" s="42"/>
      <c r="CT171" s="43"/>
      <c r="CU171" s="43"/>
      <c r="CV171" s="42"/>
      <c r="CW171" s="42"/>
      <c r="CX171" s="44"/>
      <c r="CY171" s="44"/>
      <c r="CZ171" s="41">
        <f>330*0.1</f>
        <v>33</v>
      </c>
      <c r="DA171" s="41"/>
      <c r="DB171" s="44"/>
      <c r="DC171" s="41"/>
      <c r="DD171" s="41"/>
      <c r="DE171" s="40"/>
      <c r="DF171" s="40"/>
      <c r="DG171" s="40"/>
      <c r="DH171" s="45"/>
      <c r="DI171" s="44"/>
      <c r="DJ171" s="44"/>
      <c r="DK171" s="44"/>
      <c r="DL171" s="44"/>
      <c r="DM171" s="44"/>
      <c r="DN171" s="40"/>
      <c r="DO171" s="39"/>
      <c r="DP171" s="43"/>
      <c r="DQ171" s="43"/>
      <c r="DR171" s="42"/>
      <c r="DS171" s="42"/>
      <c r="DT171" s="43"/>
      <c r="DU171" s="42"/>
      <c r="DV171" s="42"/>
      <c r="DW171" s="46"/>
      <c r="DX171" s="46"/>
      <c r="DY171" s="43"/>
      <c r="DZ171" s="43"/>
      <c r="EA171" s="42"/>
      <c r="EB171" s="43"/>
      <c r="EC171" s="42"/>
      <c r="ED171" s="52">
        <v>320000</v>
      </c>
      <c r="EE171" s="52">
        <v>0</v>
      </c>
      <c r="EF171" s="45"/>
      <c r="EG171" s="52">
        <v>370000</v>
      </c>
      <c r="EH171" s="51">
        <v>0</v>
      </c>
      <c r="EI171" s="45">
        <v>370000</v>
      </c>
      <c r="EJ171" s="45"/>
      <c r="EK171" s="43"/>
    </row>
    <row r="172" spans="1:141" ht="63" hidden="1" x14ac:dyDescent="0.2">
      <c r="A172" s="47" t="s">
        <v>610</v>
      </c>
      <c r="B172" s="83" t="s">
        <v>233</v>
      </c>
      <c r="C172" s="232" t="s">
        <v>214</v>
      </c>
      <c r="D172" s="78" t="s">
        <v>761</v>
      </c>
      <c r="E172" s="117" t="s">
        <v>179</v>
      </c>
      <c r="F172" s="117"/>
      <c r="G172" s="48" t="s">
        <v>638</v>
      </c>
      <c r="H172" s="48" t="s">
        <v>657</v>
      </c>
      <c r="I172" s="48" t="s">
        <v>686</v>
      </c>
      <c r="J172" s="48" t="s">
        <v>722</v>
      </c>
      <c r="K172" s="48" t="s">
        <v>730</v>
      </c>
      <c r="L172" s="197">
        <v>437000</v>
      </c>
      <c r="M172" s="198"/>
      <c r="N172" s="94"/>
      <c r="O172" s="225"/>
      <c r="P172" s="226"/>
      <c r="Q172" s="226"/>
      <c r="R172" s="226"/>
      <c r="S172" s="201">
        <v>11.368879191733225</v>
      </c>
      <c r="T172" s="202">
        <v>9.75</v>
      </c>
      <c r="U172" s="94"/>
      <c r="V172" s="205" t="s">
        <v>155</v>
      </c>
      <c r="W172" s="206"/>
      <c r="X172" s="207">
        <f t="shared" si="94"/>
        <v>340460.52631578944</v>
      </c>
      <c r="Y172" s="208"/>
      <c r="Z172" s="208"/>
      <c r="AA172" s="208" t="s">
        <v>161</v>
      </c>
      <c r="AB172" s="208"/>
      <c r="AC172" s="208"/>
      <c r="AD172" s="208"/>
      <c r="AE172" s="208"/>
      <c r="AF172" s="209">
        <f t="shared" si="95"/>
        <v>0</v>
      </c>
      <c r="AG172" s="209">
        <f t="shared" si="113"/>
        <v>0</v>
      </c>
      <c r="AH172" s="209">
        <f t="shared" si="96"/>
        <v>15</v>
      </c>
      <c r="AI172" s="209">
        <f t="shared" si="115"/>
        <v>10</v>
      </c>
      <c r="AJ172" s="202" t="s">
        <v>161</v>
      </c>
      <c r="AK172" s="209">
        <f t="shared" si="114"/>
        <v>15</v>
      </c>
      <c r="AL172" s="202" t="s">
        <v>751</v>
      </c>
      <c r="AM172" s="209">
        <f t="shared" si="97"/>
        <v>10</v>
      </c>
      <c r="AN172" s="202" t="s">
        <v>161</v>
      </c>
      <c r="AO172" s="209">
        <f t="shared" si="98"/>
        <v>0</v>
      </c>
      <c r="AP172" s="202" t="s">
        <v>162</v>
      </c>
      <c r="AQ172" s="209">
        <f t="shared" si="101"/>
        <v>0</v>
      </c>
      <c r="AR172" s="202" t="s">
        <v>162</v>
      </c>
      <c r="AS172" s="201"/>
      <c r="AT172" s="201"/>
      <c r="AU172" s="201">
        <v>25</v>
      </c>
      <c r="AV172" s="201"/>
      <c r="AW172" s="201"/>
      <c r="AX172" s="201"/>
      <c r="AY172" s="201"/>
      <c r="AZ172" s="201"/>
      <c r="BA172" s="227"/>
      <c r="BB172" s="125"/>
      <c r="BC172" s="210"/>
      <c r="BD172" s="216" t="s">
        <v>214</v>
      </c>
      <c r="BE172" s="211"/>
      <c r="BF172" s="117"/>
      <c r="BG172" s="211"/>
      <c r="BH172" s="117"/>
      <c r="BI172" s="211"/>
      <c r="BJ172" s="211"/>
      <c r="BK172" s="211"/>
      <c r="BL172" s="211"/>
      <c r="BM172" s="211"/>
      <c r="BN172" s="211"/>
      <c r="BO172" s="211"/>
      <c r="BP172" s="211"/>
      <c r="BQ172" s="202">
        <f t="shared" si="116"/>
        <v>50</v>
      </c>
      <c r="BR172" s="211"/>
      <c r="BS172" s="211"/>
      <c r="BT172" s="211"/>
      <c r="BU172" s="211"/>
      <c r="BV172" s="211"/>
      <c r="BW172" s="396"/>
      <c r="BX172" s="211"/>
      <c r="BY172" s="211"/>
      <c r="BZ172" s="42"/>
      <c r="CA172" s="38" t="s">
        <v>733</v>
      </c>
      <c r="CB172" s="42"/>
      <c r="CC172" s="46"/>
      <c r="CD172" s="42"/>
      <c r="CE172" s="46"/>
      <c r="CF172" s="42"/>
      <c r="CG172" s="46"/>
      <c r="CH172" s="42"/>
      <c r="CI172" s="43"/>
      <c r="CJ172" s="43"/>
      <c r="CK172" s="46"/>
      <c r="CL172" s="46"/>
      <c r="CM172" s="46"/>
      <c r="CN172" s="44"/>
      <c r="CO172" s="44">
        <v>0.32</v>
      </c>
      <c r="CP172" s="43"/>
      <c r="CQ172" s="43"/>
      <c r="CR172" s="42"/>
      <c r="CS172" s="42"/>
      <c r="CT172" s="43"/>
      <c r="CU172" s="43"/>
      <c r="CV172" s="42"/>
      <c r="CW172" s="42"/>
      <c r="CX172" s="44"/>
      <c r="CY172" s="44"/>
      <c r="CZ172" s="41">
        <f>190*0.1</f>
        <v>19</v>
      </c>
      <c r="DA172" s="41"/>
      <c r="DB172" s="44"/>
      <c r="DC172" s="41"/>
      <c r="DD172" s="41"/>
      <c r="DE172" s="40"/>
      <c r="DF172" s="40"/>
      <c r="DG172" s="40"/>
      <c r="DH172" s="45"/>
      <c r="DI172" s="44"/>
      <c r="DJ172" s="44"/>
      <c r="DK172" s="44"/>
      <c r="DL172" s="44"/>
      <c r="DM172" s="44"/>
      <c r="DN172" s="40"/>
      <c r="DO172" s="39"/>
      <c r="DP172" s="43"/>
      <c r="DQ172" s="43"/>
      <c r="DR172" s="42"/>
      <c r="DS172" s="42"/>
      <c r="DT172" s="43"/>
      <c r="DU172" s="42"/>
      <c r="DV172" s="42"/>
      <c r="DW172" s="46"/>
      <c r="DX172" s="46"/>
      <c r="DY172" s="43"/>
      <c r="DZ172" s="43"/>
      <c r="EA172" s="42"/>
      <c r="EB172" s="43"/>
      <c r="EC172" s="42"/>
      <c r="ED172" s="52">
        <v>380000</v>
      </c>
      <c r="EE172" s="52">
        <v>0</v>
      </c>
      <c r="EF172" s="45"/>
      <c r="EG172" s="52">
        <v>437000</v>
      </c>
      <c r="EH172" s="51">
        <v>0</v>
      </c>
      <c r="EI172" s="33">
        <v>2070000</v>
      </c>
      <c r="EJ172" s="45"/>
      <c r="EK172" s="43"/>
    </row>
    <row r="173" spans="1:141" ht="63.6" hidden="1" customHeight="1" x14ac:dyDescent="0.2">
      <c r="A173" s="47" t="s">
        <v>612</v>
      </c>
      <c r="B173" s="83" t="s">
        <v>233</v>
      </c>
      <c r="C173" s="232" t="s">
        <v>214</v>
      </c>
      <c r="D173" s="78" t="s">
        <v>761</v>
      </c>
      <c r="E173" s="117" t="s">
        <v>179</v>
      </c>
      <c r="F173" s="117"/>
      <c r="G173" s="48" t="s">
        <v>639</v>
      </c>
      <c r="H173" s="48" t="s">
        <v>688</v>
      </c>
      <c r="I173" s="48" t="s">
        <v>689</v>
      </c>
      <c r="J173" s="48" t="s">
        <v>707</v>
      </c>
      <c r="K173" s="48" t="s">
        <v>730</v>
      </c>
      <c r="L173" s="197">
        <v>400000</v>
      </c>
      <c r="M173" s="198"/>
      <c r="N173" s="94"/>
      <c r="O173" s="225"/>
      <c r="P173" s="200"/>
      <c r="Q173" s="226"/>
      <c r="R173" s="226"/>
      <c r="S173" s="201">
        <v>10.899780568313751</v>
      </c>
      <c r="T173" s="202">
        <v>9.75</v>
      </c>
      <c r="U173" s="94"/>
      <c r="V173" s="205" t="s">
        <v>155</v>
      </c>
      <c r="W173" s="206"/>
      <c r="X173" s="207">
        <f t="shared" si="94"/>
        <v>16479.215589337946</v>
      </c>
      <c r="Y173" s="208"/>
      <c r="Z173" s="208"/>
      <c r="AA173" s="208" t="s">
        <v>161</v>
      </c>
      <c r="AB173" s="208"/>
      <c r="AC173" s="208"/>
      <c r="AD173" s="208"/>
      <c r="AE173" s="208"/>
      <c r="AF173" s="209">
        <f t="shared" si="95"/>
        <v>0</v>
      </c>
      <c r="AG173" s="209">
        <f t="shared" si="113"/>
        <v>0</v>
      </c>
      <c r="AH173" s="209">
        <f t="shared" si="96"/>
        <v>15</v>
      </c>
      <c r="AI173" s="209">
        <f t="shared" si="115"/>
        <v>10</v>
      </c>
      <c r="AJ173" s="202" t="s">
        <v>161</v>
      </c>
      <c r="AK173" s="209">
        <f t="shared" si="114"/>
        <v>15</v>
      </c>
      <c r="AL173" s="202" t="s">
        <v>751</v>
      </c>
      <c r="AM173" s="209">
        <f t="shared" si="97"/>
        <v>10</v>
      </c>
      <c r="AN173" s="202" t="s">
        <v>161</v>
      </c>
      <c r="AO173" s="209">
        <f t="shared" si="98"/>
        <v>0</v>
      </c>
      <c r="AP173" s="202" t="s">
        <v>162</v>
      </c>
      <c r="AQ173" s="209">
        <f t="shared" si="101"/>
        <v>0</v>
      </c>
      <c r="AR173" s="202" t="s">
        <v>162</v>
      </c>
      <c r="AS173" s="201"/>
      <c r="AT173" s="201"/>
      <c r="AU173" s="201">
        <v>12.5</v>
      </c>
      <c r="AV173" s="201"/>
      <c r="AW173" s="201"/>
      <c r="AX173" s="201"/>
      <c r="AY173" s="201"/>
      <c r="AZ173" s="201"/>
      <c r="BA173" s="227"/>
      <c r="BB173" s="125"/>
      <c r="BC173" s="210"/>
      <c r="BD173" s="216" t="s">
        <v>214</v>
      </c>
      <c r="BE173" s="211"/>
      <c r="BF173" s="117"/>
      <c r="BG173" s="211"/>
      <c r="BH173" s="117"/>
      <c r="BI173" s="211"/>
      <c r="BJ173" s="211"/>
      <c r="BK173" s="211"/>
      <c r="BL173" s="211"/>
      <c r="BM173" s="211"/>
      <c r="BN173" s="211"/>
      <c r="BO173" s="211"/>
      <c r="BP173" s="211"/>
      <c r="BQ173" s="202">
        <f t="shared" si="116"/>
        <v>50</v>
      </c>
      <c r="BR173" s="211"/>
      <c r="BS173" s="211"/>
      <c r="BT173" s="211"/>
      <c r="BU173" s="211"/>
      <c r="BV173" s="211"/>
      <c r="BW173" s="396"/>
      <c r="BX173" s="211"/>
      <c r="BY173" s="211"/>
      <c r="BZ173" s="42"/>
      <c r="CA173" s="38" t="s">
        <v>733</v>
      </c>
      <c r="CB173" s="42"/>
      <c r="CC173" s="46"/>
      <c r="CD173" s="42"/>
      <c r="CE173" s="46"/>
      <c r="CF173" s="42"/>
      <c r="CG173" s="46"/>
      <c r="CH173" s="42"/>
      <c r="CI173" s="43"/>
      <c r="CJ173" s="43"/>
      <c r="CK173" s="46"/>
      <c r="CL173" s="46"/>
      <c r="CM173" s="46"/>
      <c r="CN173" s="44"/>
      <c r="CO173" s="44">
        <v>0.27</v>
      </c>
      <c r="CP173" s="43"/>
      <c r="CQ173" s="43"/>
      <c r="CR173" s="42"/>
      <c r="CS173" s="42"/>
      <c r="CT173" s="43"/>
      <c r="CU173" s="43"/>
      <c r="CV173" s="42"/>
      <c r="CW173" s="42"/>
      <c r="CX173" s="44"/>
      <c r="CY173" s="44"/>
      <c r="CZ173" s="41">
        <f>899*0.1</f>
        <v>89.9</v>
      </c>
      <c r="DA173" s="41"/>
      <c r="DB173" s="44"/>
      <c r="DC173" s="41"/>
      <c r="DD173" s="41"/>
      <c r="DE173" s="40"/>
      <c r="DF173" s="40"/>
      <c r="DG173" s="40"/>
      <c r="DH173" s="45"/>
      <c r="DI173" s="44"/>
      <c r="DJ173" s="44"/>
      <c r="DK173" s="44"/>
      <c r="DL173" s="44"/>
      <c r="DM173" s="44"/>
      <c r="DN173" s="40"/>
      <c r="DO173" s="39"/>
      <c r="DP173" s="43"/>
      <c r="DQ173" s="43"/>
      <c r="DR173" s="42"/>
      <c r="DS173" s="42"/>
      <c r="DT173" s="43"/>
      <c r="DU173" s="42"/>
      <c r="DV173" s="42"/>
      <c r="DW173" s="46"/>
      <c r="DX173" s="46"/>
      <c r="DY173" s="43"/>
      <c r="DZ173" s="43"/>
      <c r="EA173" s="42"/>
      <c r="EB173" s="43"/>
      <c r="EC173" s="42"/>
      <c r="ED173" s="52">
        <v>300000</v>
      </c>
      <c r="EE173" s="52">
        <v>0</v>
      </c>
      <c r="EF173" s="45"/>
      <c r="EG173" s="52">
        <v>400000</v>
      </c>
      <c r="EH173" s="51">
        <v>0</v>
      </c>
      <c r="EI173" s="45">
        <v>400000</v>
      </c>
      <c r="EJ173" s="45"/>
      <c r="EK173" s="43"/>
    </row>
    <row r="174" spans="1:141" ht="100.15" hidden="1" customHeight="1" x14ac:dyDescent="0.2">
      <c r="A174" s="47" t="s">
        <v>613</v>
      </c>
      <c r="B174" s="83" t="s">
        <v>233</v>
      </c>
      <c r="C174" s="232" t="s">
        <v>214</v>
      </c>
      <c r="D174" s="78" t="s">
        <v>761</v>
      </c>
      <c r="E174" s="117" t="s">
        <v>179</v>
      </c>
      <c r="F174" s="117"/>
      <c r="G174" s="48" t="s">
        <v>640</v>
      </c>
      <c r="H174" s="48" t="s">
        <v>690</v>
      </c>
      <c r="I174" s="48" t="s">
        <v>691</v>
      </c>
      <c r="J174" s="48" t="s">
        <v>724</v>
      </c>
      <c r="K174" s="48" t="s">
        <v>731</v>
      </c>
      <c r="L174" s="197">
        <v>370000</v>
      </c>
      <c r="M174" s="198"/>
      <c r="N174" s="94"/>
      <c r="O174" s="225"/>
      <c r="P174" s="200"/>
      <c r="Q174" s="226"/>
      <c r="R174" s="226"/>
      <c r="S174" s="201">
        <v>10.804722947171893</v>
      </c>
      <c r="T174" s="202">
        <v>9.75</v>
      </c>
      <c r="U174" s="94"/>
      <c r="V174" s="205" t="s">
        <v>155</v>
      </c>
      <c r="W174" s="206"/>
      <c r="X174" s="207">
        <f t="shared" si="94"/>
        <v>11725.186969197615</v>
      </c>
      <c r="Y174" s="208"/>
      <c r="Z174" s="208"/>
      <c r="AA174" s="208" t="s">
        <v>161</v>
      </c>
      <c r="AB174" s="208"/>
      <c r="AC174" s="208"/>
      <c r="AD174" s="208"/>
      <c r="AE174" s="208"/>
      <c r="AF174" s="209">
        <f t="shared" si="95"/>
        <v>0</v>
      </c>
      <c r="AG174" s="209">
        <f t="shared" si="113"/>
        <v>0</v>
      </c>
      <c r="AH174" s="209">
        <f t="shared" si="96"/>
        <v>15</v>
      </c>
      <c r="AI174" s="209">
        <f t="shared" si="115"/>
        <v>10</v>
      </c>
      <c r="AJ174" s="202" t="s">
        <v>161</v>
      </c>
      <c r="AK174" s="209">
        <f t="shared" si="114"/>
        <v>15</v>
      </c>
      <c r="AL174" s="202" t="s">
        <v>751</v>
      </c>
      <c r="AM174" s="209">
        <f t="shared" si="97"/>
        <v>10</v>
      </c>
      <c r="AN174" s="202" t="s">
        <v>161</v>
      </c>
      <c r="AO174" s="209">
        <f t="shared" si="98"/>
        <v>0</v>
      </c>
      <c r="AP174" s="202" t="s">
        <v>162</v>
      </c>
      <c r="AQ174" s="209">
        <f t="shared" si="101"/>
        <v>0</v>
      </c>
      <c r="AR174" s="202" t="s">
        <v>162</v>
      </c>
      <c r="AS174" s="201"/>
      <c r="AT174" s="201"/>
      <c r="AU174" s="201">
        <v>5</v>
      </c>
      <c r="AV174" s="201"/>
      <c r="AW174" s="201"/>
      <c r="AX174" s="201"/>
      <c r="AY174" s="201"/>
      <c r="AZ174" s="201"/>
      <c r="BA174" s="227"/>
      <c r="BB174" s="125"/>
      <c r="BC174" s="210"/>
      <c r="BD174" s="216" t="s">
        <v>214</v>
      </c>
      <c r="BE174" s="211"/>
      <c r="BF174" s="117"/>
      <c r="BG174" s="211"/>
      <c r="BH174" s="117"/>
      <c r="BI174" s="211"/>
      <c r="BJ174" s="211"/>
      <c r="BK174" s="211"/>
      <c r="BL174" s="211"/>
      <c r="BM174" s="211"/>
      <c r="BN174" s="211"/>
      <c r="BO174" s="211"/>
      <c r="BP174" s="211"/>
      <c r="BQ174" s="202">
        <f t="shared" si="116"/>
        <v>50</v>
      </c>
      <c r="BR174" s="211"/>
      <c r="BS174" s="211"/>
      <c r="BT174" s="211"/>
      <c r="BU174" s="211"/>
      <c r="BV174" s="211"/>
      <c r="BW174" s="396"/>
      <c r="BX174" s="211"/>
      <c r="BY174" s="211"/>
      <c r="BZ174" s="42"/>
      <c r="CA174" s="38" t="s">
        <v>733</v>
      </c>
      <c r="CB174" s="42"/>
      <c r="CC174" s="46"/>
      <c r="CD174" s="42"/>
      <c r="CE174" s="46"/>
      <c r="CF174" s="42"/>
      <c r="CG174" s="46"/>
      <c r="CH174" s="42"/>
      <c r="CI174" s="43"/>
      <c r="CJ174" s="43"/>
      <c r="CK174" s="46"/>
      <c r="CL174" s="46"/>
      <c r="CM174" s="46"/>
      <c r="CN174" s="44"/>
      <c r="CO174" s="44">
        <v>0.49</v>
      </c>
      <c r="CP174" s="43"/>
      <c r="CQ174" s="43"/>
      <c r="CR174" s="42"/>
      <c r="CS174" s="42"/>
      <c r="CT174" s="43"/>
      <c r="CU174" s="43"/>
      <c r="CV174" s="42"/>
      <c r="CW174" s="42"/>
      <c r="CX174" s="44"/>
      <c r="CY174" s="44"/>
      <c r="CZ174" s="41">
        <f>644*0.1</f>
        <v>64.400000000000006</v>
      </c>
      <c r="DA174" s="41"/>
      <c r="DB174" s="44"/>
      <c r="DC174" s="41"/>
      <c r="DD174" s="41"/>
      <c r="DE174" s="40"/>
      <c r="DF174" s="40"/>
      <c r="DG174" s="40"/>
      <c r="DH174" s="45"/>
      <c r="DI174" s="44"/>
      <c r="DJ174" s="44"/>
      <c r="DK174" s="44"/>
      <c r="DL174" s="44"/>
      <c r="DM174" s="44"/>
      <c r="DN174" s="40"/>
      <c r="DO174" s="39"/>
      <c r="DP174" s="43"/>
      <c r="DQ174" s="43"/>
      <c r="DR174" s="42"/>
      <c r="DS174" s="42"/>
      <c r="DT174" s="43"/>
      <c r="DU174" s="42"/>
      <c r="DV174" s="42"/>
      <c r="DW174" s="46"/>
      <c r="DX174" s="46"/>
      <c r="DY174" s="43"/>
      <c r="DZ174" s="43"/>
      <c r="EA174" s="42"/>
      <c r="EB174" s="43"/>
      <c r="EC174" s="42"/>
      <c r="ED174" s="52">
        <v>320000</v>
      </c>
      <c r="EE174" s="52">
        <v>145000</v>
      </c>
      <c r="EF174" s="45"/>
      <c r="EG174" s="52">
        <v>515000</v>
      </c>
      <c r="EH174" s="51">
        <v>0</v>
      </c>
      <c r="EI174" s="45">
        <v>370000</v>
      </c>
      <c r="EJ174" s="45"/>
      <c r="EK174" s="43"/>
    </row>
    <row r="175" spans="1:141" ht="56.45" hidden="1" customHeight="1" x14ac:dyDescent="0.2">
      <c r="A175" s="47" t="s">
        <v>614</v>
      </c>
      <c r="B175" s="83" t="s">
        <v>233</v>
      </c>
      <c r="C175" s="232" t="s">
        <v>214</v>
      </c>
      <c r="D175" s="78" t="s">
        <v>761</v>
      </c>
      <c r="E175" s="117" t="s">
        <v>179</v>
      </c>
      <c r="F175" s="117"/>
      <c r="G175" s="48" t="s">
        <v>641</v>
      </c>
      <c r="H175" s="48" t="s">
        <v>675</v>
      </c>
      <c r="I175" s="48" t="s">
        <v>690</v>
      </c>
      <c r="J175" s="48" t="s">
        <v>725</v>
      </c>
      <c r="K175" s="48" t="s">
        <v>731</v>
      </c>
      <c r="L175" s="197">
        <v>406000</v>
      </c>
      <c r="M175" s="198"/>
      <c r="N175" s="94"/>
      <c r="O175" s="225"/>
      <c r="P175" s="200"/>
      <c r="Q175" s="226"/>
      <c r="R175" s="226"/>
      <c r="S175" s="201">
        <v>10.502334790371034</v>
      </c>
      <c r="T175" s="202">
        <v>9.75</v>
      </c>
      <c r="U175" s="94"/>
      <c r="V175" s="205" t="s">
        <v>155</v>
      </c>
      <c r="W175" s="206"/>
      <c r="X175" s="207">
        <f t="shared" si="94"/>
        <v>8369.4083694083693</v>
      </c>
      <c r="Y175" s="208"/>
      <c r="Z175" s="208"/>
      <c r="AA175" s="208" t="s">
        <v>161</v>
      </c>
      <c r="AB175" s="208"/>
      <c r="AC175" s="208"/>
      <c r="AD175" s="208"/>
      <c r="AE175" s="208"/>
      <c r="AF175" s="209">
        <f t="shared" si="95"/>
        <v>0</v>
      </c>
      <c r="AG175" s="209">
        <f t="shared" si="113"/>
        <v>0</v>
      </c>
      <c r="AH175" s="209">
        <f t="shared" si="96"/>
        <v>15</v>
      </c>
      <c r="AI175" s="209">
        <f t="shared" si="115"/>
        <v>10</v>
      </c>
      <c r="AJ175" s="202" t="s">
        <v>161</v>
      </c>
      <c r="AK175" s="209">
        <f t="shared" si="114"/>
        <v>15</v>
      </c>
      <c r="AL175" s="202" t="s">
        <v>751</v>
      </c>
      <c r="AM175" s="209">
        <f t="shared" si="97"/>
        <v>10</v>
      </c>
      <c r="AN175" s="202" t="s">
        <v>161</v>
      </c>
      <c r="AO175" s="209">
        <f t="shared" si="98"/>
        <v>0</v>
      </c>
      <c r="AP175" s="202" t="s">
        <v>162</v>
      </c>
      <c r="AQ175" s="209">
        <f t="shared" si="101"/>
        <v>0</v>
      </c>
      <c r="AR175" s="202" t="s">
        <v>162</v>
      </c>
      <c r="AS175" s="201"/>
      <c r="AT175" s="201"/>
      <c r="AU175" s="201">
        <v>5</v>
      </c>
      <c r="AV175" s="201"/>
      <c r="AW175" s="201"/>
      <c r="AX175" s="201"/>
      <c r="AY175" s="201"/>
      <c r="AZ175" s="201"/>
      <c r="BA175" s="227"/>
      <c r="BB175" s="125"/>
      <c r="BC175" s="259"/>
      <c r="BD175" s="117" t="s">
        <v>214</v>
      </c>
      <c r="BE175" s="211"/>
      <c r="BF175" s="117"/>
      <c r="BG175" s="211"/>
      <c r="BH175" s="117"/>
      <c r="BI175" s="211"/>
      <c r="BJ175" s="211"/>
      <c r="BK175" s="211"/>
      <c r="BL175" s="211"/>
      <c r="BM175" s="211"/>
      <c r="BN175" s="211"/>
      <c r="BO175" s="211"/>
      <c r="BP175" s="211"/>
      <c r="BQ175" s="202">
        <f t="shared" si="116"/>
        <v>50</v>
      </c>
      <c r="BR175" s="211"/>
      <c r="BS175" s="211"/>
      <c r="BT175" s="211"/>
      <c r="BU175" s="211"/>
      <c r="BV175" s="211"/>
      <c r="BW175" s="396"/>
      <c r="BX175" s="211"/>
      <c r="BY175" s="211"/>
      <c r="BZ175" s="42"/>
      <c r="CA175" s="38" t="s">
        <v>733</v>
      </c>
      <c r="CB175" s="42"/>
      <c r="CC175" s="46"/>
      <c r="CD175" s="42"/>
      <c r="CE175" s="46"/>
      <c r="CF175" s="42"/>
      <c r="CG175" s="46"/>
      <c r="CH175" s="42"/>
      <c r="CI175" s="43"/>
      <c r="CJ175" s="43"/>
      <c r="CK175" s="46"/>
      <c r="CL175" s="46"/>
      <c r="CM175" s="46"/>
      <c r="CN175" s="44"/>
      <c r="CO175" s="44">
        <v>0.77</v>
      </c>
      <c r="CP175" s="43"/>
      <c r="CQ175" s="43"/>
      <c r="CR175" s="42"/>
      <c r="CS175" s="42"/>
      <c r="CT175" s="43"/>
      <c r="CU175" s="43"/>
      <c r="CV175" s="42"/>
      <c r="CW175" s="42"/>
      <c r="CX175" s="44"/>
      <c r="CY175" s="44"/>
      <c r="CZ175" s="41">
        <f>630*0.1</f>
        <v>63</v>
      </c>
      <c r="DA175" s="41"/>
      <c r="DB175" s="44"/>
      <c r="DC175" s="41"/>
      <c r="DD175" s="41"/>
      <c r="DE175" s="40"/>
      <c r="DF175" s="40"/>
      <c r="DG175" s="40"/>
      <c r="DH175" s="45"/>
      <c r="DI175" s="44"/>
      <c r="DJ175" s="44"/>
      <c r="DK175" s="44"/>
      <c r="DL175" s="44"/>
      <c r="DM175" s="44"/>
      <c r="DN175" s="40"/>
      <c r="DO175" s="39"/>
      <c r="DP175" s="43"/>
      <c r="DQ175" s="43"/>
      <c r="DR175" s="42"/>
      <c r="DS175" s="42"/>
      <c r="DT175" s="43"/>
      <c r="DU175" s="42"/>
      <c r="DV175" s="42"/>
      <c r="DW175" s="46"/>
      <c r="DX175" s="46"/>
      <c r="DY175" s="43"/>
      <c r="DZ175" s="43"/>
      <c r="EA175" s="42"/>
      <c r="EB175" s="43"/>
      <c r="EC175" s="42"/>
      <c r="ED175" s="52">
        <v>356000</v>
      </c>
      <c r="EE175" s="52">
        <v>162000</v>
      </c>
      <c r="EF175" s="45"/>
      <c r="EG175" s="52">
        <v>568000</v>
      </c>
      <c r="EH175" s="51">
        <v>0</v>
      </c>
      <c r="EI175" s="45">
        <v>406000</v>
      </c>
      <c r="EJ175" s="45"/>
      <c r="EK175" s="43"/>
    </row>
    <row r="176" spans="1:141" ht="63" hidden="1" x14ac:dyDescent="0.2">
      <c r="A176" s="47" t="s">
        <v>616</v>
      </c>
      <c r="B176" s="83" t="s">
        <v>233</v>
      </c>
      <c r="C176" s="232" t="s">
        <v>214</v>
      </c>
      <c r="D176" s="78" t="s">
        <v>761</v>
      </c>
      <c r="E176" s="117" t="s">
        <v>179</v>
      </c>
      <c r="F176" s="117"/>
      <c r="G176" s="48" t="s">
        <v>642</v>
      </c>
      <c r="H176" s="48" t="s">
        <v>642</v>
      </c>
      <c r="I176" s="48" t="s">
        <v>693</v>
      </c>
      <c r="J176" s="48" t="s">
        <v>726</v>
      </c>
      <c r="K176" s="48" t="s">
        <v>730</v>
      </c>
      <c r="L176" s="197">
        <v>162000</v>
      </c>
      <c r="M176" s="198"/>
      <c r="N176" s="94"/>
      <c r="O176" s="225"/>
      <c r="P176" s="200"/>
      <c r="Q176" s="226"/>
      <c r="R176" s="226"/>
      <c r="S176" s="201">
        <v>10.153627313669816</v>
      </c>
      <c r="T176" s="202">
        <v>7.5</v>
      </c>
      <c r="U176" s="94"/>
      <c r="V176" s="205" t="s">
        <v>155</v>
      </c>
      <c r="W176" s="206"/>
      <c r="X176" s="207">
        <f t="shared" si="94"/>
        <v>35495.179666958808</v>
      </c>
      <c r="Y176" s="208"/>
      <c r="Z176" s="208"/>
      <c r="AA176" s="208" t="s">
        <v>161</v>
      </c>
      <c r="AB176" s="208"/>
      <c r="AC176" s="208"/>
      <c r="AD176" s="208"/>
      <c r="AE176" s="208"/>
      <c r="AF176" s="209">
        <f t="shared" si="95"/>
        <v>0</v>
      </c>
      <c r="AG176" s="209">
        <f t="shared" si="113"/>
        <v>0</v>
      </c>
      <c r="AH176" s="209">
        <f t="shared" si="96"/>
        <v>15</v>
      </c>
      <c r="AI176" s="209">
        <f t="shared" si="115"/>
        <v>10</v>
      </c>
      <c r="AJ176" s="202" t="s">
        <v>161</v>
      </c>
      <c r="AK176" s="209">
        <f t="shared" si="114"/>
        <v>15</v>
      </c>
      <c r="AL176" s="202" t="s">
        <v>751</v>
      </c>
      <c r="AM176" s="209">
        <f t="shared" si="97"/>
        <v>10</v>
      </c>
      <c r="AN176" s="202" t="s">
        <v>161</v>
      </c>
      <c r="AO176" s="209">
        <f t="shared" si="98"/>
        <v>0</v>
      </c>
      <c r="AP176" s="202" t="s">
        <v>162</v>
      </c>
      <c r="AQ176" s="209">
        <f t="shared" si="101"/>
        <v>0</v>
      </c>
      <c r="AR176" s="202" t="s">
        <v>162</v>
      </c>
      <c r="AS176" s="201"/>
      <c r="AT176" s="201"/>
      <c r="AU176" s="201">
        <v>12.5</v>
      </c>
      <c r="AV176" s="201"/>
      <c r="AW176" s="201"/>
      <c r="AX176" s="201"/>
      <c r="AY176" s="201"/>
      <c r="AZ176" s="201"/>
      <c r="BA176" s="227"/>
      <c r="BB176" s="125"/>
      <c r="BC176" s="210"/>
      <c r="BD176" s="216" t="s">
        <v>214</v>
      </c>
      <c r="BE176" s="211"/>
      <c r="BF176" s="117"/>
      <c r="BG176" s="211"/>
      <c r="BH176" s="117"/>
      <c r="BI176" s="211"/>
      <c r="BJ176" s="211"/>
      <c r="BK176" s="211"/>
      <c r="BL176" s="211"/>
      <c r="BM176" s="211"/>
      <c r="BN176" s="211"/>
      <c r="BO176" s="211"/>
      <c r="BP176" s="211"/>
      <c r="BQ176" s="202">
        <f t="shared" si="116"/>
        <v>50</v>
      </c>
      <c r="BR176" s="211"/>
      <c r="BS176" s="211"/>
      <c r="BT176" s="211"/>
      <c r="BU176" s="211"/>
      <c r="BV176" s="211"/>
      <c r="BW176" s="396"/>
      <c r="BX176" s="211"/>
      <c r="BY176" s="211"/>
      <c r="BZ176" s="42"/>
      <c r="CA176" s="38" t="s">
        <v>733</v>
      </c>
      <c r="CB176" s="42"/>
      <c r="CC176" s="46"/>
      <c r="CD176" s="42"/>
      <c r="CE176" s="46"/>
      <c r="CF176" s="42"/>
      <c r="CG176" s="46"/>
      <c r="CH176" s="42"/>
      <c r="CI176" s="43"/>
      <c r="CJ176" s="43"/>
      <c r="CK176" s="46"/>
      <c r="CL176" s="46"/>
      <c r="CM176" s="46"/>
      <c r="CN176" s="44"/>
      <c r="CO176" s="44">
        <v>7.0000000000000007E-2</v>
      </c>
      <c r="CP176" s="43"/>
      <c r="CQ176" s="43"/>
      <c r="CR176" s="42"/>
      <c r="CS176" s="42"/>
      <c r="CT176" s="43"/>
      <c r="CU176" s="43"/>
      <c r="CV176" s="42"/>
      <c r="CW176" s="42"/>
      <c r="CX176" s="44"/>
      <c r="CY176" s="44"/>
      <c r="CZ176" s="41">
        <f>652*0.1</f>
        <v>65.2</v>
      </c>
      <c r="DA176" s="41"/>
      <c r="DB176" s="44"/>
      <c r="DC176" s="41"/>
      <c r="DD176" s="41"/>
      <c r="DE176" s="40"/>
      <c r="DF176" s="40"/>
      <c r="DG176" s="40"/>
      <c r="DH176" s="45"/>
      <c r="DI176" s="44"/>
      <c r="DJ176" s="44"/>
      <c r="DK176" s="44"/>
      <c r="DL176" s="44"/>
      <c r="DM176" s="44"/>
      <c r="DN176" s="40"/>
      <c r="DO176" s="39"/>
      <c r="DP176" s="43"/>
      <c r="DQ176" s="43"/>
      <c r="DR176" s="42"/>
      <c r="DS176" s="42"/>
      <c r="DT176" s="43"/>
      <c r="DU176" s="42"/>
      <c r="DV176" s="42"/>
      <c r="DW176" s="46"/>
      <c r="DX176" s="46"/>
      <c r="DY176" s="43"/>
      <c r="DZ176" s="43"/>
      <c r="EA176" s="42"/>
      <c r="EB176" s="43"/>
      <c r="EC176" s="42"/>
      <c r="ED176" s="52">
        <v>152000</v>
      </c>
      <c r="EE176" s="52">
        <v>0</v>
      </c>
      <c r="EF176" s="45"/>
      <c r="EG176" s="52">
        <v>162000</v>
      </c>
      <c r="EH176" s="51">
        <v>0</v>
      </c>
      <c r="EI176" s="45">
        <v>162000</v>
      </c>
      <c r="EJ176" s="45"/>
      <c r="EK176" s="43"/>
    </row>
    <row r="177" spans="1:141" ht="157.5" hidden="1" x14ac:dyDescent="0.2">
      <c r="A177" s="47" t="s">
        <v>619</v>
      </c>
      <c r="B177" s="83" t="s">
        <v>327</v>
      </c>
      <c r="C177" s="232" t="s">
        <v>214</v>
      </c>
      <c r="D177" s="78" t="s">
        <v>761</v>
      </c>
      <c r="E177" s="117" t="s">
        <v>179</v>
      </c>
      <c r="F177" s="117"/>
      <c r="G177" s="48" t="s">
        <v>645</v>
      </c>
      <c r="H177" s="48" t="s">
        <v>696</v>
      </c>
      <c r="I177" s="48" t="s">
        <v>697</v>
      </c>
      <c r="J177" s="48" t="s">
        <v>729</v>
      </c>
      <c r="K177" s="48" t="s">
        <v>730</v>
      </c>
      <c r="L177" s="197">
        <v>400000</v>
      </c>
      <c r="M177" s="198"/>
      <c r="N177" s="94"/>
      <c r="O177" s="225"/>
      <c r="P177" s="200"/>
      <c r="Q177" s="226"/>
      <c r="R177" s="226"/>
      <c r="S177" s="201">
        <v>5.4141769778944999</v>
      </c>
      <c r="T177" s="202">
        <v>3.75</v>
      </c>
      <c r="U177" s="94"/>
      <c r="V177" s="205" t="s">
        <v>155</v>
      </c>
      <c r="W177" s="206"/>
      <c r="X177" s="207">
        <f t="shared" ref="X177:X185" si="117">(EI177/CZ177)/CO177</f>
        <v>38986.354775828462</v>
      </c>
      <c r="Y177" s="208"/>
      <c r="Z177" s="208"/>
      <c r="AA177" s="208" t="s">
        <v>161</v>
      </c>
      <c r="AB177" s="208"/>
      <c r="AC177" s="208"/>
      <c r="AD177" s="208"/>
      <c r="AE177" s="208"/>
      <c r="AF177" s="209">
        <f t="shared" ref="AF177:AF185" si="118">IF(AU177&lt;30,0,IF(AU177&lt;50,5,IF(AU177&lt;65,10,IF(AU177&lt;79,15,IF(AU177&gt;80,20)))))</f>
        <v>0</v>
      </c>
      <c r="AG177" s="209">
        <f t="shared" si="113"/>
        <v>0</v>
      </c>
      <c r="AH177" s="209">
        <f t="shared" ref="AH177:AH185" si="119">IF(AA177="Yes",15,0)</f>
        <v>15</v>
      </c>
      <c r="AI177" s="209">
        <f t="shared" si="115"/>
        <v>10</v>
      </c>
      <c r="AJ177" s="202" t="s">
        <v>161</v>
      </c>
      <c r="AK177" s="209">
        <f t="shared" si="114"/>
        <v>15</v>
      </c>
      <c r="AL177" s="202" t="s">
        <v>751</v>
      </c>
      <c r="AM177" s="209">
        <f t="shared" ref="AM177:AM184" si="120">IF(AN177="Yes",10,0)</f>
        <v>10</v>
      </c>
      <c r="AN177" s="202" t="s">
        <v>161</v>
      </c>
      <c r="AO177" s="209">
        <f t="shared" si="98"/>
        <v>0</v>
      </c>
      <c r="AP177" s="202" t="s">
        <v>162</v>
      </c>
      <c r="AQ177" s="209">
        <f t="shared" si="101"/>
        <v>0</v>
      </c>
      <c r="AR177" s="202" t="s">
        <v>162</v>
      </c>
      <c r="AS177" s="201"/>
      <c r="AT177" s="201"/>
      <c r="AU177" s="201">
        <v>12.5</v>
      </c>
      <c r="AV177" s="201"/>
      <c r="AW177" s="201"/>
      <c r="AX177" s="201"/>
      <c r="AY177" s="201"/>
      <c r="AZ177" s="201"/>
      <c r="BA177" s="227"/>
      <c r="BB177" s="125"/>
      <c r="BC177" s="210"/>
      <c r="BD177" s="216" t="s">
        <v>214</v>
      </c>
      <c r="BE177" s="211"/>
      <c r="BF177" s="117"/>
      <c r="BG177" s="211"/>
      <c r="BH177" s="117"/>
      <c r="BI177" s="211"/>
      <c r="BJ177" s="211"/>
      <c r="BK177" s="211"/>
      <c r="BL177" s="211"/>
      <c r="BM177" s="211"/>
      <c r="BN177" s="211"/>
      <c r="BO177" s="211"/>
      <c r="BP177" s="211"/>
      <c r="BQ177" s="202">
        <f t="shared" si="116"/>
        <v>50</v>
      </c>
      <c r="BR177" s="211"/>
      <c r="BS177" s="211"/>
      <c r="BT177" s="211"/>
      <c r="BU177" s="211"/>
      <c r="BV177" s="211"/>
      <c r="BW177" s="396"/>
      <c r="BX177" s="211"/>
      <c r="BY177" s="211"/>
      <c r="BZ177" s="42"/>
      <c r="CA177" s="38" t="s">
        <v>344</v>
      </c>
      <c r="CB177" s="42"/>
      <c r="CC177" s="46"/>
      <c r="CD177" s="42"/>
      <c r="CE177" s="46"/>
      <c r="CF177" s="42"/>
      <c r="CG177" s="46"/>
      <c r="CH177" s="42"/>
      <c r="CI177" s="43"/>
      <c r="CJ177" s="43"/>
      <c r="CK177" s="46"/>
      <c r="CL177" s="46"/>
      <c r="CM177" s="46"/>
      <c r="CN177" s="44"/>
      <c r="CO177" s="44">
        <v>0.15</v>
      </c>
      <c r="CP177" s="43"/>
      <c r="CQ177" s="43"/>
      <c r="CR177" s="42"/>
      <c r="CS177" s="42"/>
      <c r="CT177" s="43"/>
      <c r="CU177" s="43"/>
      <c r="CV177" s="42"/>
      <c r="CW177" s="42"/>
      <c r="CX177" s="44"/>
      <c r="CY177" s="44"/>
      <c r="CZ177" s="41">
        <f>684*0.1</f>
        <v>68.400000000000006</v>
      </c>
      <c r="DA177" s="41"/>
      <c r="DB177" s="44"/>
      <c r="DC177" s="41"/>
      <c r="DD177" s="41"/>
      <c r="DE177" s="40"/>
      <c r="DF177" s="40"/>
      <c r="DG177" s="40"/>
      <c r="DH177" s="45"/>
      <c r="DI177" s="44"/>
      <c r="DJ177" s="44"/>
      <c r="DK177" s="44"/>
      <c r="DL177" s="44"/>
      <c r="DM177" s="44"/>
      <c r="DN177" s="40"/>
      <c r="DO177" s="39"/>
      <c r="DP177" s="43"/>
      <c r="DQ177" s="43"/>
      <c r="DR177" s="42"/>
      <c r="DS177" s="42"/>
      <c r="DT177" s="43"/>
      <c r="DU177" s="42"/>
      <c r="DV177" s="42"/>
      <c r="DW177" s="46"/>
      <c r="DX177" s="46"/>
      <c r="DY177" s="43"/>
      <c r="DZ177" s="43"/>
      <c r="EA177" s="42"/>
      <c r="EB177" s="43"/>
      <c r="EC177" s="42"/>
      <c r="ED177" s="52">
        <v>380000</v>
      </c>
      <c r="EE177" s="52">
        <v>0</v>
      </c>
      <c r="EF177" s="45"/>
      <c r="EG177" s="52">
        <v>400000</v>
      </c>
      <c r="EH177" s="51">
        <v>0</v>
      </c>
      <c r="EI177" s="45">
        <v>400000</v>
      </c>
      <c r="EJ177" s="45"/>
      <c r="EK177" s="43"/>
    </row>
    <row r="178" spans="1:141" ht="60" x14ac:dyDescent="0.2">
      <c r="A178" s="236" t="s">
        <v>119</v>
      </c>
      <c r="B178" s="237" t="s">
        <v>327</v>
      </c>
      <c r="C178" s="237" t="s">
        <v>214</v>
      </c>
      <c r="D178" s="238" t="s">
        <v>757</v>
      </c>
      <c r="E178" s="236" t="s">
        <v>179</v>
      </c>
      <c r="F178" s="236" t="s">
        <v>337</v>
      </c>
      <c r="G178" s="236" t="s">
        <v>338</v>
      </c>
      <c r="H178" s="236" t="s">
        <v>339</v>
      </c>
      <c r="I178" s="236" t="s">
        <v>340</v>
      </c>
      <c r="J178" s="236" t="s">
        <v>341</v>
      </c>
      <c r="K178" s="236" t="s">
        <v>154</v>
      </c>
      <c r="L178" s="239">
        <v>9681000</v>
      </c>
      <c r="M178" s="186" t="s">
        <v>749</v>
      </c>
      <c r="N178" s="240"/>
      <c r="O178" s="228" t="s">
        <v>749</v>
      </c>
      <c r="P178" s="383"/>
      <c r="Q178" s="229"/>
      <c r="R178" s="229"/>
      <c r="S178" s="241">
        <v>3.3389965257502841</v>
      </c>
      <c r="T178" s="406">
        <v>4.5</v>
      </c>
      <c r="U178" s="240"/>
      <c r="V178" s="104" t="s">
        <v>155</v>
      </c>
      <c r="W178" s="105"/>
      <c r="X178" s="190">
        <f t="shared" si="117"/>
        <v>1484.2014063804211</v>
      </c>
      <c r="Y178" s="331"/>
      <c r="Z178" s="331"/>
      <c r="AA178" s="85" t="s">
        <v>161</v>
      </c>
      <c r="AB178" s="331"/>
      <c r="AC178" s="331"/>
      <c r="AD178" s="331"/>
      <c r="AE178" s="331"/>
      <c r="AF178" s="242">
        <f t="shared" si="118"/>
        <v>0</v>
      </c>
      <c r="AG178" s="242">
        <f t="shared" si="113"/>
        <v>15</v>
      </c>
      <c r="AH178" s="242">
        <f t="shared" si="119"/>
        <v>15</v>
      </c>
      <c r="AI178" s="242">
        <f t="shared" si="115"/>
        <v>0</v>
      </c>
      <c r="AJ178" s="241" t="s">
        <v>162</v>
      </c>
      <c r="AK178" s="242">
        <f t="shared" si="114"/>
        <v>15</v>
      </c>
      <c r="AL178" s="241" t="s">
        <v>751</v>
      </c>
      <c r="AM178" s="242">
        <f t="shared" si="120"/>
        <v>10</v>
      </c>
      <c r="AN178" s="241" t="s">
        <v>161</v>
      </c>
      <c r="AO178" s="242">
        <f t="shared" si="98"/>
        <v>0</v>
      </c>
      <c r="AP178" s="241" t="s">
        <v>162</v>
      </c>
      <c r="AQ178" s="242">
        <f t="shared" si="101"/>
        <v>0</v>
      </c>
      <c r="AR178" s="241" t="s">
        <v>162</v>
      </c>
      <c r="AS178" s="191">
        <v>21.672837154252885</v>
      </c>
      <c r="AT178" s="191">
        <v>1.44483162896395</v>
      </c>
      <c r="AU178" s="191">
        <v>10.272296474286</v>
      </c>
      <c r="AV178" s="191">
        <v>1.0195217718000875</v>
      </c>
      <c r="AW178" s="191" t="s">
        <v>155</v>
      </c>
      <c r="AX178" s="191" t="s">
        <v>155</v>
      </c>
      <c r="AY178" s="191">
        <v>0</v>
      </c>
      <c r="AZ178" s="191">
        <v>0</v>
      </c>
      <c r="BA178" s="224"/>
      <c r="BB178" s="125"/>
      <c r="BC178" s="505"/>
      <c r="BD178" s="101" t="s">
        <v>214</v>
      </c>
      <c r="BE178" s="193">
        <v>100</v>
      </c>
      <c r="BF178" s="101" t="s">
        <v>156</v>
      </c>
      <c r="BG178" s="193" t="s">
        <v>156</v>
      </c>
      <c r="BH178" s="101" t="s">
        <v>156</v>
      </c>
      <c r="BI178" s="193" t="s">
        <v>156</v>
      </c>
      <c r="BJ178" s="193" t="s">
        <v>195</v>
      </c>
      <c r="BK178" s="193">
        <v>100</v>
      </c>
      <c r="BL178" s="193" t="s">
        <v>156</v>
      </c>
      <c r="BM178" s="193" t="s">
        <v>156</v>
      </c>
      <c r="BN178" s="193" t="s">
        <v>156</v>
      </c>
      <c r="BO178" s="193" t="s">
        <v>156</v>
      </c>
      <c r="BP178" s="386"/>
      <c r="BQ178" s="241">
        <f t="shared" ref="BQ178:BQ185" si="121">SUM(AF178+AG178+AH178+AI178+AK178+AM178+AO178+AQ178)</f>
        <v>55</v>
      </c>
      <c r="BR178" s="386"/>
      <c r="BS178" s="408"/>
      <c r="BT178" s="386"/>
      <c r="BU178" s="242"/>
      <c r="BV178" s="241">
        <f t="shared" ref="BV178:BV185" si="122">S178+BU178*0.25</f>
        <v>3.3389965257502841</v>
      </c>
      <c r="BW178" s="406">
        <f t="shared" ref="BW178:BW185" si="123">T178+BV178</f>
        <v>7.8389965257502841</v>
      </c>
      <c r="BX178" s="514" t="s">
        <v>812</v>
      </c>
      <c r="BY178" s="386"/>
      <c r="BZ178" s="308"/>
      <c r="CA178" s="22" t="s">
        <v>327</v>
      </c>
      <c r="CB178" s="56">
        <v>100</v>
      </c>
      <c r="CC178" s="22" t="s">
        <v>156</v>
      </c>
      <c r="CD178" s="56" t="s">
        <v>156</v>
      </c>
      <c r="CE178" s="22" t="s">
        <v>156</v>
      </c>
      <c r="CF178" s="56" t="s">
        <v>156</v>
      </c>
      <c r="CG178" s="22" t="s">
        <v>156</v>
      </c>
      <c r="CH178" s="56" t="s">
        <v>156</v>
      </c>
      <c r="CI178" s="24">
        <v>1</v>
      </c>
      <c r="CJ178" s="24" t="s">
        <v>184</v>
      </c>
      <c r="CK178" s="22" t="s">
        <v>198</v>
      </c>
      <c r="CL178" s="22" t="s">
        <v>216</v>
      </c>
      <c r="CM178" s="22" t="s">
        <v>328</v>
      </c>
      <c r="CN178" s="55">
        <v>1.5</v>
      </c>
      <c r="CO178" s="55">
        <v>1.11961556</v>
      </c>
      <c r="CP178" s="24" t="s">
        <v>157</v>
      </c>
      <c r="CQ178" s="24" t="s">
        <v>157</v>
      </c>
      <c r="CR178" s="56">
        <v>1</v>
      </c>
      <c r="CS178" s="56">
        <v>2</v>
      </c>
      <c r="CT178" s="24" t="s">
        <v>159</v>
      </c>
      <c r="CU178" s="24" t="s">
        <v>160</v>
      </c>
      <c r="CV178" s="56">
        <v>38</v>
      </c>
      <c r="CW178" s="56">
        <v>35</v>
      </c>
      <c r="CX178" s="55">
        <v>3.5000000000003002</v>
      </c>
      <c r="CY178" s="55">
        <v>96.499999999999702</v>
      </c>
      <c r="CZ178" s="57">
        <v>5825.8386959999998</v>
      </c>
      <c r="DA178" s="57">
        <v>18071.619050000001</v>
      </c>
      <c r="DB178" s="55">
        <v>0.32237502793088146</v>
      </c>
      <c r="DC178" s="57">
        <v>5621.9343416399824</v>
      </c>
      <c r="DD178" s="57">
        <v>203.90435436001749</v>
      </c>
      <c r="DE178" s="58">
        <v>604716.87205310084</v>
      </c>
      <c r="DF178" s="58">
        <v>21932.736292083333</v>
      </c>
      <c r="DG178" s="58">
        <v>626649.60834518413</v>
      </c>
      <c r="DH178" s="23">
        <v>13987415</v>
      </c>
      <c r="DI178" s="55">
        <v>7.8258291699999996</v>
      </c>
      <c r="DJ178" s="55">
        <v>15.168313080000001</v>
      </c>
      <c r="DK178" s="55">
        <v>7.8258291699999996</v>
      </c>
      <c r="DL178" s="55" t="s">
        <v>156</v>
      </c>
      <c r="DM178" s="55" t="s">
        <v>156</v>
      </c>
      <c r="DN178" s="58" t="s">
        <v>156</v>
      </c>
      <c r="DO178" s="59" t="s">
        <v>156</v>
      </c>
      <c r="DP178" s="24" t="s">
        <v>162</v>
      </c>
      <c r="DQ178" s="24" t="s">
        <v>162</v>
      </c>
      <c r="DR178" s="56">
        <v>12</v>
      </c>
      <c r="DS178" s="56">
        <v>12</v>
      </c>
      <c r="DT178" s="24" t="s">
        <v>161</v>
      </c>
      <c r="DU178" s="56">
        <v>0</v>
      </c>
      <c r="DV178" s="56">
        <v>2</v>
      </c>
      <c r="DW178" s="22" t="s">
        <v>163</v>
      </c>
      <c r="DX178" s="22" t="s">
        <v>207</v>
      </c>
      <c r="DY178" s="24" t="s">
        <v>165</v>
      </c>
      <c r="DZ178" s="24" t="s">
        <v>176</v>
      </c>
      <c r="EA178" s="56">
        <v>1</v>
      </c>
      <c r="EB178" s="24" t="s">
        <v>162</v>
      </c>
      <c r="EC178" s="56">
        <v>24</v>
      </c>
      <c r="ED178" s="23">
        <v>5928000</v>
      </c>
      <c r="EE178" s="23">
        <v>3351000</v>
      </c>
      <c r="EF178" s="23">
        <v>402000</v>
      </c>
      <c r="EG178" s="23">
        <v>9681000</v>
      </c>
      <c r="EH178" s="23" t="s">
        <v>156</v>
      </c>
      <c r="EI178" s="23">
        <v>9681000</v>
      </c>
      <c r="EJ178" s="23">
        <v>9681000</v>
      </c>
      <c r="EK178" s="24" t="s">
        <v>156</v>
      </c>
    </row>
    <row r="179" spans="1:141" ht="57.6" customHeight="1" x14ac:dyDescent="0.2">
      <c r="A179" s="236" t="s">
        <v>109</v>
      </c>
      <c r="B179" s="237" t="s">
        <v>233</v>
      </c>
      <c r="C179" s="237" t="s">
        <v>214</v>
      </c>
      <c r="D179" s="238" t="s">
        <v>757</v>
      </c>
      <c r="E179" s="403" t="s">
        <v>153</v>
      </c>
      <c r="F179" s="236" t="s">
        <v>288</v>
      </c>
      <c r="G179" s="236" t="s">
        <v>239</v>
      </c>
      <c r="H179" s="236" t="s">
        <v>289</v>
      </c>
      <c r="I179" s="236" t="s">
        <v>156</v>
      </c>
      <c r="J179" s="236" t="s">
        <v>290</v>
      </c>
      <c r="K179" s="236" t="s">
        <v>291</v>
      </c>
      <c r="L179" s="239">
        <v>23870000</v>
      </c>
      <c r="M179" s="126">
        <v>25.088572426440816</v>
      </c>
      <c r="N179" s="240"/>
      <c r="O179" s="107">
        <v>23.24</v>
      </c>
      <c r="P179" s="108">
        <f>(V179+W179+Y179+Z179+AB179+AD179)</f>
        <v>55</v>
      </c>
      <c r="Q179" s="108">
        <v>6.3</v>
      </c>
      <c r="R179" s="108">
        <f>O179+P179+Q179</f>
        <v>84.539999999999992</v>
      </c>
      <c r="S179" s="241">
        <v>17.98</v>
      </c>
      <c r="T179" s="406">
        <v>9</v>
      </c>
      <c r="U179" s="240"/>
      <c r="V179" s="104">
        <f>IF(AU179&lt;30,0,IF(AU179&lt;50,5,IF(AU179&lt;65,10,IF(AU179&gt;66,15))))</f>
        <v>10</v>
      </c>
      <c r="W179" s="105">
        <f>IF(X179&lt;499,15,IF(X179&lt;999,10,IF(X179&lt;1499,5,IF(X179&gt;1500,0))))</f>
        <v>5</v>
      </c>
      <c r="X179" s="190">
        <f t="shared" si="117"/>
        <v>1254.6033770323088</v>
      </c>
      <c r="Y179" s="105">
        <f>IF(DD179&lt;500,0,IF(DD179&lt;1000,5,IF(DD179&gt;1000,10)))</f>
        <v>10</v>
      </c>
      <c r="Z179" s="105">
        <f>IF(AA179="Yes",20,0)</f>
        <v>20</v>
      </c>
      <c r="AA179" s="85" t="s">
        <v>161</v>
      </c>
      <c r="AB179" s="105">
        <f>IF(AC179="Yes",10,0)</f>
        <v>10</v>
      </c>
      <c r="AC179" s="191" t="s">
        <v>161</v>
      </c>
      <c r="AD179" s="105">
        <f>IF(AE179="Yes",20,0)</f>
        <v>0</v>
      </c>
      <c r="AE179" s="191" t="s">
        <v>162</v>
      </c>
      <c r="AF179" s="242">
        <f t="shared" si="118"/>
        <v>10</v>
      </c>
      <c r="AG179" s="242">
        <f>IF(BM177&lt;999,20,IF(BM177&lt;1499,15,IF(BM177&lt;1999,10,IF(BM177&lt;3999,5,IF(BM177&gt;4000,0)))))</f>
        <v>20</v>
      </c>
      <c r="AH179" s="242">
        <f t="shared" si="119"/>
        <v>15</v>
      </c>
      <c r="AI179" s="242">
        <f t="shared" si="115"/>
        <v>0</v>
      </c>
      <c r="AJ179" s="241" t="s">
        <v>162</v>
      </c>
      <c r="AK179" s="242">
        <f t="shared" si="114"/>
        <v>15</v>
      </c>
      <c r="AL179" s="241" t="s">
        <v>751</v>
      </c>
      <c r="AM179" s="242">
        <f t="shared" si="120"/>
        <v>10</v>
      </c>
      <c r="AN179" s="241" t="s">
        <v>161</v>
      </c>
      <c r="AO179" s="242">
        <f t="shared" si="98"/>
        <v>0</v>
      </c>
      <c r="AP179" s="241" t="s">
        <v>162</v>
      </c>
      <c r="AQ179" s="242">
        <f t="shared" si="101"/>
        <v>0</v>
      </c>
      <c r="AR179" s="241" t="s">
        <v>162</v>
      </c>
      <c r="AS179" s="191">
        <v>54.50533413736671</v>
      </c>
      <c r="AT179" s="191">
        <v>0.3082017176372015</v>
      </c>
      <c r="AU179" s="191">
        <v>50</v>
      </c>
      <c r="AV179" s="191">
        <v>17.576238950973607</v>
      </c>
      <c r="AW179" s="191">
        <v>1.2926387974492148</v>
      </c>
      <c r="AX179" s="191">
        <v>100</v>
      </c>
      <c r="AY179" s="191">
        <v>0</v>
      </c>
      <c r="AZ179" s="191">
        <v>75</v>
      </c>
      <c r="BA179" s="224"/>
      <c r="BB179" s="125"/>
      <c r="BC179" s="234"/>
      <c r="BD179" s="101" t="s">
        <v>214</v>
      </c>
      <c r="BE179" s="193">
        <v>100</v>
      </c>
      <c r="BF179" s="101" t="s">
        <v>156</v>
      </c>
      <c r="BG179" s="193" t="s">
        <v>156</v>
      </c>
      <c r="BH179" s="101" t="s">
        <v>156</v>
      </c>
      <c r="BI179" s="193" t="s">
        <v>156</v>
      </c>
      <c r="BJ179" s="193" t="s">
        <v>195</v>
      </c>
      <c r="BK179" s="193">
        <v>100</v>
      </c>
      <c r="BL179" s="193" t="s">
        <v>156</v>
      </c>
      <c r="BM179" s="193" t="s">
        <v>156</v>
      </c>
      <c r="BN179" s="193" t="s">
        <v>156</v>
      </c>
      <c r="BO179" s="193" t="s">
        <v>156</v>
      </c>
      <c r="BP179" s="85">
        <f>SUM(V179+W179+Y179+Z179+AB179+AD179)</f>
        <v>55</v>
      </c>
      <c r="BQ179" s="241">
        <f t="shared" si="121"/>
        <v>70</v>
      </c>
      <c r="BR179" s="85"/>
      <c r="BS179" s="241"/>
      <c r="BT179" s="105"/>
      <c r="BU179" s="242"/>
      <c r="BV179" s="241">
        <f t="shared" si="122"/>
        <v>17.98</v>
      </c>
      <c r="BW179" s="406">
        <f t="shared" si="123"/>
        <v>26.98</v>
      </c>
      <c r="BX179" s="508" t="s">
        <v>809</v>
      </c>
      <c r="BY179" s="85">
        <f>O179+BT179*0.25</f>
        <v>23.24</v>
      </c>
      <c r="BZ179" s="85"/>
      <c r="CA179" s="22" t="s">
        <v>233</v>
      </c>
      <c r="CB179" s="56">
        <v>100</v>
      </c>
      <c r="CC179" s="22" t="s">
        <v>156</v>
      </c>
      <c r="CD179" s="56" t="s">
        <v>156</v>
      </c>
      <c r="CE179" s="22" t="s">
        <v>156</v>
      </c>
      <c r="CF179" s="56" t="s">
        <v>156</v>
      </c>
      <c r="CG179" s="22" t="s">
        <v>156</v>
      </c>
      <c r="CH179" s="56" t="s">
        <v>156</v>
      </c>
      <c r="CI179" s="24">
        <v>1</v>
      </c>
      <c r="CJ179" s="24" t="s">
        <v>184</v>
      </c>
      <c r="CK179" s="22" t="s">
        <v>198</v>
      </c>
      <c r="CL179" s="22" t="s">
        <v>216</v>
      </c>
      <c r="CM179" s="22" t="s">
        <v>234</v>
      </c>
      <c r="CN179" s="55">
        <v>0.5</v>
      </c>
      <c r="CO179" s="55">
        <v>0.5</v>
      </c>
      <c r="CP179" s="24" t="s">
        <v>157</v>
      </c>
      <c r="CQ179" s="24" t="s">
        <v>157</v>
      </c>
      <c r="CR179" s="56">
        <v>2</v>
      </c>
      <c r="CS179" s="56">
        <v>2</v>
      </c>
      <c r="CT179" s="24" t="s">
        <v>205</v>
      </c>
      <c r="CU179" s="24" t="s">
        <v>160</v>
      </c>
      <c r="CV179" s="56">
        <v>50.0000000000014</v>
      </c>
      <c r="CW179" s="56">
        <v>50.0000000000014</v>
      </c>
      <c r="CX179" s="55">
        <v>9.2380430429066998</v>
      </c>
      <c r="CY179" s="55">
        <v>90.761956957093304</v>
      </c>
      <c r="CZ179" s="57">
        <v>38051.866329999997</v>
      </c>
      <c r="DA179" s="57">
        <v>58117.244420000003</v>
      </c>
      <c r="DB179" s="55">
        <v>0.6547431267561119</v>
      </c>
      <c r="DC179" s="57">
        <v>34536.618539805277</v>
      </c>
      <c r="DD179" s="57">
        <v>3515.2477901947218</v>
      </c>
      <c r="DE179" s="58">
        <v>292253.50140184048</v>
      </c>
      <c r="DF179" s="58">
        <v>29746.498598159575</v>
      </c>
      <c r="DG179" s="58">
        <v>322000.00000000006</v>
      </c>
      <c r="DH179" s="23">
        <v>7356775</v>
      </c>
      <c r="DI179" s="55" t="s">
        <v>156</v>
      </c>
      <c r="DJ179" s="55" t="s">
        <v>156</v>
      </c>
      <c r="DK179" s="55" t="s">
        <v>156</v>
      </c>
      <c r="DL179" s="55">
        <v>66.7</v>
      </c>
      <c r="DM179" s="55">
        <v>33.299999999999997</v>
      </c>
      <c r="DN179" s="58">
        <v>5</v>
      </c>
      <c r="DO179" s="59">
        <v>2.0852775948984299E-5</v>
      </c>
      <c r="DP179" s="24" t="s">
        <v>162</v>
      </c>
      <c r="DQ179" s="24" t="s">
        <v>162</v>
      </c>
      <c r="DR179" s="56">
        <v>12</v>
      </c>
      <c r="DS179" s="56">
        <v>12</v>
      </c>
      <c r="DT179" s="24" t="s">
        <v>162</v>
      </c>
      <c r="DU179" s="56">
        <v>1</v>
      </c>
      <c r="DV179" s="56">
        <v>4</v>
      </c>
      <c r="DW179" s="22" t="s">
        <v>186</v>
      </c>
      <c r="DX179" s="22" t="s">
        <v>156</v>
      </c>
      <c r="DY179" s="24" t="s">
        <v>165</v>
      </c>
      <c r="DZ179" s="24" t="s">
        <v>176</v>
      </c>
      <c r="EA179" s="56">
        <v>2</v>
      </c>
      <c r="EB179" s="24" t="s">
        <v>161</v>
      </c>
      <c r="EC179" s="56">
        <v>18.899999992478101</v>
      </c>
      <c r="ED179" s="23">
        <v>19250000</v>
      </c>
      <c r="EE179" s="23">
        <v>4620000</v>
      </c>
      <c r="EF179" s="23">
        <v>0</v>
      </c>
      <c r="EG179" s="23">
        <v>23870000</v>
      </c>
      <c r="EH179" s="23" t="s">
        <v>156</v>
      </c>
      <c r="EI179" s="23">
        <v>23870000</v>
      </c>
      <c r="EJ179" s="23">
        <v>23870000</v>
      </c>
      <c r="EK179" s="24" t="s">
        <v>156</v>
      </c>
    </row>
    <row r="180" spans="1:141" ht="56.45" customHeight="1" x14ac:dyDescent="0.2">
      <c r="A180" s="236" t="s">
        <v>114</v>
      </c>
      <c r="B180" s="237" t="s">
        <v>258</v>
      </c>
      <c r="C180" s="237" t="s">
        <v>194</v>
      </c>
      <c r="D180" s="238" t="s">
        <v>757</v>
      </c>
      <c r="E180" s="403" t="s">
        <v>185</v>
      </c>
      <c r="F180" s="236" t="s">
        <v>312</v>
      </c>
      <c r="G180" s="236" t="s">
        <v>313</v>
      </c>
      <c r="H180" s="236" t="s">
        <v>314</v>
      </c>
      <c r="I180" s="236" t="s">
        <v>315</v>
      </c>
      <c r="J180" s="236" t="s">
        <v>316</v>
      </c>
      <c r="K180" s="236" t="s">
        <v>167</v>
      </c>
      <c r="L180" s="239">
        <v>30987000</v>
      </c>
      <c r="M180" s="217"/>
      <c r="N180" s="240"/>
      <c r="O180" s="107">
        <v>20.72</v>
      </c>
      <c r="P180" s="85">
        <f>(V180+W180+Y180+Z180+AB180+AD180)</f>
        <v>40</v>
      </c>
      <c r="Q180" s="108"/>
      <c r="R180" s="108">
        <f>O180+P180+Q180</f>
        <v>60.72</v>
      </c>
      <c r="S180" s="241">
        <v>17.12</v>
      </c>
      <c r="T180" s="406"/>
      <c r="U180" s="240"/>
      <c r="V180" s="104">
        <f>IF(AU180&lt;30,0,IF(AU180&lt;50,5,IF(AU180&lt;65,10,IF(AU180&gt;66,15))))</f>
        <v>0</v>
      </c>
      <c r="W180" s="105">
        <f>IF(X180&lt;499,15,IF(X180&lt;999,10,IF(X180&lt;1499,5,IF(X180&gt;1500,0))))</f>
        <v>0</v>
      </c>
      <c r="X180" s="190">
        <f t="shared" si="117"/>
        <v>1638.8925354054695</v>
      </c>
      <c r="Y180" s="105">
        <f>IF(DD180&lt;500,0,IF(DD180&lt;1000,5,IF(DD180&gt;1000,10)))</f>
        <v>5</v>
      </c>
      <c r="Z180" s="105">
        <f>IF(AA180="Yes",15,0)</f>
        <v>15</v>
      </c>
      <c r="AA180" s="85" t="s">
        <v>161</v>
      </c>
      <c r="AB180" s="105">
        <f>IF(AC180="Yes",10,0)</f>
        <v>10</v>
      </c>
      <c r="AC180" s="191" t="s">
        <v>161</v>
      </c>
      <c r="AD180" s="105">
        <f>IF(AE180="Yes",10,0)</f>
        <v>10</v>
      </c>
      <c r="AE180" s="191" t="s">
        <v>161</v>
      </c>
      <c r="AF180" s="242">
        <f t="shared" si="118"/>
        <v>0</v>
      </c>
      <c r="AG180" s="242">
        <f>IF(BM178&lt;999,20,IF(BM178&lt;1499,15,IF(BM178&lt;1999,10,IF(BM178&lt;3999,5,IF(BM178&gt;4000,0)))))</f>
        <v>0</v>
      </c>
      <c r="AH180" s="242">
        <f t="shared" si="119"/>
        <v>15</v>
      </c>
      <c r="AI180" s="242">
        <f t="shared" si="115"/>
        <v>10</v>
      </c>
      <c r="AJ180" s="241" t="s">
        <v>161</v>
      </c>
      <c r="AK180" s="242">
        <v>15</v>
      </c>
      <c r="AL180" s="241" t="s">
        <v>751</v>
      </c>
      <c r="AM180" s="242">
        <f t="shared" si="120"/>
        <v>10</v>
      </c>
      <c r="AN180" s="241" t="s">
        <v>161</v>
      </c>
      <c r="AO180" s="242">
        <f t="shared" si="98"/>
        <v>0</v>
      </c>
      <c r="AP180" s="241" t="s">
        <v>162</v>
      </c>
      <c r="AQ180" s="242">
        <f t="shared" si="101"/>
        <v>0</v>
      </c>
      <c r="AR180" s="241" t="s">
        <v>162</v>
      </c>
      <c r="AS180" s="191">
        <v>46.280282747314516</v>
      </c>
      <c r="AT180" s="191">
        <v>0.8176696033820634</v>
      </c>
      <c r="AU180" s="191">
        <v>24.093813457691997</v>
      </c>
      <c r="AV180" s="191">
        <v>4.1616023981484593</v>
      </c>
      <c r="AW180" s="191" t="s">
        <v>155</v>
      </c>
      <c r="AX180" s="191">
        <v>19.025870580000003</v>
      </c>
      <c r="AY180" s="191">
        <v>0</v>
      </c>
      <c r="AZ180" s="191">
        <v>100</v>
      </c>
      <c r="BA180" s="224"/>
      <c r="BB180" s="125"/>
      <c r="BC180" s="106"/>
      <c r="BD180" s="273" t="s">
        <v>194</v>
      </c>
      <c r="BE180" s="193">
        <v>100</v>
      </c>
      <c r="BF180" s="101" t="s">
        <v>156</v>
      </c>
      <c r="BG180" s="193" t="s">
        <v>156</v>
      </c>
      <c r="BH180" s="101" t="s">
        <v>156</v>
      </c>
      <c r="BI180" s="193" t="s">
        <v>156</v>
      </c>
      <c r="BJ180" s="193" t="s">
        <v>195</v>
      </c>
      <c r="BK180" s="193">
        <v>79.88</v>
      </c>
      <c r="BL180" s="193" t="s">
        <v>183</v>
      </c>
      <c r="BM180" s="193">
        <v>20.12</v>
      </c>
      <c r="BN180" s="193" t="s">
        <v>156</v>
      </c>
      <c r="BO180" s="193" t="s">
        <v>156</v>
      </c>
      <c r="BP180" s="85">
        <f>SUM(V180+W180+Y180+Z180+AB180+AD180)</f>
        <v>40</v>
      </c>
      <c r="BQ180" s="241">
        <f t="shared" si="121"/>
        <v>50</v>
      </c>
      <c r="BR180" s="85"/>
      <c r="BS180" s="241"/>
      <c r="BT180" s="105">
        <v>100</v>
      </c>
      <c r="BU180" s="242"/>
      <c r="BV180" s="241">
        <f t="shared" si="122"/>
        <v>17.12</v>
      </c>
      <c r="BW180" s="406">
        <f t="shared" si="123"/>
        <v>17.12</v>
      </c>
      <c r="BX180" s="508" t="s">
        <v>809</v>
      </c>
      <c r="BY180" s="85">
        <f>O180+BT180*0.25</f>
        <v>45.72</v>
      </c>
      <c r="BZ180" s="85"/>
      <c r="CA180" s="22" t="s">
        <v>258</v>
      </c>
      <c r="CB180" s="56">
        <v>79.88</v>
      </c>
      <c r="CC180" s="22" t="s">
        <v>253</v>
      </c>
      <c r="CD180" s="56">
        <v>20.12</v>
      </c>
      <c r="CE180" s="22" t="s">
        <v>156</v>
      </c>
      <c r="CF180" s="56" t="s">
        <v>156</v>
      </c>
      <c r="CG180" s="22" t="s">
        <v>156</v>
      </c>
      <c r="CH180" s="56" t="s">
        <v>156</v>
      </c>
      <c r="CI180" s="24">
        <v>1</v>
      </c>
      <c r="CJ180" s="24" t="s">
        <v>184</v>
      </c>
      <c r="CK180" s="22" t="s">
        <v>274</v>
      </c>
      <c r="CL180" s="22" t="s">
        <v>199</v>
      </c>
      <c r="CM180" s="22" t="s">
        <v>317</v>
      </c>
      <c r="CN180" s="55">
        <v>1.71481062</v>
      </c>
      <c r="CO180" s="55">
        <v>1.71481062</v>
      </c>
      <c r="CP180" s="24" t="s">
        <v>157</v>
      </c>
      <c r="CQ180" s="24" t="s">
        <v>157</v>
      </c>
      <c r="CR180" s="56">
        <v>1</v>
      </c>
      <c r="CS180" s="56">
        <v>2</v>
      </c>
      <c r="CT180" s="24" t="s">
        <v>159</v>
      </c>
      <c r="CU180" s="24" t="s">
        <v>160</v>
      </c>
      <c r="CV180" s="56">
        <v>43</v>
      </c>
      <c r="CW180" s="56">
        <v>45</v>
      </c>
      <c r="CX180" s="55">
        <v>7.5487960210548</v>
      </c>
      <c r="CY180" s="55">
        <v>92.451203978945202</v>
      </c>
      <c r="CZ180" s="57">
        <v>11025.870580000001</v>
      </c>
      <c r="DA180" s="57">
        <v>15800.17362</v>
      </c>
      <c r="DB180" s="55">
        <v>0.69783224192190874</v>
      </c>
      <c r="DC180" s="57">
        <v>10193.550100370308</v>
      </c>
      <c r="DD180" s="57">
        <v>832.32047962969182</v>
      </c>
      <c r="DE180" s="58">
        <v>1032268.9976535406</v>
      </c>
      <c r="DF180" s="58">
        <v>84286.496733129708</v>
      </c>
      <c r="DG180" s="58">
        <v>1116555.4943866702</v>
      </c>
      <c r="DH180" s="23">
        <v>25337128</v>
      </c>
      <c r="DI180" s="55">
        <v>16.88552645</v>
      </c>
      <c r="DJ180" s="55">
        <v>55.403142789999997</v>
      </c>
      <c r="DK180" s="55">
        <v>0</v>
      </c>
      <c r="DL180" s="55" t="s">
        <v>156</v>
      </c>
      <c r="DM180" s="55" t="s">
        <v>156</v>
      </c>
      <c r="DN180" s="58" t="s">
        <v>156</v>
      </c>
      <c r="DO180" s="59" t="s">
        <v>156</v>
      </c>
      <c r="DP180" s="24" t="s">
        <v>162</v>
      </c>
      <c r="DQ180" s="24" t="s">
        <v>162</v>
      </c>
      <c r="DR180" s="56">
        <v>12</v>
      </c>
      <c r="DS180" s="56">
        <v>12</v>
      </c>
      <c r="DT180" s="24" t="s">
        <v>162</v>
      </c>
      <c r="DU180" s="56">
        <v>0</v>
      </c>
      <c r="DV180" s="56">
        <v>4</v>
      </c>
      <c r="DW180" s="22" t="s">
        <v>175</v>
      </c>
      <c r="DX180" s="22" t="s">
        <v>207</v>
      </c>
      <c r="DY180" s="24" t="s">
        <v>165</v>
      </c>
      <c r="DZ180" s="24" t="s">
        <v>176</v>
      </c>
      <c r="EA180" s="56">
        <v>1</v>
      </c>
      <c r="EB180" s="24" t="s">
        <v>162</v>
      </c>
      <c r="EC180" s="56">
        <v>24</v>
      </c>
      <c r="ED180" s="23">
        <v>29754000</v>
      </c>
      <c r="EE180" s="23">
        <v>1101000</v>
      </c>
      <c r="EF180" s="23">
        <v>132000</v>
      </c>
      <c r="EG180" s="23">
        <v>30987000</v>
      </c>
      <c r="EH180" s="23" t="s">
        <v>156</v>
      </c>
      <c r="EI180" s="23">
        <v>30987000</v>
      </c>
      <c r="EJ180" s="23">
        <v>30987000</v>
      </c>
      <c r="EK180" s="24" t="s">
        <v>156</v>
      </c>
    </row>
    <row r="181" spans="1:141" ht="62.45" customHeight="1" x14ac:dyDescent="0.2">
      <c r="A181" s="236" t="s">
        <v>133</v>
      </c>
      <c r="B181" s="237" t="s">
        <v>258</v>
      </c>
      <c r="C181" s="237" t="s">
        <v>194</v>
      </c>
      <c r="D181" s="238" t="s">
        <v>757</v>
      </c>
      <c r="E181" s="403" t="s">
        <v>153</v>
      </c>
      <c r="F181" s="236" t="s">
        <v>156</v>
      </c>
      <c r="G181" s="236" t="s">
        <v>342</v>
      </c>
      <c r="H181" s="236" t="s">
        <v>393</v>
      </c>
      <c r="I181" s="236" t="s">
        <v>219</v>
      </c>
      <c r="J181" s="236" t="s">
        <v>350</v>
      </c>
      <c r="K181" s="236" t="s">
        <v>167</v>
      </c>
      <c r="L181" s="239">
        <v>301845000</v>
      </c>
      <c r="M181" s="126">
        <v>28.416150288621655</v>
      </c>
      <c r="N181" s="240"/>
      <c r="O181" s="107">
        <v>16.180642213015471</v>
      </c>
      <c r="P181" s="85">
        <f>(V181+W181+Y181+Z181+AB181+AD181)</f>
        <v>60</v>
      </c>
      <c r="Q181" s="108"/>
      <c r="R181" s="108">
        <f>O181+P181+Q181</f>
        <v>76.180642213015474</v>
      </c>
      <c r="S181" s="241">
        <v>10.783881430066547</v>
      </c>
      <c r="T181" s="406"/>
      <c r="U181" s="240"/>
      <c r="V181" s="104">
        <f>IF(AU181&lt;30,0,IF(AU181&lt;50,5,IF(AU181&lt;65,10,IF(AU181&gt;66,15))))</f>
        <v>10</v>
      </c>
      <c r="W181" s="105">
        <f>IF(X181&lt;499,15,IF(X181&lt;999,10,IF(X181&lt;1499,5,IF(X181&gt;1500,0))))</f>
        <v>5</v>
      </c>
      <c r="X181" s="190">
        <f t="shared" si="117"/>
        <v>1106.3946563455881</v>
      </c>
      <c r="Y181" s="105">
        <f>IF(DD181&lt;500,0,IF(DD181&lt;1000,5,IF(DD181&gt;1000,10)))</f>
        <v>10</v>
      </c>
      <c r="Z181" s="105">
        <f>IF(AA181="Yes",15,0)</f>
        <v>15</v>
      </c>
      <c r="AA181" s="85" t="s">
        <v>161</v>
      </c>
      <c r="AB181" s="105">
        <f>IF(AC181="Yes",10,0)</f>
        <v>10</v>
      </c>
      <c r="AC181" s="191" t="s">
        <v>161</v>
      </c>
      <c r="AD181" s="105">
        <f>IF(AE181="Yes",10,0)</f>
        <v>10</v>
      </c>
      <c r="AE181" s="191" t="s">
        <v>161</v>
      </c>
      <c r="AF181" s="242">
        <f t="shared" si="118"/>
        <v>10</v>
      </c>
      <c r="AG181" s="242">
        <f>IF(BM179&lt;999,20,IF(BM179&lt;1499,15,IF(BM179&lt;1999,10,IF(BM179&lt;3999,5,IF(BM179&gt;4000,0)))))</f>
        <v>0</v>
      </c>
      <c r="AH181" s="242">
        <f t="shared" si="119"/>
        <v>15</v>
      </c>
      <c r="AI181" s="242">
        <v>0</v>
      </c>
      <c r="AJ181" s="241" t="s">
        <v>161</v>
      </c>
      <c r="AK181" s="242">
        <v>15</v>
      </c>
      <c r="AL181" s="241" t="s">
        <v>751</v>
      </c>
      <c r="AM181" s="242">
        <f t="shared" si="120"/>
        <v>10</v>
      </c>
      <c r="AN181" s="241" t="s">
        <v>161</v>
      </c>
      <c r="AO181" s="242">
        <f t="shared" si="98"/>
        <v>0</v>
      </c>
      <c r="AP181" s="241" t="s">
        <v>162</v>
      </c>
      <c r="AQ181" s="242">
        <f t="shared" si="101"/>
        <v>0</v>
      </c>
      <c r="AR181" s="241" t="s">
        <v>162</v>
      </c>
      <c r="AS181" s="191">
        <v>47.900877747680426</v>
      </c>
      <c r="AT181" s="191">
        <v>9.640135831304146E-2</v>
      </c>
      <c r="AU181" s="191">
        <v>59.841535194671998</v>
      </c>
      <c r="AV181" s="191">
        <v>38.259352094788944</v>
      </c>
      <c r="AW181" s="191">
        <v>3.8094261839862646</v>
      </c>
      <c r="AX181" s="191">
        <v>40.362556689999998</v>
      </c>
      <c r="AY181" s="191">
        <v>0</v>
      </c>
      <c r="AZ181" s="191">
        <v>0</v>
      </c>
      <c r="BA181" s="224"/>
      <c r="BB181" s="125"/>
      <c r="BC181" s="106"/>
      <c r="BD181" s="273" t="s">
        <v>194</v>
      </c>
      <c r="BE181" s="193">
        <v>100</v>
      </c>
      <c r="BF181" s="101" t="s">
        <v>156</v>
      </c>
      <c r="BG181" s="193" t="s">
        <v>156</v>
      </c>
      <c r="BH181" s="101" t="s">
        <v>156</v>
      </c>
      <c r="BI181" s="193" t="s">
        <v>156</v>
      </c>
      <c r="BJ181" s="193" t="s">
        <v>195</v>
      </c>
      <c r="BK181" s="193">
        <v>100</v>
      </c>
      <c r="BL181" s="193" t="s">
        <v>156</v>
      </c>
      <c r="BM181" s="193" t="s">
        <v>156</v>
      </c>
      <c r="BN181" s="193" t="s">
        <v>183</v>
      </c>
      <c r="BO181" s="193" t="s">
        <v>156</v>
      </c>
      <c r="BP181" s="85">
        <f>SUM(V181+W181+Y181+Z181+AB181+AD181)</f>
        <v>60</v>
      </c>
      <c r="BQ181" s="241">
        <f t="shared" si="121"/>
        <v>50</v>
      </c>
      <c r="BR181" s="85"/>
      <c r="BS181" s="241"/>
      <c r="BT181" s="105"/>
      <c r="BU181" s="242"/>
      <c r="BV181" s="241">
        <f t="shared" si="122"/>
        <v>10.783881430066547</v>
      </c>
      <c r="BW181" s="406">
        <f t="shared" si="123"/>
        <v>10.783881430066547</v>
      </c>
      <c r="BX181" s="508" t="s">
        <v>809</v>
      </c>
      <c r="BY181" s="85">
        <f>O181+BT181*0.25</f>
        <v>16.180642213015471</v>
      </c>
      <c r="BZ181" s="85"/>
      <c r="CA181" s="22" t="s">
        <v>258</v>
      </c>
      <c r="CB181" s="56">
        <v>100</v>
      </c>
      <c r="CC181" s="22" t="s">
        <v>156</v>
      </c>
      <c r="CD181" s="56" t="s">
        <v>156</v>
      </c>
      <c r="CE181" s="22" t="s">
        <v>253</v>
      </c>
      <c r="CF181" s="56" t="s">
        <v>156</v>
      </c>
      <c r="CG181" s="22" t="s">
        <v>156</v>
      </c>
      <c r="CH181" s="56" t="s">
        <v>156</v>
      </c>
      <c r="CI181" s="24">
        <v>1</v>
      </c>
      <c r="CJ181" s="24" t="s">
        <v>184</v>
      </c>
      <c r="CK181" s="22" t="s">
        <v>394</v>
      </c>
      <c r="CL181" s="22" t="s">
        <v>199</v>
      </c>
      <c r="CM181" s="22" t="s">
        <v>395</v>
      </c>
      <c r="CN181" s="55">
        <v>7.5027332400000004</v>
      </c>
      <c r="CO181" s="55">
        <v>7.5027332400000004</v>
      </c>
      <c r="CP181" s="24" t="s">
        <v>168</v>
      </c>
      <c r="CQ181" s="24" t="s">
        <v>168</v>
      </c>
      <c r="CR181" s="56">
        <v>2</v>
      </c>
      <c r="CS181" s="56">
        <v>3</v>
      </c>
      <c r="CT181" s="24" t="s">
        <v>160</v>
      </c>
      <c r="CU181" s="24" t="s">
        <v>160</v>
      </c>
      <c r="CV181" s="56">
        <v>70</v>
      </c>
      <c r="CW181" s="56">
        <v>70</v>
      </c>
      <c r="CX181" s="55">
        <v>21.0432684483435</v>
      </c>
      <c r="CY181" s="55">
        <v>78.956731551656503</v>
      </c>
      <c r="CZ181" s="57">
        <v>36362.556689999998</v>
      </c>
      <c r="DA181" s="57">
        <v>65408.408710000003</v>
      </c>
      <c r="DB181" s="55">
        <v>0.55593091786134041</v>
      </c>
      <c r="DC181" s="57">
        <v>28710.68627104221</v>
      </c>
      <c r="DD181" s="57">
        <v>7651.8704189577884</v>
      </c>
      <c r="DE181" s="58">
        <v>960106.99302050809</v>
      </c>
      <c r="DF181" s="58">
        <v>255884.31532331507</v>
      </c>
      <c r="DG181" s="58">
        <v>1215991.3083438231</v>
      </c>
      <c r="DH181" s="23">
        <v>29098268</v>
      </c>
      <c r="DI181" s="55">
        <v>57.640053430000002</v>
      </c>
      <c r="DJ181" s="55">
        <v>53.200470930000002</v>
      </c>
      <c r="DK181" s="55">
        <v>68.702035480000006</v>
      </c>
      <c r="DL181" s="55" t="s">
        <v>156</v>
      </c>
      <c r="DM181" s="55" t="s">
        <v>156</v>
      </c>
      <c r="DN181" s="58">
        <v>19</v>
      </c>
      <c r="DO181" s="59">
        <v>5.7188523679725298E-5</v>
      </c>
      <c r="DP181" s="24" t="s">
        <v>162</v>
      </c>
      <c r="DQ181" s="24" t="s">
        <v>162</v>
      </c>
      <c r="DR181" s="56">
        <v>12</v>
      </c>
      <c r="DS181" s="56">
        <v>12</v>
      </c>
      <c r="DT181" s="24" t="s">
        <v>162</v>
      </c>
      <c r="DU181" s="56">
        <v>11</v>
      </c>
      <c r="DV181" s="56">
        <v>10</v>
      </c>
      <c r="DW181" s="22" t="s">
        <v>169</v>
      </c>
      <c r="DX181" s="22" t="s">
        <v>171</v>
      </c>
      <c r="DY181" s="24" t="s">
        <v>170</v>
      </c>
      <c r="DZ181" s="24" t="s">
        <v>170</v>
      </c>
      <c r="EA181" s="56">
        <v>1</v>
      </c>
      <c r="EB181" s="24" t="s">
        <v>162</v>
      </c>
      <c r="EC181" s="56">
        <v>22</v>
      </c>
      <c r="ED181" s="23">
        <v>300960000</v>
      </c>
      <c r="EE181" s="23">
        <v>790000</v>
      </c>
      <c r="EF181" s="23">
        <v>95000</v>
      </c>
      <c r="EG181" s="23">
        <v>301845000</v>
      </c>
      <c r="EH181" s="23" t="s">
        <v>156</v>
      </c>
      <c r="EI181" s="23">
        <v>301845000</v>
      </c>
      <c r="EJ181" s="23">
        <v>301845000</v>
      </c>
      <c r="EK181" s="24" t="s">
        <v>156</v>
      </c>
    </row>
    <row r="182" spans="1:141" ht="38.25" x14ac:dyDescent="0.2">
      <c r="A182" s="236" t="s">
        <v>138</v>
      </c>
      <c r="B182" s="237" t="s">
        <v>295</v>
      </c>
      <c r="C182" s="237" t="s">
        <v>214</v>
      </c>
      <c r="D182" s="238" t="s">
        <v>757</v>
      </c>
      <c r="E182" s="403" t="s">
        <v>179</v>
      </c>
      <c r="F182" s="236" t="s">
        <v>156</v>
      </c>
      <c r="G182" s="236" t="s">
        <v>414</v>
      </c>
      <c r="H182" s="236" t="s">
        <v>415</v>
      </c>
      <c r="I182" s="236" t="s">
        <v>416</v>
      </c>
      <c r="J182" s="236" t="s">
        <v>417</v>
      </c>
      <c r="K182" s="236" t="s">
        <v>187</v>
      </c>
      <c r="L182" s="239">
        <v>1487000</v>
      </c>
      <c r="M182" s="186"/>
      <c r="N182" s="240"/>
      <c r="O182" s="228"/>
      <c r="P182" s="229"/>
      <c r="Q182" s="229"/>
      <c r="R182" s="229"/>
      <c r="S182" s="241">
        <v>7.89</v>
      </c>
      <c r="T182" s="406">
        <v>4.5</v>
      </c>
      <c r="U182" s="240"/>
      <c r="V182" s="104" t="s">
        <v>155</v>
      </c>
      <c r="W182" s="105"/>
      <c r="X182" s="190">
        <f t="shared" si="117"/>
        <v>9466.3921313637402</v>
      </c>
      <c r="Y182" s="85"/>
      <c r="Z182" s="85"/>
      <c r="AA182" s="85" t="s">
        <v>161</v>
      </c>
      <c r="AB182" s="85"/>
      <c r="AC182" s="85"/>
      <c r="AD182" s="85"/>
      <c r="AE182" s="85"/>
      <c r="AF182" s="242">
        <f t="shared" si="118"/>
        <v>0</v>
      </c>
      <c r="AG182" s="242">
        <f>IF(X182&lt;999,20,IF(X182&lt;1499,15,IF(X182&lt;1999,10,IF(X182&lt;3999,5,IF(X182&gt;4000,0)))))</f>
        <v>0</v>
      </c>
      <c r="AH182" s="242">
        <f t="shared" si="119"/>
        <v>15</v>
      </c>
      <c r="AI182" s="242">
        <v>10</v>
      </c>
      <c r="AJ182" s="241" t="s">
        <v>162</v>
      </c>
      <c r="AK182" s="242">
        <f>IF(AL182="Minimal",15,0)</f>
        <v>15</v>
      </c>
      <c r="AL182" s="241" t="s">
        <v>751</v>
      </c>
      <c r="AM182" s="242">
        <f t="shared" si="120"/>
        <v>10</v>
      </c>
      <c r="AN182" s="241" t="s">
        <v>161</v>
      </c>
      <c r="AO182" s="242">
        <f t="shared" si="98"/>
        <v>0</v>
      </c>
      <c r="AP182" s="241" t="s">
        <v>162</v>
      </c>
      <c r="AQ182" s="242">
        <f t="shared" si="101"/>
        <v>0</v>
      </c>
      <c r="AR182" s="241" t="s">
        <v>162</v>
      </c>
      <c r="AS182" s="191">
        <v>0.38438709677419353</v>
      </c>
      <c r="AT182" s="191">
        <v>0</v>
      </c>
      <c r="AU182" s="191">
        <v>3.5375503362540002</v>
      </c>
      <c r="AV182" s="191">
        <v>0</v>
      </c>
      <c r="AW182" s="191" t="s">
        <v>155</v>
      </c>
      <c r="AX182" s="191" t="s">
        <v>155</v>
      </c>
      <c r="AY182" s="191">
        <v>75</v>
      </c>
      <c r="AZ182" s="191">
        <v>0</v>
      </c>
      <c r="BA182" s="224"/>
      <c r="BB182" s="125"/>
      <c r="BC182" s="469"/>
      <c r="BD182" s="337" t="s">
        <v>214</v>
      </c>
      <c r="BE182" s="193">
        <v>100</v>
      </c>
      <c r="BF182" s="101" t="s">
        <v>156</v>
      </c>
      <c r="BG182" s="193" t="s">
        <v>156</v>
      </c>
      <c r="BH182" s="101" t="s">
        <v>156</v>
      </c>
      <c r="BI182" s="193" t="s">
        <v>156</v>
      </c>
      <c r="BJ182" s="193" t="s">
        <v>195</v>
      </c>
      <c r="BK182" s="193">
        <v>100</v>
      </c>
      <c r="BL182" s="193" t="s">
        <v>156</v>
      </c>
      <c r="BM182" s="193" t="s">
        <v>156</v>
      </c>
      <c r="BN182" s="193" t="s">
        <v>156</v>
      </c>
      <c r="BO182" s="193" t="s">
        <v>156</v>
      </c>
      <c r="BP182" s="193"/>
      <c r="BQ182" s="241">
        <f t="shared" si="121"/>
        <v>50</v>
      </c>
      <c r="BR182" s="193"/>
      <c r="BS182" s="243"/>
      <c r="BT182" s="193"/>
      <c r="BU182" s="242"/>
      <c r="BV182" s="241">
        <f t="shared" si="122"/>
        <v>7.89</v>
      </c>
      <c r="BW182" s="406">
        <f t="shared" si="123"/>
        <v>12.39</v>
      </c>
      <c r="BX182" s="508" t="s">
        <v>813</v>
      </c>
      <c r="BY182" s="193"/>
      <c r="BZ182" s="56"/>
      <c r="CA182" s="22" t="s">
        <v>295</v>
      </c>
      <c r="CB182" s="56">
        <v>100</v>
      </c>
      <c r="CC182" s="22" t="s">
        <v>156</v>
      </c>
      <c r="CD182" s="56" t="s">
        <v>156</v>
      </c>
      <c r="CE182" s="22" t="s">
        <v>156</v>
      </c>
      <c r="CF182" s="56" t="s">
        <v>156</v>
      </c>
      <c r="CG182" s="22" t="s">
        <v>156</v>
      </c>
      <c r="CH182" s="56" t="s">
        <v>156</v>
      </c>
      <c r="CI182" s="24">
        <v>1</v>
      </c>
      <c r="CJ182" s="24" t="s">
        <v>184</v>
      </c>
      <c r="CK182" s="22" t="s">
        <v>198</v>
      </c>
      <c r="CL182" s="22" t="s">
        <v>216</v>
      </c>
      <c r="CM182" s="22" t="s">
        <v>296</v>
      </c>
      <c r="CN182" s="55">
        <v>1.7453557799999999</v>
      </c>
      <c r="CO182" s="55">
        <v>1.7453557799999999</v>
      </c>
      <c r="CP182" s="24" t="s">
        <v>174</v>
      </c>
      <c r="CQ182" s="24" t="s">
        <v>174</v>
      </c>
      <c r="CR182" s="56">
        <v>1</v>
      </c>
      <c r="CS182" s="56">
        <v>1</v>
      </c>
      <c r="CT182" s="24" t="s">
        <v>159</v>
      </c>
      <c r="CU182" s="24" t="s">
        <v>159</v>
      </c>
      <c r="CV182" s="56">
        <v>55</v>
      </c>
      <c r="CW182" s="56">
        <v>55</v>
      </c>
      <c r="CX182" s="55">
        <v>0</v>
      </c>
      <c r="CY182" s="55">
        <v>100</v>
      </c>
      <c r="CZ182" s="57">
        <v>90</v>
      </c>
      <c r="DA182" s="57">
        <v>15500</v>
      </c>
      <c r="DB182" s="55">
        <v>5.8064516129032262E-3</v>
      </c>
      <c r="DC182" s="57">
        <v>90</v>
      </c>
      <c r="DD182" s="57">
        <v>0</v>
      </c>
      <c r="DE182" s="58">
        <v>0</v>
      </c>
      <c r="DF182" s="58">
        <v>0</v>
      </c>
      <c r="DG182" s="58">
        <v>0</v>
      </c>
      <c r="DH182" s="23">
        <v>0</v>
      </c>
      <c r="DI182" s="55">
        <v>7.0511415900000003</v>
      </c>
      <c r="DJ182" s="55">
        <v>0</v>
      </c>
      <c r="DK182" s="55">
        <v>3.5625707900000001</v>
      </c>
      <c r="DL182" s="55" t="s">
        <v>156</v>
      </c>
      <c r="DM182" s="55" t="s">
        <v>156</v>
      </c>
      <c r="DN182" s="58" t="s">
        <v>156</v>
      </c>
      <c r="DO182" s="59" t="s">
        <v>156</v>
      </c>
      <c r="DP182" s="24" t="s">
        <v>162</v>
      </c>
      <c r="DQ182" s="24" t="s">
        <v>162</v>
      </c>
      <c r="DR182" s="56">
        <v>9</v>
      </c>
      <c r="DS182" s="56">
        <v>12</v>
      </c>
      <c r="DT182" s="24" t="s">
        <v>162</v>
      </c>
      <c r="DU182" s="56">
        <v>0</v>
      </c>
      <c r="DV182" s="56">
        <v>0</v>
      </c>
      <c r="DW182" s="22" t="s">
        <v>175</v>
      </c>
      <c r="DX182" s="22" t="s">
        <v>305</v>
      </c>
      <c r="DY182" s="24" t="s">
        <v>165</v>
      </c>
      <c r="DZ182" s="24" t="s">
        <v>165</v>
      </c>
      <c r="EA182" s="56">
        <v>2</v>
      </c>
      <c r="EB182" s="24" t="s">
        <v>162</v>
      </c>
      <c r="EC182" s="56">
        <v>30</v>
      </c>
      <c r="ED182" s="23">
        <v>1487000</v>
      </c>
      <c r="EE182" s="23">
        <v>0</v>
      </c>
      <c r="EF182" s="23">
        <v>0</v>
      </c>
      <c r="EG182" s="23">
        <v>1487000</v>
      </c>
      <c r="EH182" s="23" t="s">
        <v>156</v>
      </c>
      <c r="EI182" s="23">
        <v>1487000</v>
      </c>
      <c r="EJ182" s="23">
        <v>1487000</v>
      </c>
      <c r="EK182" s="24" t="s">
        <v>156</v>
      </c>
    </row>
    <row r="183" spans="1:141" ht="54" x14ac:dyDescent="0.2">
      <c r="A183" s="236" t="s">
        <v>146</v>
      </c>
      <c r="B183" s="237" t="s">
        <v>196</v>
      </c>
      <c r="C183" s="237" t="s">
        <v>194</v>
      </c>
      <c r="D183" s="238" t="s">
        <v>757</v>
      </c>
      <c r="E183" s="236" t="s">
        <v>153</v>
      </c>
      <c r="F183" s="236" t="s">
        <v>156</v>
      </c>
      <c r="G183" s="236" t="s">
        <v>221</v>
      </c>
      <c r="H183" s="236" t="s">
        <v>442</v>
      </c>
      <c r="I183" s="236" t="s">
        <v>443</v>
      </c>
      <c r="J183" s="236" t="s">
        <v>440</v>
      </c>
      <c r="K183" s="236" t="s">
        <v>180</v>
      </c>
      <c r="L183" s="239">
        <v>120801000</v>
      </c>
      <c r="M183" s="126">
        <v>5.0079009635828404</v>
      </c>
      <c r="N183" s="240"/>
      <c r="O183" s="107">
        <v>4.04</v>
      </c>
      <c r="P183" s="108">
        <f>(V183+W183+Y183+Z183+AB183+AD183)</f>
        <v>45</v>
      </c>
      <c r="Q183" s="108"/>
      <c r="R183" s="108">
        <f>O183+P183+Q183</f>
        <v>49.04</v>
      </c>
      <c r="S183" s="241">
        <v>3.52</v>
      </c>
      <c r="T183" s="406"/>
      <c r="U183" s="240"/>
      <c r="V183" s="104">
        <f>IF(AU183&lt;30,0,IF(AU183&lt;50,5,IF(AU183&lt;65,10,IF(AU183&gt;66,15))))</f>
        <v>0</v>
      </c>
      <c r="W183" s="105">
        <f>IF(X183&lt;499,15,IF(X183&lt;999,10,IF(X183&lt;1499,5,IF(X183&gt;1500,0))))</f>
        <v>0</v>
      </c>
      <c r="X183" s="190">
        <f t="shared" si="117"/>
        <v>1916.4046364329799</v>
      </c>
      <c r="Y183" s="338">
        <f>IF(DD183&lt;500,0,IF(DD183&lt;1000,5,IF(DD183&gt;1000,10)))</f>
        <v>10</v>
      </c>
      <c r="Z183" s="338">
        <f>IF(AA183="Yes",15,0)</f>
        <v>15</v>
      </c>
      <c r="AA183" s="85" t="s">
        <v>161</v>
      </c>
      <c r="AB183" s="338">
        <f>IF(AC183="Yes",10,0)</f>
        <v>10</v>
      </c>
      <c r="AC183" s="385" t="s">
        <v>161</v>
      </c>
      <c r="AD183" s="338">
        <f>IF(AE183="Yes",10,0)</f>
        <v>10</v>
      </c>
      <c r="AE183" s="385" t="s">
        <v>161</v>
      </c>
      <c r="AF183" s="242">
        <f t="shared" si="118"/>
        <v>0</v>
      </c>
      <c r="AG183" s="242">
        <f>IF(X183&lt;999,20,IF(X183&lt;1499,15,IF(X183&lt;1999,10,IF(X183&lt;3999,5,IF(X183&gt;4000,0)))))</f>
        <v>10</v>
      </c>
      <c r="AH183" s="242">
        <f t="shared" si="119"/>
        <v>15</v>
      </c>
      <c r="AI183" s="242">
        <v>0</v>
      </c>
      <c r="AJ183" s="241" t="s">
        <v>161</v>
      </c>
      <c r="AK183" s="242">
        <v>15</v>
      </c>
      <c r="AL183" s="241" t="s">
        <v>751</v>
      </c>
      <c r="AM183" s="242">
        <f t="shared" si="120"/>
        <v>10</v>
      </c>
      <c r="AN183" s="241" t="s">
        <v>161</v>
      </c>
      <c r="AO183" s="242">
        <f t="shared" si="98"/>
        <v>0</v>
      </c>
      <c r="AP183" s="241" t="s">
        <v>162</v>
      </c>
      <c r="AQ183" s="242">
        <f t="shared" ref="AQ183:AQ185" si="124">IF(AR183="Yes",10,0)</f>
        <v>0</v>
      </c>
      <c r="AR183" s="241" t="s">
        <v>162</v>
      </c>
      <c r="AS183" s="191">
        <v>9.7962399411793832</v>
      </c>
      <c r="AT183" s="191">
        <v>0.37251017789587837</v>
      </c>
      <c r="AU183" s="191">
        <v>0</v>
      </c>
      <c r="AV183" s="191">
        <v>6.6047609105597012</v>
      </c>
      <c r="AW183" s="191">
        <v>6.3632374574832147</v>
      </c>
      <c r="AX183" s="191">
        <v>42.364117748521622</v>
      </c>
      <c r="AY183" s="191">
        <v>0</v>
      </c>
      <c r="AZ183" s="191">
        <v>25</v>
      </c>
      <c r="BA183" s="224"/>
      <c r="BB183" s="125"/>
      <c r="BC183" s="442"/>
      <c r="BD183" s="102" t="s">
        <v>194</v>
      </c>
      <c r="BE183" s="193">
        <v>100</v>
      </c>
      <c r="BF183" s="101" t="s">
        <v>156</v>
      </c>
      <c r="BG183" s="193" t="s">
        <v>156</v>
      </c>
      <c r="BH183" s="101" t="s">
        <v>156</v>
      </c>
      <c r="BI183" s="193" t="s">
        <v>156</v>
      </c>
      <c r="BJ183" s="193" t="s">
        <v>195</v>
      </c>
      <c r="BK183" s="193">
        <v>100</v>
      </c>
      <c r="BL183" s="193" t="s">
        <v>156</v>
      </c>
      <c r="BM183" s="193" t="s">
        <v>156</v>
      </c>
      <c r="BN183" s="193" t="s">
        <v>156</v>
      </c>
      <c r="BO183" s="193" t="s">
        <v>156</v>
      </c>
      <c r="BP183" s="331">
        <f>SUM(V183+W183+Y183+Z183+AB183+AD183)</f>
        <v>45</v>
      </c>
      <c r="BQ183" s="241">
        <f t="shared" si="121"/>
        <v>50</v>
      </c>
      <c r="BR183" s="331"/>
      <c r="BS183" s="406"/>
      <c r="BT183" s="338"/>
      <c r="BU183" s="242"/>
      <c r="BV183" s="241">
        <f t="shared" si="122"/>
        <v>3.52</v>
      </c>
      <c r="BW183" s="406">
        <f t="shared" si="123"/>
        <v>3.52</v>
      </c>
      <c r="BX183" s="508" t="s">
        <v>809</v>
      </c>
      <c r="BY183" s="331">
        <f>O183+BT183*0.25</f>
        <v>4.04</v>
      </c>
      <c r="BZ183" s="331"/>
      <c r="CA183" s="22" t="s">
        <v>196</v>
      </c>
      <c r="CB183" s="56">
        <v>100</v>
      </c>
      <c r="CC183" s="22" t="s">
        <v>156</v>
      </c>
      <c r="CD183" s="56" t="s">
        <v>156</v>
      </c>
      <c r="CE183" s="22" t="s">
        <v>156</v>
      </c>
      <c r="CF183" s="56" t="s">
        <v>156</v>
      </c>
      <c r="CG183" s="22" t="s">
        <v>156</v>
      </c>
      <c r="CH183" s="56" t="s">
        <v>156</v>
      </c>
      <c r="CI183" s="24">
        <v>1</v>
      </c>
      <c r="CJ183" s="24" t="s">
        <v>184</v>
      </c>
      <c r="CK183" s="22" t="s">
        <v>198</v>
      </c>
      <c r="CL183" s="22" t="s">
        <v>199</v>
      </c>
      <c r="CM183" s="22" t="s">
        <v>210</v>
      </c>
      <c r="CN183" s="55">
        <v>7.7616468999999997</v>
      </c>
      <c r="CO183" s="55">
        <v>7.7616468999999997</v>
      </c>
      <c r="CP183" s="24" t="s">
        <v>158</v>
      </c>
      <c r="CQ183" s="24" t="s">
        <v>168</v>
      </c>
      <c r="CR183" s="56">
        <v>2</v>
      </c>
      <c r="CS183" s="56">
        <v>2</v>
      </c>
      <c r="CT183" s="24" t="s">
        <v>160</v>
      </c>
      <c r="CU183" s="24" t="s">
        <v>160</v>
      </c>
      <c r="CV183" s="56">
        <v>55.000291984953797</v>
      </c>
      <c r="CW183" s="56">
        <v>70</v>
      </c>
      <c r="CX183" s="55">
        <v>16.265134601790702</v>
      </c>
      <c r="CY183" s="55">
        <v>83.734865398209294</v>
      </c>
      <c r="CZ183" s="57">
        <v>8121.3725828405404</v>
      </c>
      <c r="DA183" s="57">
        <v>74420.488354429806</v>
      </c>
      <c r="DB183" s="55">
        <v>0.10912818180071945</v>
      </c>
      <c r="DC183" s="57">
        <v>6800.4204007285998</v>
      </c>
      <c r="DD183" s="57">
        <v>1320.9521821119401</v>
      </c>
      <c r="DE183" s="58">
        <v>1603998.7142052867</v>
      </c>
      <c r="DF183" s="58">
        <v>311569.79668598284</v>
      </c>
      <c r="DG183" s="58">
        <v>1915568.5108912694</v>
      </c>
      <c r="DH183" s="23">
        <v>44999602</v>
      </c>
      <c r="DI183" s="55">
        <v>0</v>
      </c>
      <c r="DJ183" s="55">
        <v>0</v>
      </c>
      <c r="DK183" s="55">
        <v>0</v>
      </c>
      <c r="DL183" s="55" t="s">
        <v>156</v>
      </c>
      <c r="DM183" s="55" t="s">
        <v>156</v>
      </c>
      <c r="DN183" s="58">
        <v>29.776517950539802</v>
      </c>
      <c r="DO183" s="59">
        <v>9.7488231199124501E-5</v>
      </c>
      <c r="DP183" s="24" t="s">
        <v>162</v>
      </c>
      <c r="DQ183" s="24" t="s">
        <v>162</v>
      </c>
      <c r="DR183" s="56">
        <v>12</v>
      </c>
      <c r="DS183" s="56">
        <v>12</v>
      </c>
      <c r="DT183" s="24" t="s">
        <v>162</v>
      </c>
      <c r="DU183" s="56">
        <v>3</v>
      </c>
      <c r="DV183" s="56">
        <v>4</v>
      </c>
      <c r="DW183" s="22" t="s">
        <v>237</v>
      </c>
      <c r="DX183" s="22" t="s">
        <v>164</v>
      </c>
      <c r="DY183" s="24" t="s">
        <v>165</v>
      </c>
      <c r="DZ183" s="24" t="s">
        <v>170</v>
      </c>
      <c r="EA183" s="56">
        <v>1</v>
      </c>
      <c r="EB183" s="24" t="s">
        <v>161</v>
      </c>
      <c r="EC183" s="56">
        <v>29</v>
      </c>
      <c r="ED183" s="23">
        <v>94540000</v>
      </c>
      <c r="EE183" s="23">
        <v>23447000</v>
      </c>
      <c r="EF183" s="23">
        <v>2814000</v>
      </c>
      <c r="EG183" s="23">
        <v>120801000</v>
      </c>
      <c r="EH183" s="23" t="s">
        <v>156</v>
      </c>
      <c r="EI183" s="23">
        <v>120801000</v>
      </c>
      <c r="EJ183" s="23">
        <v>120801000</v>
      </c>
      <c r="EK183" s="24" t="s">
        <v>156</v>
      </c>
    </row>
    <row r="184" spans="1:141" ht="30" x14ac:dyDescent="0.2">
      <c r="A184" s="236" t="s">
        <v>113</v>
      </c>
      <c r="B184" s="237" t="s">
        <v>310</v>
      </c>
      <c r="C184" s="237" t="s">
        <v>214</v>
      </c>
      <c r="D184" s="238" t="s">
        <v>757</v>
      </c>
      <c r="E184" s="403" t="s">
        <v>179</v>
      </c>
      <c r="F184" s="236" t="s">
        <v>306</v>
      </c>
      <c r="G184" s="236" t="s">
        <v>277</v>
      </c>
      <c r="H184" s="236" t="s">
        <v>307</v>
      </c>
      <c r="I184" s="236" t="s">
        <v>308</v>
      </c>
      <c r="J184" s="236" t="s">
        <v>309</v>
      </c>
      <c r="K184" s="236" t="s">
        <v>154</v>
      </c>
      <c r="L184" s="239">
        <v>3830000</v>
      </c>
      <c r="M184" s="186" t="s">
        <v>749</v>
      </c>
      <c r="N184" s="240"/>
      <c r="O184" s="228" t="s">
        <v>749</v>
      </c>
      <c r="P184" s="383"/>
      <c r="Q184" s="229"/>
      <c r="R184" s="229"/>
      <c r="S184" s="241">
        <v>1.7543918552372901</v>
      </c>
      <c r="T184" s="406">
        <v>6</v>
      </c>
      <c r="U184" s="240"/>
      <c r="V184" s="104" t="s">
        <v>155</v>
      </c>
      <c r="W184" s="105"/>
      <c r="X184" s="190">
        <f t="shared" si="117"/>
        <v>5466.922175852761</v>
      </c>
      <c r="Y184" s="331"/>
      <c r="Z184" s="331"/>
      <c r="AA184" s="85" t="s">
        <v>161</v>
      </c>
      <c r="AB184" s="331"/>
      <c r="AC184" s="331"/>
      <c r="AD184" s="331"/>
      <c r="AE184" s="331"/>
      <c r="AF184" s="242">
        <f t="shared" si="118"/>
        <v>0</v>
      </c>
      <c r="AG184" s="242">
        <f>IF(X184&lt;999,20,IF(X184&lt;1499,15,IF(X184&lt;1999,10,IF(X184&lt;3999,5,IF(X184&gt;4000,0)))))</f>
        <v>0</v>
      </c>
      <c r="AH184" s="242">
        <f t="shared" si="119"/>
        <v>15</v>
      </c>
      <c r="AI184" s="242">
        <v>10</v>
      </c>
      <c r="AJ184" s="241" t="s">
        <v>162</v>
      </c>
      <c r="AK184" s="242">
        <f>IF(AL184="Minimal",15,0)</f>
        <v>15</v>
      </c>
      <c r="AL184" s="241" t="s">
        <v>751</v>
      </c>
      <c r="AM184" s="242">
        <f t="shared" si="120"/>
        <v>10</v>
      </c>
      <c r="AN184" s="241" t="s">
        <v>161</v>
      </c>
      <c r="AO184" s="242">
        <f t="shared" si="98"/>
        <v>0</v>
      </c>
      <c r="AP184" s="241" t="s">
        <v>162</v>
      </c>
      <c r="AQ184" s="242">
        <f t="shared" si="124"/>
        <v>0</v>
      </c>
      <c r="AR184" s="241" t="s">
        <v>162</v>
      </c>
      <c r="AS184" s="191">
        <v>2.661746009269887</v>
      </c>
      <c r="AT184" s="191">
        <v>1.3004642297650131</v>
      </c>
      <c r="AU184" s="191">
        <v>13.581708313338</v>
      </c>
      <c r="AV184" s="191">
        <v>0</v>
      </c>
      <c r="AW184" s="191" t="s">
        <v>155</v>
      </c>
      <c r="AX184" s="191" t="s">
        <v>155</v>
      </c>
      <c r="AY184" s="191">
        <v>0</v>
      </c>
      <c r="AZ184" s="191">
        <v>0</v>
      </c>
      <c r="BA184" s="224"/>
      <c r="BB184" s="125"/>
      <c r="BC184" s="505"/>
      <c r="BD184" s="337" t="s">
        <v>214</v>
      </c>
      <c r="BE184" s="193">
        <v>100</v>
      </c>
      <c r="BF184" s="101" t="s">
        <v>156</v>
      </c>
      <c r="BG184" s="193" t="s">
        <v>156</v>
      </c>
      <c r="BH184" s="101" t="s">
        <v>156</v>
      </c>
      <c r="BI184" s="193" t="s">
        <v>156</v>
      </c>
      <c r="BJ184" s="193" t="s">
        <v>195</v>
      </c>
      <c r="BK184" s="193">
        <v>100</v>
      </c>
      <c r="BL184" s="193" t="s">
        <v>156</v>
      </c>
      <c r="BM184" s="193" t="s">
        <v>156</v>
      </c>
      <c r="BN184" s="193" t="s">
        <v>156</v>
      </c>
      <c r="BO184" s="193" t="s">
        <v>156</v>
      </c>
      <c r="BP184" s="386"/>
      <c r="BQ184" s="241">
        <f t="shared" si="121"/>
        <v>50</v>
      </c>
      <c r="BR184" s="386"/>
      <c r="BS184" s="408"/>
      <c r="BT184" s="386"/>
      <c r="BU184" s="242"/>
      <c r="BV184" s="241">
        <f t="shared" si="122"/>
        <v>1.7543918552372901</v>
      </c>
      <c r="BW184" s="406">
        <f t="shared" si="123"/>
        <v>7.7543918552372899</v>
      </c>
      <c r="BX184" s="508" t="s">
        <v>813</v>
      </c>
      <c r="BY184" s="386"/>
      <c r="BZ184" s="308"/>
      <c r="CA184" s="22" t="s">
        <v>310</v>
      </c>
      <c r="CB184" s="56">
        <v>100</v>
      </c>
      <c r="CC184" s="22" t="s">
        <v>156</v>
      </c>
      <c r="CD184" s="56" t="s">
        <v>156</v>
      </c>
      <c r="CE184" s="22" t="s">
        <v>156</v>
      </c>
      <c r="CF184" s="56" t="s">
        <v>156</v>
      </c>
      <c r="CG184" s="22" t="s">
        <v>156</v>
      </c>
      <c r="CH184" s="56" t="s">
        <v>156</v>
      </c>
      <c r="CI184" s="24">
        <v>1</v>
      </c>
      <c r="CJ184" s="24" t="s">
        <v>184</v>
      </c>
      <c r="CK184" s="22" t="s">
        <v>198</v>
      </c>
      <c r="CL184" s="22" t="s">
        <v>216</v>
      </c>
      <c r="CM184" s="22" t="s">
        <v>311</v>
      </c>
      <c r="CN184" s="55">
        <v>3.2</v>
      </c>
      <c r="CO184" s="55">
        <v>1.11833022</v>
      </c>
      <c r="CP184" s="24" t="s">
        <v>174</v>
      </c>
      <c r="CQ184" s="24" t="s">
        <v>174</v>
      </c>
      <c r="CR184" s="56">
        <v>1</v>
      </c>
      <c r="CS184" s="56">
        <v>1</v>
      </c>
      <c r="CT184" s="24" t="s">
        <v>159</v>
      </c>
      <c r="CU184" s="24" t="s">
        <v>159</v>
      </c>
      <c r="CV184" s="56">
        <v>48</v>
      </c>
      <c r="CW184" s="56">
        <v>55</v>
      </c>
      <c r="CX184" s="55">
        <v>0</v>
      </c>
      <c r="CY184" s="55">
        <v>100</v>
      </c>
      <c r="CZ184" s="57">
        <v>626.44914619999997</v>
      </c>
      <c r="DA184" s="57">
        <v>15588.69995</v>
      </c>
      <c r="DB184" s="55">
        <v>4.0186105846498121E-2</v>
      </c>
      <c r="DC184" s="57">
        <v>626.44914619999997</v>
      </c>
      <c r="DD184" s="57">
        <v>0</v>
      </c>
      <c r="DE184" s="58">
        <v>226398.99803106303</v>
      </c>
      <c r="DF184" s="58">
        <v>0</v>
      </c>
      <c r="DG184" s="58">
        <v>226398.99803106303</v>
      </c>
      <c r="DH184" s="23">
        <v>4980778</v>
      </c>
      <c r="DI184" s="55">
        <v>11.35602182</v>
      </c>
      <c r="DJ184" s="55">
        <v>15.8078866</v>
      </c>
      <c r="DK184" s="55">
        <v>13.585291440000001</v>
      </c>
      <c r="DL184" s="55" t="s">
        <v>156</v>
      </c>
      <c r="DM184" s="55" t="s">
        <v>156</v>
      </c>
      <c r="DN184" s="58" t="s">
        <v>156</v>
      </c>
      <c r="DO184" s="59" t="s">
        <v>156</v>
      </c>
      <c r="DP184" s="24" t="s">
        <v>162</v>
      </c>
      <c r="DQ184" s="24" t="s">
        <v>162</v>
      </c>
      <c r="DR184" s="56">
        <v>11</v>
      </c>
      <c r="DS184" s="56">
        <v>11</v>
      </c>
      <c r="DT184" s="24" t="s">
        <v>162</v>
      </c>
      <c r="DU184" s="56">
        <v>0</v>
      </c>
      <c r="DV184" s="56">
        <v>0</v>
      </c>
      <c r="DW184" s="22" t="s">
        <v>163</v>
      </c>
      <c r="DX184" s="22" t="s">
        <v>264</v>
      </c>
      <c r="DY184" s="24" t="s">
        <v>165</v>
      </c>
      <c r="DZ184" s="24" t="s">
        <v>165</v>
      </c>
      <c r="EA184" s="56">
        <v>1</v>
      </c>
      <c r="EB184" s="24" t="s">
        <v>162</v>
      </c>
      <c r="EC184" s="56">
        <v>32</v>
      </c>
      <c r="ED184" s="23">
        <v>3762000</v>
      </c>
      <c r="EE184" s="23">
        <v>61000</v>
      </c>
      <c r="EF184" s="23">
        <v>7000</v>
      </c>
      <c r="EG184" s="23">
        <v>3830000</v>
      </c>
      <c r="EH184" s="23" t="s">
        <v>156</v>
      </c>
      <c r="EI184" s="23">
        <v>3830000</v>
      </c>
      <c r="EJ184" s="23">
        <v>3830000</v>
      </c>
      <c r="EK184" s="24" t="s">
        <v>156</v>
      </c>
    </row>
    <row r="185" spans="1:141" ht="30" x14ac:dyDescent="0.2">
      <c r="A185" s="236" t="s">
        <v>118</v>
      </c>
      <c r="B185" s="237" t="s">
        <v>233</v>
      </c>
      <c r="C185" s="237" t="s">
        <v>214</v>
      </c>
      <c r="D185" s="238" t="s">
        <v>757</v>
      </c>
      <c r="E185" s="403" t="s">
        <v>153</v>
      </c>
      <c r="F185" s="236" t="s">
        <v>334</v>
      </c>
      <c r="G185" s="236" t="s">
        <v>177</v>
      </c>
      <c r="H185" s="236" t="s">
        <v>335</v>
      </c>
      <c r="I185" s="236" t="s">
        <v>156</v>
      </c>
      <c r="J185" s="236" t="s">
        <v>336</v>
      </c>
      <c r="K185" s="236" t="s">
        <v>278</v>
      </c>
      <c r="L185" s="239">
        <v>1550000</v>
      </c>
      <c r="M185" s="126">
        <v>26.823169613838097</v>
      </c>
      <c r="N185" s="240"/>
      <c r="O185" s="107">
        <v>21.9385617456722</v>
      </c>
      <c r="P185" s="85">
        <f>(V185+W185+Y185+Z185+AB185+AD185)</f>
        <v>60</v>
      </c>
      <c r="Q185" s="108">
        <v>5.85</v>
      </c>
      <c r="R185" s="108">
        <f>O185+P185+Q185</f>
        <v>87.788561745672197</v>
      </c>
      <c r="S185" s="241">
        <v>13.654173443351365</v>
      </c>
      <c r="T185" s="406">
        <v>9</v>
      </c>
      <c r="U185" s="240"/>
      <c r="V185" s="104">
        <f>IF(AU185&lt;30,0,IF(AU185&lt;50,5,IF(AU185&lt;65,10,IF(AU185&gt;66,15))))</f>
        <v>15</v>
      </c>
      <c r="W185" s="105">
        <f>IF(X185&lt;499,15,IF(X185&lt;999,10,IF(X185&lt;1499,5,IF(X185&gt;1500,0))))</f>
        <v>15</v>
      </c>
      <c r="X185" s="190">
        <f t="shared" si="117"/>
        <v>139.0264115479155</v>
      </c>
      <c r="Y185" s="105">
        <f>IF(DD185&lt;500,0,IF(DD185&lt;1000,5,IF(DD185&gt;1000,10)))</f>
        <v>10</v>
      </c>
      <c r="Z185" s="105">
        <f>IF(AA185="Yes",20,0)</f>
        <v>20</v>
      </c>
      <c r="AA185" s="85" t="s">
        <v>161</v>
      </c>
      <c r="AB185" s="105">
        <f>IF(AC185="Yes",10,0)</f>
        <v>0</v>
      </c>
      <c r="AC185" s="191" t="s">
        <v>162</v>
      </c>
      <c r="AD185" s="105">
        <f>IF(AE185="Yes",20,0)</f>
        <v>0</v>
      </c>
      <c r="AE185" s="191" t="s">
        <v>162</v>
      </c>
      <c r="AF185" s="242">
        <f t="shared" si="118"/>
        <v>20</v>
      </c>
      <c r="AG185" s="242">
        <f>IF(BM183&lt;999,20,IF(BM183&lt;1499,15,IF(BM183&lt;1999,10,IF(BM183&lt;3999,5,IF(BM183&gt;4000,0)))))</f>
        <v>0</v>
      </c>
      <c r="AH185" s="242">
        <f t="shared" si="119"/>
        <v>15</v>
      </c>
      <c r="AI185" s="242">
        <f>IF(AJ185="Yes",10,0)</f>
        <v>0</v>
      </c>
      <c r="AJ185" s="241" t="s">
        <v>162</v>
      </c>
      <c r="AK185" s="242">
        <f>IF(AL185="Minimal",15,0)</f>
        <v>0</v>
      </c>
      <c r="AL185" s="241" t="s">
        <v>752</v>
      </c>
      <c r="AM185" s="242">
        <f>AQ185</f>
        <v>0</v>
      </c>
      <c r="AN185" s="241" t="s">
        <v>162</v>
      </c>
      <c r="AO185" s="242">
        <f t="shared" si="98"/>
        <v>0</v>
      </c>
      <c r="AP185" s="241" t="s">
        <v>162</v>
      </c>
      <c r="AQ185" s="242">
        <f t="shared" si="124"/>
        <v>0</v>
      </c>
      <c r="AR185" s="241" t="s">
        <v>162</v>
      </c>
      <c r="AS185" s="191">
        <v>24.045702820610419</v>
      </c>
      <c r="AT185" s="191">
        <v>29.146031612903226</v>
      </c>
      <c r="AU185" s="191">
        <v>83.35</v>
      </c>
      <c r="AV185" s="191">
        <v>8.2540013041944356</v>
      </c>
      <c r="AW185" s="191">
        <v>8.7984902294512004</v>
      </c>
      <c r="AX185" s="191">
        <v>14.865280946666667</v>
      </c>
      <c r="AY185" s="191">
        <v>0</v>
      </c>
      <c r="AZ185" s="191">
        <v>0</v>
      </c>
      <c r="BA185" s="224"/>
      <c r="BB185" s="125"/>
      <c r="BC185" s="234"/>
      <c r="BD185" s="101" t="s">
        <v>214</v>
      </c>
      <c r="BE185" s="193">
        <v>100</v>
      </c>
      <c r="BF185" s="101" t="s">
        <v>156</v>
      </c>
      <c r="BG185" s="193" t="s">
        <v>156</v>
      </c>
      <c r="BH185" s="101" t="s">
        <v>156</v>
      </c>
      <c r="BI185" s="193" t="s">
        <v>156</v>
      </c>
      <c r="BJ185" s="193" t="s">
        <v>195</v>
      </c>
      <c r="BK185" s="193">
        <v>100</v>
      </c>
      <c r="BL185" s="193" t="s">
        <v>156</v>
      </c>
      <c r="BM185" s="193" t="s">
        <v>156</v>
      </c>
      <c r="BN185" s="193" t="s">
        <v>156</v>
      </c>
      <c r="BO185" s="193" t="s">
        <v>156</v>
      </c>
      <c r="BP185" s="85">
        <f>SUM(V185+W185+Y185+Z185+AB185+AD185)</f>
        <v>60</v>
      </c>
      <c r="BQ185" s="241">
        <f t="shared" si="121"/>
        <v>35</v>
      </c>
      <c r="BR185" s="85"/>
      <c r="BS185" s="241"/>
      <c r="BT185" s="105"/>
      <c r="BU185" s="242"/>
      <c r="BV185" s="241">
        <f t="shared" si="122"/>
        <v>13.654173443351365</v>
      </c>
      <c r="BW185" s="406">
        <f t="shared" si="123"/>
        <v>22.654173443351365</v>
      </c>
      <c r="BX185" s="508" t="s">
        <v>812</v>
      </c>
      <c r="BY185" s="85">
        <f>O185+BT185*0.25</f>
        <v>21.9385617456722</v>
      </c>
      <c r="BZ185" s="85"/>
      <c r="CA185" s="22" t="s">
        <v>233</v>
      </c>
      <c r="CB185" s="56">
        <v>100</v>
      </c>
      <c r="CC185" s="22" t="s">
        <v>156</v>
      </c>
      <c r="CD185" s="56" t="s">
        <v>156</v>
      </c>
      <c r="CE185" s="22" t="s">
        <v>156</v>
      </c>
      <c r="CF185" s="56" t="s">
        <v>156</v>
      </c>
      <c r="CG185" s="22" t="s">
        <v>156</v>
      </c>
      <c r="CH185" s="56" t="s">
        <v>156</v>
      </c>
      <c r="CI185" s="24">
        <v>1</v>
      </c>
      <c r="CJ185" s="24" t="s">
        <v>184</v>
      </c>
      <c r="CK185" s="22" t="s">
        <v>198</v>
      </c>
      <c r="CL185" s="22" t="s">
        <v>216</v>
      </c>
      <c r="CM185" s="22" t="s">
        <v>234</v>
      </c>
      <c r="CN185" s="55">
        <v>0.5</v>
      </c>
      <c r="CO185" s="55">
        <v>0.5</v>
      </c>
      <c r="CP185" s="24" t="s">
        <v>158</v>
      </c>
      <c r="CQ185" s="24" t="s">
        <v>158</v>
      </c>
      <c r="CR185" s="56">
        <v>2</v>
      </c>
      <c r="CS185" s="56">
        <v>2</v>
      </c>
      <c r="CT185" s="24" t="s">
        <v>159</v>
      </c>
      <c r="CU185" s="24" t="s">
        <v>159</v>
      </c>
      <c r="CV185" s="56">
        <v>52.507045460133803</v>
      </c>
      <c r="CW185" s="56">
        <v>55</v>
      </c>
      <c r="CX185" s="55">
        <v>7.4033818208643005</v>
      </c>
      <c r="CY185" s="55">
        <v>92.596618179135703</v>
      </c>
      <c r="CZ185" s="57">
        <v>22297.921419999999</v>
      </c>
      <c r="DA185" s="57">
        <v>88445.592550000001</v>
      </c>
      <c r="DB185" s="55">
        <v>0.25210890421017368</v>
      </c>
      <c r="DC185" s="57">
        <v>20647.121159161114</v>
      </c>
      <c r="DD185" s="57">
        <v>1650.800260838887</v>
      </c>
      <c r="DE185" s="58">
        <v>1844524.6341283831</v>
      </c>
      <c r="DF185" s="58">
        <v>147475.36587161687</v>
      </c>
      <c r="DG185" s="58">
        <v>1992000</v>
      </c>
      <c r="DH185" s="23">
        <v>45176349</v>
      </c>
      <c r="DI185" s="55" t="s">
        <v>156</v>
      </c>
      <c r="DJ185" s="55" t="s">
        <v>156</v>
      </c>
      <c r="DK185" s="55" t="s">
        <v>156</v>
      </c>
      <c r="DL185" s="55">
        <v>66.7</v>
      </c>
      <c r="DM185" s="55">
        <v>100</v>
      </c>
      <c r="DN185" s="58">
        <v>33</v>
      </c>
      <c r="DO185" s="59">
        <v>1.4296980458902399E-4</v>
      </c>
      <c r="DP185" s="24" t="s">
        <v>162</v>
      </c>
      <c r="DQ185" s="24" t="s">
        <v>162</v>
      </c>
      <c r="DR185" s="56">
        <v>12</v>
      </c>
      <c r="DS185" s="56">
        <v>12</v>
      </c>
      <c r="DT185" s="24" t="s">
        <v>162</v>
      </c>
      <c r="DU185" s="56">
        <v>4</v>
      </c>
      <c r="DV185" s="56">
        <v>4</v>
      </c>
      <c r="DW185" s="22" t="s">
        <v>175</v>
      </c>
      <c r="DX185" s="22" t="s">
        <v>156</v>
      </c>
      <c r="DY185" s="24" t="s">
        <v>166</v>
      </c>
      <c r="DZ185" s="24" t="s">
        <v>176</v>
      </c>
      <c r="EA185" s="56">
        <v>2</v>
      </c>
      <c r="EB185" s="24" t="s">
        <v>162</v>
      </c>
      <c r="EC185" s="56">
        <v>14.753019576345601</v>
      </c>
      <c r="ED185" s="23">
        <v>1250000</v>
      </c>
      <c r="EE185" s="23">
        <v>300000</v>
      </c>
      <c r="EF185" s="23">
        <v>0</v>
      </c>
      <c r="EG185" s="23">
        <v>1550000</v>
      </c>
      <c r="EH185" s="23" t="s">
        <v>156</v>
      </c>
      <c r="EI185" s="23">
        <v>1550000</v>
      </c>
      <c r="EJ185" s="23">
        <v>1550000</v>
      </c>
      <c r="EK185" s="24" t="s">
        <v>156</v>
      </c>
    </row>
    <row r="186" spans="1:141" ht="15.75" hidden="1" x14ac:dyDescent="0.2">
      <c r="A186" s="87"/>
      <c r="B186" s="87"/>
      <c r="C186" s="87"/>
      <c r="D186" s="87"/>
      <c r="E186" s="87"/>
      <c r="F186" s="87"/>
      <c r="G186" s="87"/>
      <c r="H186" s="87"/>
      <c r="I186" s="87"/>
      <c r="J186" s="87"/>
      <c r="K186" s="87"/>
      <c r="L186" s="116"/>
      <c r="M186" s="120"/>
      <c r="N186" s="94"/>
      <c r="O186" s="120"/>
      <c r="P186" s="120"/>
      <c r="Q186" s="120"/>
      <c r="R186" s="120"/>
      <c r="S186" s="120"/>
      <c r="T186" s="120"/>
      <c r="U186" s="94"/>
      <c r="V186" s="120"/>
      <c r="W186" s="120"/>
      <c r="X186" s="120"/>
      <c r="Y186" s="120"/>
      <c r="Z186" s="120"/>
      <c r="AA186" s="120" t="s">
        <v>749</v>
      </c>
      <c r="AB186" s="120"/>
      <c r="AC186" s="120"/>
      <c r="AD186" s="120"/>
      <c r="AE186" s="120"/>
      <c r="AF186" s="120"/>
      <c r="AG186" s="120"/>
      <c r="AH186" s="120">
        <f t="shared" ref="AH186" si="125">IF(AA186="Yes",15,0)</f>
        <v>0</v>
      </c>
      <c r="AI186" s="120"/>
      <c r="AJ186" s="120"/>
      <c r="AK186" s="120"/>
      <c r="AL186" s="120"/>
      <c r="AM186" s="120"/>
      <c r="AN186" s="120" t="s">
        <v>749</v>
      </c>
      <c r="AO186" s="120"/>
      <c r="AP186" s="120"/>
      <c r="AQ186" s="120"/>
      <c r="AR186" s="120"/>
      <c r="AS186" s="230"/>
      <c r="AT186" s="230"/>
      <c r="AU186" s="230"/>
      <c r="AV186" s="230"/>
      <c r="AW186" s="230"/>
      <c r="AX186" s="230"/>
      <c r="AY186" s="230"/>
      <c r="AZ186" s="230"/>
      <c r="BA186" s="231"/>
      <c r="BB186" s="125"/>
      <c r="BC186" s="106"/>
      <c r="BD186" s="87"/>
      <c r="BE186" s="88"/>
      <c r="BF186" s="87"/>
      <c r="BG186" s="88"/>
      <c r="BH186" s="87"/>
      <c r="BI186" s="88"/>
      <c r="BJ186" s="88"/>
      <c r="BK186" s="88"/>
      <c r="BL186" s="88"/>
      <c r="BM186" s="88"/>
      <c r="BN186" s="88"/>
      <c r="BO186" s="88"/>
      <c r="BP186" s="88"/>
      <c r="BQ186" s="88"/>
      <c r="BR186" s="88"/>
      <c r="BS186" s="88"/>
      <c r="BT186" s="88"/>
      <c r="BU186" s="88"/>
      <c r="BV186" s="88"/>
      <c r="BW186" s="435"/>
      <c r="BX186" s="88"/>
      <c r="BY186" s="88"/>
      <c r="BZ186" s="88"/>
    </row>
    <row r="187" spans="1:141" ht="15.75" x14ac:dyDescent="0.2">
      <c r="A187" s="244"/>
      <c r="B187" s="244"/>
      <c r="C187" s="244"/>
      <c r="D187" s="244"/>
      <c r="E187" s="244"/>
      <c r="F187" s="244"/>
      <c r="G187" s="244"/>
      <c r="H187" s="244"/>
      <c r="I187" s="244"/>
      <c r="J187" s="244"/>
      <c r="K187" s="244"/>
      <c r="L187" s="245"/>
      <c r="M187" s="120"/>
      <c r="N187" s="240"/>
      <c r="O187" s="120"/>
      <c r="P187" s="120"/>
      <c r="Q187" s="120"/>
      <c r="R187" s="120"/>
      <c r="S187" s="246"/>
      <c r="T187" s="120"/>
      <c r="U187" s="240"/>
      <c r="V187" s="120"/>
      <c r="W187" s="120"/>
      <c r="X187" s="120"/>
      <c r="Y187" s="120"/>
      <c r="Z187" s="120"/>
      <c r="AA187" s="120"/>
      <c r="AB187" s="120"/>
      <c r="AC187" s="120"/>
      <c r="AD187" s="120"/>
      <c r="AE187" s="120"/>
      <c r="AF187" s="246"/>
      <c r="AG187" s="246"/>
      <c r="AH187" s="246"/>
      <c r="AI187" s="246"/>
      <c r="AJ187" s="246"/>
      <c r="AK187" s="246"/>
      <c r="AL187" s="246"/>
      <c r="AM187" s="246"/>
      <c r="AN187" s="246"/>
      <c r="AO187" s="246"/>
      <c r="AP187" s="246"/>
      <c r="AQ187" s="246"/>
      <c r="AR187" s="246"/>
      <c r="AS187" s="230"/>
      <c r="AT187" s="230"/>
      <c r="AU187" s="230"/>
      <c r="AV187" s="230"/>
      <c r="AW187" s="230"/>
      <c r="AX187" s="230"/>
      <c r="AY187" s="230"/>
      <c r="AZ187" s="230"/>
      <c r="BA187" s="231"/>
      <c r="BB187" s="125"/>
      <c r="BC187" s="106"/>
      <c r="BD187" s="87"/>
      <c r="BE187" s="88"/>
      <c r="BF187" s="87"/>
      <c r="BG187" s="88"/>
      <c r="BH187" s="87"/>
      <c r="BI187" s="88"/>
      <c r="BJ187" s="88"/>
      <c r="BK187" s="88"/>
      <c r="BL187" s="88"/>
      <c r="BM187" s="88"/>
      <c r="BN187" s="88"/>
      <c r="BO187" s="88"/>
      <c r="BP187" s="88"/>
      <c r="BQ187" s="247"/>
      <c r="BR187" s="88"/>
      <c r="BS187" s="247"/>
      <c r="BT187" s="88"/>
      <c r="BU187" s="247"/>
      <c r="BV187" s="247"/>
      <c r="BW187" s="466"/>
      <c r="BX187" s="247"/>
      <c r="BY187" s="88"/>
      <c r="BZ187" s="88"/>
    </row>
    <row r="188" spans="1:141" ht="15.75" x14ac:dyDescent="0.2">
      <c r="A188" s="87"/>
      <c r="B188" s="87"/>
      <c r="C188" s="87"/>
      <c r="D188" s="87"/>
      <c r="E188" s="87"/>
      <c r="F188" s="87"/>
      <c r="G188" s="87"/>
      <c r="H188" s="87"/>
      <c r="I188" s="87"/>
      <c r="J188" s="87"/>
      <c r="K188" s="87"/>
      <c r="L188" s="116"/>
      <c r="M188" s="120"/>
      <c r="N188" s="94"/>
      <c r="O188" s="120"/>
      <c r="P188" s="120"/>
      <c r="Q188" s="120"/>
      <c r="R188" s="120"/>
      <c r="S188" s="120"/>
      <c r="T188" s="120"/>
      <c r="U188" s="94"/>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230"/>
      <c r="AT188" s="230"/>
      <c r="AU188" s="230"/>
      <c r="AV188" s="230"/>
      <c r="AW188" s="230"/>
      <c r="AX188" s="230"/>
      <c r="AY188" s="230"/>
      <c r="AZ188" s="230"/>
      <c r="BA188" s="231"/>
      <c r="BB188" s="125"/>
      <c r="BC188" s="106"/>
      <c r="BD188" s="87"/>
      <c r="BE188" s="88"/>
      <c r="BF188" s="87"/>
      <c r="BG188" s="88"/>
      <c r="BH188" s="87"/>
      <c r="BI188" s="88"/>
      <c r="BJ188" s="88"/>
      <c r="BK188" s="88"/>
      <c r="BL188" s="88"/>
      <c r="BM188" s="88"/>
      <c r="BN188" s="88"/>
      <c r="BO188" s="88"/>
      <c r="BP188" s="88"/>
      <c r="BQ188" s="88"/>
      <c r="BR188" s="88"/>
      <c r="BS188" s="88"/>
      <c r="BT188" s="88"/>
      <c r="BU188" s="88"/>
      <c r="BV188" s="88"/>
      <c r="BW188" s="435"/>
      <c r="BX188" s="88"/>
      <c r="BY188" s="88"/>
      <c r="BZ188" s="88"/>
    </row>
  </sheetData>
  <autoFilter ref="A8:EK186">
    <filterColumn colId="3">
      <filters>
        <filter val="Highway"/>
      </filters>
    </filterColumn>
    <filterColumn colId="4">
      <customFilters>
        <customFilter operator="notEqual" val=" "/>
      </customFilters>
    </filterColumn>
    <filterColumn colId="41">
      <customFilters>
        <customFilter val="**"/>
      </customFilters>
    </filterColumn>
    <sortState ref="A17:EJ185">
      <sortCondition descending="1" ref="BQ8:BQ186"/>
    </sortState>
  </autoFilter>
  <sortState ref="A70:AX127">
    <sortCondition ref="A7"/>
  </sortState>
  <mergeCells count="6">
    <mergeCell ref="E2:AT2"/>
    <mergeCell ref="V7:AE7"/>
    <mergeCell ref="AF7:AR7"/>
    <mergeCell ref="BU6:BZ6"/>
    <mergeCell ref="G6:AO6"/>
    <mergeCell ref="A6:E6"/>
  </mergeCells>
  <printOptions horizontalCentered="1"/>
  <pageMargins left="0.25" right="0.25" top="0.75" bottom="0.75" header="0.3" footer="0.3"/>
  <pageSetup paperSize="17"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filterMode="1">
    <pageSetUpPr fitToPage="1"/>
  </sheetPr>
  <dimension ref="A1:EN188"/>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19.28515625"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819</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05.6"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825</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4" si="1">IF(AU9&lt;30,0,IF(AU9&lt;50,5,IF(AU9&lt;65,10,IF(AU9&lt;79,15,IF(AU9&gt;80,20)))))</f>
        <v>5</v>
      </c>
      <c r="AG9" s="342">
        <f t="shared" ref="AG9:AG16" si="2">IF(X9&lt;999,20,IF(X9&lt;1499,15,IF(X9&lt;1999,10,IF(X9&lt;3999,5,IF(X9&gt;4000,0)))))</f>
        <v>20</v>
      </c>
      <c r="AH9" s="342">
        <f t="shared" ref="AH9:AH24" si="3">IF(AA9="Yes",15,0)</f>
        <v>15</v>
      </c>
      <c r="AI9" s="342">
        <f t="shared" ref="AI9:AI16" si="4">IF(AJ9="Yes",10,0)</f>
        <v>10</v>
      </c>
      <c r="AJ9" s="332" t="s">
        <v>161</v>
      </c>
      <c r="AK9" s="342">
        <f t="shared" ref="AK9:AK16" si="5">IF(AL9="Minimal",15,0)</f>
        <v>15</v>
      </c>
      <c r="AL9" s="332" t="s">
        <v>751</v>
      </c>
      <c r="AM9" s="342">
        <f t="shared" ref="AM9:AM24"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4"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4"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AI24"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3"/>
      <c r="R21" s="353"/>
      <c r="S21" s="354">
        <v>36.700000000000003</v>
      </c>
      <c r="T21" s="141">
        <v>6.75</v>
      </c>
      <c r="U21" s="439"/>
      <c r="V21" s="143"/>
      <c r="W21" s="355"/>
      <c r="X21" s="356">
        <f t="shared" si="12"/>
        <v>89.223959053811043</v>
      </c>
      <c r="Y21" s="357"/>
      <c r="Z21" s="357"/>
      <c r="AA21" s="357" t="s">
        <v>161</v>
      </c>
      <c r="AB21" s="357"/>
      <c r="AC21" s="357"/>
      <c r="AD21" s="357"/>
      <c r="AE21" s="357"/>
      <c r="AF21" s="358">
        <f t="shared" si="1"/>
        <v>5</v>
      </c>
      <c r="AG21" s="358">
        <f t="shared" si="18"/>
        <v>20</v>
      </c>
      <c r="AH21" s="358">
        <f t="shared" si="3"/>
        <v>15</v>
      </c>
      <c r="AI21" s="358">
        <f t="shared" si="19"/>
        <v>10</v>
      </c>
      <c r="AJ21" s="354" t="s">
        <v>161</v>
      </c>
      <c r="AK21" s="358">
        <f t="shared" ref="AK21:AK24" si="20">IF(AL21="Minimal",15,0)</f>
        <v>15</v>
      </c>
      <c r="AL21" s="354" t="s">
        <v>751</v>
      </c>
      <c r="AM21" s="358">
        <f t="shared" si="6"/>
        <v>10</v>
      </c>
      <c r="AN21" s="354" t="s">
        <v>161</v>
      </c>
      <c r="AO21" s="358">
        <f t="shared" ref="AO21:AO24" si="21">IF(AP21="Yes",5,0)</f>
        <v>0</v>
      </c>
      <c r="AP21" s="354" t="s">
        <v>162</v>
      </c>
      <c r="AQ21" s="358">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354">
        <f>SUM(AF21+AG21+AH21+AI21++AK21+AM21+AO21+AQ21)</f>
        <v>75</v>
      </c>
      <c r="BR21" s="360"/>
      <c r="BS21" s="360"/>
      <c r="BT21" s="360"/>
      <c r="BU21" s="358">
        <v>100</v>
      </c>
      <c r="BV21" s="406">
        <f>S21+BU21*0.25</f>
        <v>61.7</v>
      </c>
      <c r="BW21" s="406"/>
      <c r="BX21" s="360"/>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12"/>
        <v>2.8524159963489075E-7</v>
      </c>
      <c r="Y22" s="375">
        <v>0</v>
      </c>
      <c r="Z22" s="375" t="s">
        <v>749</v>
      </c>
      <c r="AA22" s="372" t="s">
        <v>161</v>
      </c>
      <c r="AB22" s="375">
        <f>IF(AC22="Yes",10,0)</f>
        <v>0</v>
      </c>
      <c r="AC22" s="376" t="s">
        <v>162</v>
      </c>
      <c r="AD22" s="377">
        <f>IF(AE22="Yes",10,0)</f>
        <v>0</v>
      </c>
      <c r="AE22" s="376" t="s">
        <v>162</v>
      </c>
      <c r="AF22" s="342">
        <f t="shared" si="1"/>
        <v>0</v>
      </c>
      <c r="AG22" s="342">
        <f t="shared" si="18"/>
        <v>20</v>
      </c>
      <c r="AH22" s="342">
        <f t="shared" si="3"/>
        <v>15</v>
      </c>
      <c r="AI22" s="342">
        <f t="shared" si="19"/>
        <v>10</v>
      </c>
      <c r="AJ22" s="332" t="s">
        <v>161</v>
      </c>
      <c r="AK22" s="342">
        <f t="shared" si="20"/>
        <v>15</v>
      </c>
      <c r="AL22" s="332" t="s">
        <v>751</v>
      </c>
      <c r="AM22" s="342">
        <f t="shared" si="6"/>
        <v>10</v>
      </c>
      <c r="AN22" s="332" t="s">
        <v>161</v>
      </c>
      <c r="AO22" s="342">
        <f t="shared" si="21"/>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80"/>
      <c r="R23" s="380"/>
      <c r="S23" s="354">
        <v>29.6</v>
      </c>
      <c r="T23" s="354">
        <v>7.5</v>
      </c>
      <c r="U23" s="439"/>
      <c r="V23" s="143"/>
      <c r="W23" s="355"/>
      <c r="X23" s="356">
        <f t="shared" si="12"/>
        <v>4.6686955318854615</v>
      </c>
      <c r="Y23" s="357"/>
      <c r="Z23" s="357"/>
      <c r="AA23" s="357" t="s">
        <v>161</v>
      </c>
      <c r="AB23" s="357"/>
      <c r="AC23" s="357"/>
      <c r="AD23" s="357"/>
      <c r="AE23" s="357"/>
      <c r="AF23" s="358">
        <f t="shared" si="1"/>
        <v>5</v>
      </c>
      <c r="AG23" s="358">
        <f t="shared" si="18"/>
        <v>20</v>
      </c>
      <c r="AH23" s="358">
        <f t="shared" si="3"/>
        <v>15</v>
      </c>
      <c r="AI23" s="358">
        <f t="shared" si="19"/>
        <v>10</v>
      </c>
      <c r="AJ23" s="354" t="s">
        <v>161</v>
      </c>
      <c r="AK23" s="358">
        <f t="shared" si="20"/>
        <v>15</v>
      </c>
      <c r="AL23" s="354" t="s">
        <v>751</v>
      </c>
      <c r="AM23" s="358">
        <f t="shared" si="6"/>
        <v>10</v>
      </c>
      <c r="AN23" s="354" t="s">
        <v>161</v>
      </c>
      <c r="AO23" s="358">
        <f t="shared" si="21"/>
        <v>0</v>
      </c>
      <c r="AP23" s="354" t="s">
        <v>162</v>
      </c>
      <c r="AQ23" s="358">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354">
        <f>SUM(AF23+AG23+AH23+AI23++AK23+AM23+AO23+AQ23)</f>
        <v>75</v>
      </c>
      <c r="BR23" s="360"/>
      <c r="BS23" s="360"/>
      <c r="BT23" s="360"/>
      <c r="BU23" s="360"/>
      <c r="BV23" s="360"/>
      <c r="BW23" s="360"/>
      <c r="BX23" s="360"/>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80"/>
      <c r="R24" s="380"/>
      <c r="S24" s="354">
        <v>28.3</v>
      </c>
      <c r="T24" s="354">
        <v>7.5</v>
      </c>
      <c r="U24" s="439"/>
      <c r="V24" s="143"/>
      <c r="W24" s="355"/>
      <c r="X24" s="356">
        <f t="shared" si="12"/>
        <v>1.8674782127541847</v>
      </c>
      <c r="Y24" s="357"/>
      <c r="Z24" s="357"/>
      <c r="AA24" s="357" t="s">
        <v>161</v>
      </c>
      <c r="AB24" s="357"/>
      <c r="AC24" s="357"/>
      <c r="AD24" s="357"/>
      <c r="AE24" s="357"/>
      <c r="AF24" s="358">
        <f t="shared" si="1"/>
        <v>5</v>
      </c>
      <c r="AG24" s="358">
        <f t="shared" si="18"/>
        <v>20</v>
      </c>
      <c r="AH24" s="358">
        <f t="shared" si="3"/>
        <v>15</v>
      </c>
      <c r="AI24" s="358">
        <f t="shared" si="19"/>
        <v>10</v>
      </c>
      <c r="AJ24" s="354" t="s">
        <v>161</v>
      </c>
      <c r="AK24" s="358">
        <f t="shared" si="20"/>
        <v>15</v>
      </c>
      <c r="AL24" s="354" t="s">
        <v>751</v>
      </c>
      <c r="AM24" s="358">
        <f t="shared" si="6"/>
        <v>10</v>
      </c>
      <c r="AN24" s="354" t="s">
        <v>161</v>
      </c>
      <c r="AO24" s="358">
        <f t="shared" si="21"/>
        <v>0</v>
      </c>
      <c r="AP24" s="354" t="s">
        <v>162</v>
      </c>
      <c r="AQ24" s="358">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354">
        <f>SUM(AF24+AG24+AH24+AI24++AK24+AM24+AO24+AQ24)</f>
        <v>75</v>
      </c>
      <c r="BR24" s="382"/>
      <c r="BS24" s="382"/>
      <c r="BT24" s="382"/>
      <c r="BU24" s="382"/>
      <c r="BV24" s="382"/>
      <c r="BW24" s="382"/>
      <c r="BX24" s="382"/>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135.6" customHeight="1" x14ac:dyDescent="0.2">
      <c r="A25" s="403" t="s">
        <v>518</v>
      </c>
      <c r="B25" s="404" t="s">
        <v>197</v>
      </c>
      <c r="C25" s="404" t="s">
        <v>194</v>
      </c>
      <c r="D25" s="238" t="s">
        <v>759</v>
      </c>
      <c r="E25" s="238" t="s">
        <v>179</v>
      </c>
      <c r="F25" s="403"/>
      <c r="G25" s="403" t="s">
        <v>505</v>
      </c>
      <c r="H25" s="403"/>
      <c r="I25" s="403"/>
      <c r="J25" s="403" t="s">
        <v>846</v>
      </c>
      <c r="K25" s="403"/>
      <c r="L25" s="405">
        <v>1602288</v>
      </c>
      <c r="M25" s="154"/>
      <c r="N25" s="462"/>
      <c r="O25" s="155"/>
      <c r="P25" s="367"/>
      <c r="Q25" s="367"/>
      <c r="R25" s="367"/>
      <c r="S25" s="406">
        <v>25.95</v>
      </c>
      <c r="T25" s="506"/>
      <c r="U25" s="462"/>
      <c r="V25" s="159" t="s">
        <v>155</v>
      </c>
      <c r="W25" s="365"/>
      <c r="X25" s="366">
        <f t="shared" ref="X25:X56" si="22">(EI25/CZ25)/CO25</f>
        <v>52522.839394883056</v>
      </c>
      <c r="Y25" s="367"/>
      <c r="Z25" s="367"/>
      <c r="AA25" s="367" t="s">
        <v>161</v>
      </c>
      <c r="AB25" s="365">
        <f>IF(AC25="Yes",10,0)</f>
        <v>0</v>
      </c>
      <c r="AC25" s="367"/>
      <c r="AD25" s="368">
        <f>IF(AE25="Yes",10,0)</f>
        <v>0</v>
      </c>
      <c r="AE25" s="367"/>
      <c r="AF25" s="407">
        <f t="shared" ref="AF25:AF56" si="23">IF(AU25&lt;30,0,IF(AU25&lt;50,5,IF(AU25&lt;65,10,IF(AU25&lt;79,15,IF(AU25&gt;80,20)))))</f>
        <v>0</v>
      </c>
      <c r="AG25" s="407">
        <f>IF(BM23&lt;999,20,IF(BM23&lt;1499,15,IF(BM23&lt;1999,10,IF(BM23&lt;3999,5,IF(BM23&gt;4000,0)))))</f>
        <v>20</v>
      </c>
      <c r="AH25" s="407">
        <f t="shared" ref="AH25:AH56" si="24">IF(AA25="Yes",15,0)</f>
        <v>15</v>
      </c>
      <c r="AI25" s="407">
        <f t="shared" ref="AI25:AI33" si="25">IF(AJ25="Yes",10,0)</f>
        <v>10</v>
      </c>
      <c r="AJ25" s="364" t="s">
        <v>161</v>
      </c>
      <c r="AK25" s="407">
        <f t="shared" ref="AK25:AK32" si="26">IF(AL25="Minimal",15,0)</f>
        <v>15</v>
      </c>
      <c r="AL25" s="364" t="s">
        <v>751</v>
      </c>
      <c r="AM25" s="407">
        <f t="shared" ref="AM25:AM56" si="27">IF(AN25="Yes",10,0)</f>
        <v>10</v>
      </c>
      <c r="AN25" s="364" t="s">
        <v>161</v>
      </c>
      <c r="AO25" s="407">
        <f>IF(AP25="Yes",5,0)</f>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6">
        <f>S25+BU25*0.25</f>
        <v>50.95</v>
      </c>
      <c r="BW25" s="406">
        <f>BV25+T25</f>
        <v>50.95</v>
      </c>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3"/>
      <c r="R26" s="353"/>
      <c r="S26" s="354">
        <v>14.4</v>
      </c>
      <c r="T26" s="354">
        <v>7.5</v>
      </c>
      <c r="U26" s="439"/>
      <c r="V26" s="143"/>
      <c r="W26" s="355"/>
      <c r="X26" s="356">
        <f t="shared" si="22"/>
        <v>185.57179308745071</v>
      </c>
      <c r="Y26" s="357"/>
      <c r="Z26" s="357"/>
      <c r="AA26" s="357" t="s">
        <v>161</v>
      </c>
      <c r="AB26" s="357"/>
      <c r="AC26" s="357"/>
      <c r="AD26" s="357"/>
      <c r="AE26" s="357"/>
      <c r="AF26" s="358">
        <f t="shared" si="23"/>
        <v>5</v>
      </c>
      <c r="AG26" s="358">
        <f t="shared" ref="AG26:AG31" si="28">IF(X26&lt;999,20,IF(X26&lt;1499,15,IF(X26&lt;1999,10,IF(X26&lt;3999,5,IF(X26&gt;4000,0)))))</f>
        <v>20</v>
      </c>
      <c r="AH26" s="358">
        <f t="shared" si="24"/>
        <v>15</v>
      </c>
      <c r="AI26" s="397">
        <f t="shared" si="25"/>
        <v>10</v>
      </c>
      <c r="AJ26" s="398" t="s">
        <v>161</v>
      </c>
      <c r="AK26" s="358">
        <f t="shared" si="26"/>
        <v>15</v>
      </c>
      <c r="AL26" s="354" t="s">
        <v>751</v>
      </c>
      <c r="AM26" s="358">
        <f t="shared" si="27"/>
        <v>10</v>
      </c>
      <c r="AN26" s="354" t="s">
        <v>161</v>
      </c>
      <c r="AO26" s="358">
        <f>IF(AP26="Yes",5,0)</f>
        <v>0</v>
      </c>
      <c r="AP26" s="354" t="s">
        <v>162</v>
      </c>
      <c r="AQ26" s="358">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354">
        <f>SUM(AF26+AG26+AH26+AI26++AK26+AM26+AO26+AQ26)</f>
        <v>75</v>
      </c>
      <c r="BR26" s="360"/>
      <c r="BS26" s="360"/>
      <c r="BT26" s="360"/>
      <c r="BU26" s="360"/>
      <c r="BV26" s="360"/>
      <c r="BW26" s="360"/>
      <c r="BX26" s="360"/>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42" hidden="1" customHeight="1" x14ac:dyDescent="0.2">
      <c r="A27" s="47" t="s">
        <v>601</v>
      </c>
      <c r="B27" s="83" t="s">
        <v>295</v>
      </c>
      <c r="C27" s="232" t="s">
        <v>214</v>
      </c>
      <c r="D27" s="78" t="s">
        <v>761</v>
      </c>
      <c r="E27" s="196" t="s">
        <v>179</v>
      </c>
      <c r="F27" s="344"/>
      <c r="G27" s="48" t="s">
        <v>632</v>
      </c>
      <c r="H27" s="48" t="s">
        <v>459</v>
      </c>
      <c r="I27" s="48" t="s">
        <v>673</v>
      </c>
      <c r="J27" s="48" t="s">
        <v>714</v>
      </c>
      <c r="K27" s="48" t="s">
        <v>730</v>
      </c>
      <c r="L27" s="388">
        <v>400000</v>
      </c>
      <c r="M27" s="198"/>
      <c r="N27" s="439"/>
      <c r="O27" s="199"/>
      <c r="P27" s="389"/>
      <c r="Q27" s="389"/>
      <c r="R27" s="389"/>
      <c r="S27" s="390">
        <v>13.463021372661501</v>
      </c>
      <c r="T27" s="391">
        <v>9.75</v>
      </c>
      <c r="U27" s="439"/>
      <c r="V27" s="205" t="s">
        <v>155</v>
      </c>
      <c r="W27" s="392"/>
      <c r="X27" s="393">
        <f t="shared" si="22"/>
        <v>1441.3118527042577</v>
      </c>
      <c r="Y27" s="394"/>
      <c r="Z27" s="394"/>
      <c r="AA27" s="394" t="s">
        <v>161</v>
      </c>
      <c r="AB27" s="394"/>
      <c r="AC27" s="394"/>
      <c r="AD27" s="394"/>
      <c r="AE27" s="394"/>
      <c r="AF27" s="395">
        <f t="shared" si="23"/>
        <v>10</v>
      </c>
      <c r="AG27" s="395">
        <f t="shared" si="28"/>
        <v>15</v>
      </c>
      <c r="AH27" s="395">
        <f t="shared" si="24"/>
        <v>15</v>
      </c>
      <c r="AI27" s="395">
        <f t="shared" si="25"/>
        <v>10</v>
      </c>
      <c r="AJ27" s="391" t="s">
        <v>161</v>
      </c>
      <c r="AK27" s="395">
        <f t="shared" si="26"/>
        <v>15</v>
      </c>
      <c r="AL27" s="391" t="s">
        <v>751</v>
      </c>
      <c r="AM27" s="395">
        <f t="shared" si="27"/>
        <v>10</v>
      </c>
      <c r="AN27" s="391" t="s">
        <v>161</v>
      </c>
      <c r="AO27" s="395">
        <f>IF(AP27="Yes",10,0)</f>
        <v>0</v>
      </c>
      <c r="AP27" s="391" t="s">
        <v>162</v>
      </c>
      <c r="AQ27" s="395">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391">
        <f>SUM(AF27+AG27+AH27+AI27+AK27+AM27+AO27)</f>
        <v>75</v>
      </c>
      <c r="BR27" s="396"/>
      <c r="BS27" s="396"/>
      <c r="BT27" s="396"/>
      <c r="BU27" s="396"/>
      <c r="BV27" s="396"/>
      <c r="BW27" s="396"/>
      <c r="BX27" s="396"/>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3"/>
      <c r="R28" s="353"/>
      <c r="S28" s="354">
        <v>12.3</v>
      </c>
      <c r="T28" s="354">
        <v>7.5</v>
      </c>
      <c r="U28" s="439"/>
      <c r="V28" s="143"/>
      <c r="W28" s="355"/>
      <c r="X28" s="356">
        <f t="shared" si="22"/>
        <v>660.42927903137047</v>
      </c>
      <c r="Y28" s="357"/>
      <c r="Z28" s="357"/>
      <c r="AA28" s="357" t="s">
        <v>161</v>
      </c>
      <c r="AB28" s="357"/>
      <c r="AC28" s="357"/>
      <c r="AD28" s="357"/>
      <c r="AE28" s="357"/>
      <c r="AF28" s="358">
        <f t="shared" si="23"/>
        <v>5</v>
      </c>
      <c r="AG28" s="358">
        <f t="shared" si="28"/>
        <v>20</v>
      </c>
      <c r="AH28" s="358">
        <f t="shared" si="24"/>
        <v>15</v>
      </c>
      <c r="AI28" s="397">
        <f t="shared" si="25"/>
        <v>10</v>
      </c>
      <c r="AJ28" s="398" t="s">
        <v>161</v>
      </c>
      <c r="AK28" s="358">
        <f t="shared" si="26"/>
        <v>15</v>
      </c>
      <c r="AL28" s="354" t="s">
        <v>751</v>
      </c>
      <c r="AM28" s="358">
        <f t="shared" si="27"/>
        <v>10</v>
      </c>
      <c r="AN28" s="354" t="s">
        <v>161</v>
      </c>
      <c r="AO28" s="358">
        <f>IF(AP28="Yes",5,0)</f>
        <v>0</v>
      </c>
      <c r="AP28" s="354" t="s">
        <v>162</v>
      </c>
      <c r="AQ28" s="358">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354">
        <f>SUM(AF28+AG28+AH28+AI28++AK28+AM28+AO28+AQ28)</f>
        <v>75</v>
      </c>
      <c r="BR28" s="360"/>
      <c r="BS28" s="360"/>
      <c r="BT28" s="360"/>
      <c r="BU28" s="360"/>
      <c r="BV28" s="360"/>
      <c r="BW28" s="360"/>
      <c r="BX28" s="360"/>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2"/>
        <v>3.2089679958925209E-6</v>
      </c>
      <c r="Y29" s="375">
        <v>0</v>
      </c>
      <c r="Z29" s="375" t="s">
        <v>749</v>
      </c>
      <c r="AA29" s="372" t="s">
        <v>161</v>
      </c>
      <c r="AB29" s="375">
        <f>IF(AC29="Yes",10,0)</f>
        <v>0</v>
      </c>
      <c r="AC29" s="376" t="s">
        <v>162</v>
      </c>
      <c r="AD29" s="377">
        <f>IF(AE29="Yes",10,0)</f>
        <v>0</v>
      </c>
      <c r="AE29" s="376" t="s">
        <v>162</v>
      </c>
      <c r="AF29" s="342">
        <f t="shared" si="23"/>
        <v>0</v>
      </c>
      <c r="AG29" s="342">
        <f t="shared" si="28"/>
        <v>20</v>
      </c>
      <c r="AH29" s="342">
        <f t="shared" si="24"/>
        <v>15</v>
      </c>
      <c r="AI29" s="342">
        <f t="shared" si="25"/>
        <v>10</v>
      </c>
      <c r="AJ29" s="332" t="s">
        <v>161</v>
      </c>
      <c r="AK29" s="342">
        <f t="shared" si="26"/>
        <v>15</v>
      </c>
      <c r="AL29" s="332" t="s">
        <v>751</v>
      </c>
      <c r="AM29" s="342">
        <f t="shared" si="27"/>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3"/>
      <c r="R30" s="353"/>
      <c r="S30" s="354">
        <v>16.3</v>
      </c>
      <c r="T30" s="354">
        <v>7.5</v>
      </c>
      <c r="U30" s="439"/>
      <c r="V30" s="143"/>
      <c r="W30" s="355"/>
      <c r="X30" s="356">
        <f t="shared" si="22"/>
        <v>263.20984404816738</v>
      </c>
      <c r="Y30" s="357"/>
      <c r="Z30" s="357"/>
      <c r="AA30" s="357" t="s">
        <v>161</v>
      </c>
      <c r="AB30" s="357"/>
      <c r="AC30" s="357"/>
      <c r="AD30" s="357"/>
      <c r="AE30" s="357"/>
      <c r="AF30" s="358">
        <f t="shared" si="23"/>
        <v>5</v>
      </c>
      <c r="AG30" s="358">
        <f t="shared" si="28"/>
        <v>20</v>
      </c>
      <c r="AH30" s="358">
        <f t="shared" si="24"/>
        <v>15</v>
      </c>
      <c r="AI30" s="397">
        <f t="shared" si="25"/>
        <v>10</v>
      </c>
      <c r="AJ30" s="398" t="s">
        <v>161</v>
      </c>
      <c r="AK30" s="358">
        <f t="shared" si="26"/>
        <v>15</v>
      </c>
      <c r="AL30" s="354" t="s">
        <v>751</v>
      </c>
      <c r="AM30" s="358">
        <f t="shared" si="27"/>
        <v>10</v>
      </c>
      <c r="AN30" s="354" t="s">
        <v>161</v>
      </c>
      <c r="AO30" s="358">
        <f>IF(AP30="Yes",5,0)</f>
        <v>0</v>
      </c>
      <c r="AP30" s="354" t="s">
        <v>162</v>
      </c>
      <c r="AQ30" s="358">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354">
        <f>SUM(AF30+AG30+AH30+AI30++AK30+AM30+AO30+AQ30)</f>
        <v>75</v>
      </c>
      <c r="BR30" s="360"/>
      <c r="BS30" s="360"/>
      <c r="BT30" s="360"/>
      <c r="BU30" s="360"/>
      <c r="BV30" s="360"/>
      <c r="BW30" s="360"/>
      <c r="BX30" s="360"/>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3"/>
      <c r="R31" s="353"/>
      <c r="S31" s="354">
        <v>15.3</v>
      </c>
      <c r="T31" s="354">
        <v>7.5</v>
      </c>
      <c r="U31" s="439"/>
      <c r="V31" s="143"/>
      <c r="W31" s="355"/>
      <c r="X31" s="356">
        <f t="shared" si="22"/>
        <v>263.20984404816738</v>
      </c>
      <c r="Y31" s="357"/>
      <c r="Z31" s="357"/>
      <c r="AA31" s="357" t="s">
        <v>161</v>
      </c>
      <c r="AB31" s="357"/>
      <c r="AC31" s="357"/>
      <c r="AD31" s="357"/>
      <c r="AE31" s="357"/>
      <c r="AF31" s="358">
        <f t="shared" si="23"/>
        <v>5</v>
      </c>
      <c r="AG31" s="358">
        <f t="shared" si="28"/>
        <v>20</v>
      </c>
      <c r="AH31" s="358">
        <f t="shared" si="24"/>
        <v>15</v>
      </c>
      <c r="AI31" s="397">
        <f t="shared" si="25"/>
        <v>10</v>
      </c>
      <c r="AJ31" s="398" t="s">
        <v>161</v>
      </c>
      <c r="AK31" s="358">
        <f t="shared" si="26"/>
        <v>15</v>
      </c>
      <c r="AL31" s="354" t="s">
        <v>751</v>
      </c>
      <c r="AM31" s="358">
        <f t="shared" si="27"/>
        <v>10</v>
      </c>
      <c r="AN31" s="354" t="s">
        <v>161</v>
      </c>
      <c r="AO31" s="358">
        <f>IF(AP31="Yes",5,0)</f>
        <v>0</v>
      </c>
      <c r="AP31" s="354" t="s">
        <v>162</v>
      </c>
      <c r="AQ31" s="358">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354">
        <f>SUM(AF31+AG31+AH31+AI31++AK31+AM31+AO31+AQ31)</f>
        <v>75</v>
      </c>
      <c r="BR31" s="360"/>
      <c r="BS31" s="360"/>
      <c r="BT31" s="360"/>
      <c r="BU31" s="360"/>
      <c r="BV31" s="360"/>
      <c r="BW31" s="360"/>
      <c r="BX31" s="360"/>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108.6" customHeight="1" x14ac:dyDescent="0.2">
      <c r="A32" s="403" t="s">
        <v>556</v>
      </c>
      <c r="B32" s="404" t="s">
        <v>197</v>
      </c>
      <c r="C32" s="404" t="s">
        <v>194</v>
      </c>
      <c r="D32" s="238" t="s">
        <v>759</v>
      </c>
      <c r="E32" s="238" t="s">
        <v>179</v>
      </c>
      <c r="F32" s="403"/>
      <c r="G32" s="403" t="s">
        <v>505</v>
      </c>
      <c r="H32" s="403"/>
      <c r="I32" s="403"/>
      <c r="J32" s="403" t="s">
        <v>847</v>
      </c>
      <c r="K32" s="403"/>
      <c r="L32" s="405">
        <v>230400</v>
      </c>
      <c r="M32" s="154"/>
      <c r="N32" s="462"/>
      <c r="O32" s="155"/>
      <c r="P32" s="367"/>
      <c r="Q32" s="367"/>
      <c r="R32" s="367"/>
      <c r="S32" s="406">
        <v>7.47</v>
      </c>
      <c r="T32" s="406"/>
      <c r="U32" s="462"/>
      <c r="V32" s="159" t="s">
        <v>155</v>
      </c>
      <c r="W32" s="365"/>
      <c r="X32" s="366">
        <f t="shared" si="22"/>
        <v>7552.4888138593415</v>
      </c>
      <c r="Y32" s="367"/>
      <c r="Z32" s="367"/>
      <c r="AA32" s="367" t="s">
        <v>161</v>
      </c>
      <c r="AB32" s="365">
        <f>IF(AC32="Yes",10,0)</f>
        <v>0</v>
      </c>
      <c r="AC32" s="367"/>
      <c r="AD32" s="368">
        <f>IF(AE32="Yes",10,0)</f>
        <v>0</v>
      </c>
      <c r="AE32" s="367"/>
      <c r="AF32" s="407">
        <f t="shared" si="23"/>
        <v>0</v>
      </c>
      <c r="AG32" s="407">
        <f>IF(BM30&lt;999,20,IF(BM30&lt;1499,15,IF(BM30&lt;1999,10,IF(BM30&lt;3999,5,IF(BM30&gt;4000,0)))))</f>
        <v>20</v>
      </c>
      <c r="AH32" s="407">
        <f t="shared" si="24"/>
        <v>15</v>
      </c>
      <c r="AI32" s="407">
        <f t="shared" si="25"/>
        <v>10</v>
      </c>
      <c r="AJ32" s="364" t="s">
        <v>161</v>
      </c>
      <c r="AK32" s="407">
        <f t="shared" si="26"/>
        <v>15</v>
      </c>
      <c r="AL32" s="364" t="s">
        <v>751</v>
      </c>
      <c r="AM32" s="407">
        <f t="shared" si="27"/>
        <v>10</v>
      </c>
      <c r="AN32" s="364" t="s">
        <v>161</v>
      </c>
      <c r="AO32" s="407">
        <f>IF(AP32="Yes",5,0)</f>
        <v>5</v>
      </c>
      <c r="AP32" s="364" t="s">
        <v>161</v>
      </c>
      <c r="AQ32" s="407">
        <f t="shared" ref="AQ32:AQ46" si="29">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6">
        <f>S32+BU32*0.25</f>
        <v>7.47</v>
      </c>
      <c r="BW32" s="406">
        <f>BV32+T32</f>
        <v>7.47</v>
      </c>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2"/>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3"/>
        <v>10</v>
      </c>
      <c r="AG33" s="407">
        <f>IF(BM31&lt;999,20,IF(BM31&lt;1499,15,IF(BM31&lt;1999,10,IF(BM31&lt;3999,5,IF(BM31&gt;4000,0)))))</f>
        <v>20</v>
      </c>
      <c r="AH33" s="407">
        <f t="shared" si="24"/>
        <v>15</v>
      </c>
      <c r="AI33" s="407">
        <f t="shared" si="25"/>
        <v>10</v>
      </c>
      <c r="AJ33" s="406" t="s">
        <v>161</v>
      </c>
      <c r="AK33" s="407">
        <v>15</v>
      </c>
      <c r="AL33" s="406" t="s">
        <v>751</v>
      </c>
      <c r="AM33" s="407">
        <f t="shared" si="27"/>
        <v>10</v>
      </c>
      <c r="AN33" s="406" t="s">
        <v>161</v>
      </c>
      <c r="AO33" s="407">
        <f>IF(AP33="Yes",10,0)</f>
        <v>0</v>
      </c>
      <c r="AP33" s="406" t="s">
        <v>162</v>
      </c>
      <c r="AQ33" s="407">
        <f t="shared" si="29"/>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2"/>
        <v>7.9858468392354567</v>
      </c>
      <c r="Y34" s="331"/>
      <c r="Z34" s="331"/>
      <c r="AA34" s="331" t="s">
        <v>161</v>
      </c>
      <c r="AB34" s="331"/>
      <c r="AC34" s="331"/>
      <c r="AD34" s="331"/>
      <c r="AE34" s="331"/>
      <c r="AF34" s="407">
        <f t="shared" si="23"/>
        <v>5</v>
      </c>
      <c r="AG34" s="407">
        <f>IF(X34&lt;999,20,IF(X34&lt;1499,15,IF(X34&lt;1999,10,IF(X34&lt;3999,5,IF(X34&gt;4000,0)))))</f>
        <v>20</v>
      </c>
      <c r="AH34" s="407">
        <f t="shared" si="24"/>
        <v>15</v>
      </c>
      <c r="AI34" s="407">
        <v>10</v>
      </c>
      <c r="AJ34" s="406" t="s">
        <v>162</v>
      </c>
      <c r="AK34" s="407">
        <f>IF(AL34="Minimal",15,0)</f>
        <v>15</v>
      </c>
      <c r="AL34" s="406" t="s">
        <v>751</v>
      </c>
      <c r="AM34" s="407">
        <f t="shared" si="27"/>
        <v>10</v>
      </c>
      <c r="AN34" s="406" t="s">
        <v>161</v>
      </c>
      <c r="AO34" s="407">
        <f>IF(AP34="Yes",10,0)</f>
        <v>0</v>
      </c>
      <c r="AP34" s="406" t="s">
        <v>162</v>
      </c>
      <c r="AQ34" s="407">
        <f t="shared" si="29"/>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2"/>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3"/>
        <v>5</v>
      </c>
      <c r="AG35" s="407">
        <f>IF(BM33&lt;999,20,IF(BM33&lt;1499,15,IF(BM33&lt;1999,10,IF(BM33&lt;3999,5,IF(BM33&gt;4000,0)))))</f>
        <v>0</v>
      </c>
      <c r="AH35" s="407">
        <f t="shared" si="24"/>
        <v>15</v>
      </c>
      <c r="AI35" s="407">
        <f>IF(AJ35="Yes",10,0)</f>
        <v>10</v>
      </c>
      <c r="AJ35" s="406" t="s">
        <v>161</v>
      </c>
      <c r="AK35" s="407">
        <v>15</v>
      </c>
      <c r="AL35" s="406" t="s">
        <v>751</v>
      </c>
      <c r="AM35" s="407">
        <f t="shared" si="27"/>
        <v>10</v>
      </c>
      <c r="AN35" s="406" t="s">
        <v>161</v>
      </c>
      <c r="AO35" s="407">
        <f>IF(AP35="Yes",10,0)</f>
        <v>0</v>
      </c>
      <c r="AP35" s="406" t="s">
        <v>162</v>
      </c>
      <c r="AQ35" s="407">
        <f t="shared" si="29"/>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 t="s">
        <v>590</v>
      </c>
      <c r="B36" s="83" t="s">
        <v>233</v>
      </c>
      <c r="C36" s="232" t="s">
        <v>214</v>
      </c>
      <c r="D36" s="78" t="s">
        <v>761</v>
      </c>
      <c r="E36" s="196" t="s">
        <v>179</v>
      </c>
      <c r="F36" s="344"/>
      <c r="G36" s="48" t="s">
        <v>626</v>
      </c>
      <c r="H36" s="48" t="s">
        <v>659</v>
      </c>
      <c r="I36" s="48" t="s">
        <v>660</v>
      </c>
      <c r="J36" s="48" t="s">
        <v>706</v>
      </c>
      <c r="K36" s="48" t="s">
        <v>731</v>
      </c>
      <c r="L36" s="388">
        <v>282000</v>
      </c>
      <c r="M36" s="198"/>
      <c r="N36" s="439"/>
      <c r="O36" s="199"/>
      <c r="P36" s="389"/>
      <c r="Q36" s="389"/>
      <c r="R36" s="389"/>
      <c r="S36" s="390">
        <v>15.295680447883793</v>
      </c>
      <c r="T36" s="391">
        <v>9.75</v>
      </c>
      <c r="U36" s="439"/>
      <c r="V36" s="205" t="s">
        <v>155</v>
      </c>
      <c r="W36" s="392"/>
      <c r="X36" s="393">
        <f t="shared" si="22"/>
        <v>3163.9556096077831</v>
      </c>
      <c r="Y36" s="394"/>
      <c r="Z36" s="394"/>
      <c r="AA36" s="394" t="s">
        <v>161</v>
      </c>
      <c r="AB36" s="394"/>
      <c r="AC36" s="394"/>
      <c r="AD36" s="394"/>
      <c r="AE36" s="394"/>
      <c r="AF36" s="395">
        <f t="shared" si="23"/>
        <v>15</v>
      </c>
      <c r="AG36" s="395">
        <f>IF(X36&lt;999,20,IF(X36&lt;1499,15,IF(X36&lt;1999,10,IF(X36&lt;3999,5,IF(X36&gt;4000,0)))))</f>
        <v>5</v>
      </c>
      <c r="AH36" s="395">
        <f t="shared" si="24"/>
        <v>15</v>
      </c>
      <c r="AI36" s="395">
        <f>IF(AJ36="Yes",10,0)</f>
        <v>10</v>
      </c>
      <c r="AJ36" s="391" t="s">
        <v>161</v>
      </c>
      <c r="AK36" s="395">
        <f>IF(AL36="Minimal",15,0)</f>
        <v>15</v>
      </c>
      <c r="AL36" s="391" t="s">
        <v>751</v>
      </c>
      <c r="AM36" s="395">
        <f t="shared" si="27"/>
        <v>10</v>
      </c>
      <c r="AN36" s="391" t="s">
        <v>161</v>
      </c>
      <c r="AO36" s="395">
        <f>IF(AP36="Yes",10,0)</f>
        <v>0</v>
      </c>
      <c r="AP36" s="391" t="s">
        <v>162</v>
      </c>
      <c r="AQ36" s="395">
        <f t="shared" si="29"/>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391">
        <f>SUM(AF36+AG36+AH36+AI36+AK36+AM36+AO36)</f>
        <v>70</v>
      </c>
      <c r="BR36" s="396"/>
      <c r="BS36" s="396"/>
      <c r="BT36" s="396"/>
      <c r="BU36" s="396"/>
      <c r="BV36" s="396"/>
      <c r="BW36" s="396"/>
      <c r="BX36" s="396"/>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406">
        <v>13.5</v>
      </c>
      <c r="U37" s="462"/>
      <c r="V37" s="159" t="s">
        <v>155</v>
      </c>
      <c r="W37" s="365"/>
      <c r="X37" s="366">
        <f t="shared" si="22"/>
        <v>1061.0615133292763</v>
      </c>
      <c r="Y37" s="367"/>
      <c r="Z37" s="367"/>
      <c r="AA37" s="367" t="s">
        <v>161</v>
      </c>
      <c r="AB37" s="365">
        <f>IF(AC37="Yes",10,0)</f>
        <v>0</v>
      </c>
      <c r="AC37" s="367"/>
      <c r="AD37" s="368">
        <f>IF(AE37="Yes",10,0)</f>
        <v>0</v>
      </c>
      <c r="AE37" s="367"/>
      <c r="AF37" s="407">
        <f t="shared" si="23"/>
        <v>0</v>
      </c>
      <c r="AG37" s="407">
        <f>IF(X37&lt;999,20,IF(X37&lt;1499,15,IF(X37&lt;1999,10,IF(X37&lt;3999,5,IF(X37&gt;4000,0)))))</f>
        <v>15</v>
      </c>
      <c r="AH37" s="407">
        <f t="shared" si="24"/>
        <v>15</v>
      </c>
      <c r="AI37" s="407">
        <f>IF(AJ37="Yes",10,0)</f>
        <v>10</v>
      </c>
      <c r="AJ37" s="364" t="s">
        <v>161</v>
      </c>
      <c r="AK37" s="407">
        <f>IF(AL37="Minimal",15,0)</f>
        <v>15</v>
      </c>
      <c r="AL37" s="364" t="s">
        <v>751</v>
      </c>
      <c r="AM37" s="407">
        <f t="shared" si="27"/>
        <v>10</v>
      </c>
      <c r="AN37" s="364" t="s">
        <v>161</v>
      </c>
      <c r="AO37" s="407">
        <f>IF(AP37="Yes",5,0)</f>
        <v>5</v>
      </c>
      <c r="AP37" s="364" t="s">
        <v>161</v>
      </c>
      <c r="AQ37" s="407">
        <f t="shared" si="29"/>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0">SUM(AF37+AG37+AH37+AI37+AK37+AM37+AO37+AQ37)</f>
        <v>70</v>
      </c>
      <c r="BR37" s="371"/>
      <c r="BS37" s="371"/>
      <c r="BT37" s="371"/>
      <c r="BU37" s="408"/>
      <c r="BV37" s="406">
        <f t="shared" ref="BV37:BV46" si="31">S37+BU37*0.25</f>
        <v>5.76</v>
      </c>
      <c r="BW37" s="406">
        <f>BV37+T37</f>
        <v>19.259999999999998</v>
      </c>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2"/>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3"/>
        <v>5</v>
      </c>
      <c r="AG38" s="407">
        <f>IF(BM36&lt;999,20,IF(BM36&lt;1499,15,IF(BM36&lt;1999,10,IF(BM36&lt;3999,5,IF(BM36&gt;4000,0)))))</f>
        <v>20</v>
      </c>
      <c r="AH38" s="407">
        <f t="shared" si="24"/>
        <v>15</v>
      </c>
      <c r="AI38" s="407">
        <v>10</v>
      </c>
      <c r="AJ38" s="406" t="s">
        <v>162</v>
      </c>
      <c r="AK38" s="407">
        <f>IF(AL38="Minimal",15,0)</f>
        <v>15</v>
      </c>
      <c r="AL38" s="406" t="s">
        <v>751</v>
      </c>
      <c r="AM38" s="407">
        <f t="shared" si="27"/>
        <v>10</v>
      </c>
      <c r="AN38" s="406" t="s">
        <v>161</v>
      </c>
      <c r="AO38" s="407">
        <f t="shared" ref="AO38:AO46" si="32">IF(AP38="Yes",10,0)</f>
        <v>0</v>
      </c>
      <c r="AP38" s="406" t="s">
        <v>162</v>
      </c>
      <c r="AQ38" s="407">
        <f t="shared" si="29"/>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0"/>
        <v>75</v>
      </c>
      <c r="BR38" s="331"/>
      <c r="BS38" s="406"/>
      <c r="BT38" s="338">
        <v>100</v>
      </c>
      <c r="BU38" s="407"/>
      <c r="BV38" s="406">
        <f t="shared" si="31"/>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2"/>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3"/>
        <v>5</v>
      </c>
      <c r="AG39" s="407">
        <f>IF(BM37&lt;999,20,IF(BM37&lt;1499,15,IF(BM37&lt;1999,10,IF(BM37&lt;3999,5,IF(BM37&gt;4000,0)))))</f>
        <v>20</v>
      </c>
      <c r="AH39" s="407">
        <f t="shared" si="24"/>
        <v>15</v>
      </c>
      <c r="AI39" s="407">
        <f>IF(AJ39="Yes",10,0)</f>
        <v>10</v>
      </c>
      <c r="AJ39" s="406" t="s">
        <v>161</v>
      </c>
      <c r="AK39" s="407">
        <v>15</v>
      </c>
      <c r="AL39" s="406" t="s">
        <v>751</v>
      </c>
      <c r="AM39" s="407">
        <f t="shared" si="27"/>
        <v>10</v>
      </c>
      <c r="AN39" s="406" t="s">
        <v>161</v>
      </c>
      <c r="AO39" s="407">
        <f t="shared" si="32"/>
        <v>0</v>
      </c>
      <c r="AP39" s="406" t="s">
        <v>162</v>
      </c>
      <c r="AQ39" s="407">
        <f t="shared" si="29"/>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0"/>
        <v>75</v>
      </c>
      <c r="BR39" s="331"/>
      <c r="BS39" s="406"/>
      <c r="BT39" s="338"/>
      <c r="BU39" s="407"/>
      <c r="BV39" s="406">
        <f t="shared" si="31"/>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2"/>
        <v>570.59042489894205</v>
      </c>
      <c r="Y40" s="331"/>
      <c r="Z40" s="331"/>
      <c r="AA40" s="331" t="s">
        <v>161</v>
      </c>
      <c r="AB40" s="331"/>
      <c r="AC40" s="331"/>
      <c r="AD40" s="331"/>
      <c r="AE40" s="331"/>
      <c r="AF40" s="407">
        <f t="shared" si="23"/>
        <v>10</v>
      </c>
      <c r="AG40" s="407">
        <f t="shared" ref="AG40:AG54" si="33">IF(X40&lt;999,20,IF(X40&lt;1499,15,IF(X40&lt;1999,10,IF(X40&lt;3999,5,IF(X40&gt;4000,0)))))</f>
        <v>20</v>
      </c>
      <c r="AH40" s="407">
        <f t="shared" si="24"/>
        <v>15</v>
      </c>
      <c r="AI40" s="407">
        <f>IF(AJ40="Yes",10,0)</f>
        <v>0</v>
      </c>
      <c r="AJ40" s="406" t="s">
        <v>162</v>
      </c>
      <c r="AK40" s="407">
        <f>IF(AL40="Minimal",15,0)</f>
        <v>15</v>
      </c>
      <c r="AL40" s="406" t="s">
        <v>751</v>
      </c>
      <c r="AM40" s="407">
        <f t="shared" si="27"/>
        <v>10</v>
      </c>
      <c r="AN40" s="406" t="s">
        <v>161</v>
      </c>
      <c r="AO40" s="407">
        <f t="shared" si="32"/>
        <v>0</v>
      </c>
      <c r="AP40" s="406" t="s">
        <v>162</v>
      </c>
      <c r="AQ40" s="407">
        <f t="shared" si="29"/>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0"/>
        <v>70</v>
      </c>
      <c r="BR40" s="386"/>
      <c r="BS40" s="408"/>
      <c r="BT40" s="386"/>
      <c r="BU40" s="407"/>
      <c r="BV40" s="406">
        <f t="shared" si="31"/>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2"/>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3"/>
        <v>0</v>
      </c>
      <c r="AG41" s="407">
        <f t="shared" si="33"/>
        <v>20</v>
      </c>
      <c r="AH41" s="407">
        <f t="shared" si="24"/>
        <v>15</v>
      </c>
      <c r="AI41" s="407">
        <f>IF(AJ41="Yes",10,0)</f>
        <v>10</v>
      </c>
      <c r="AJ41" s="406" t="s">
        <v>161</v>
      </c>
      <c r="AK41" s="407">
        <v>15</v>
      </c>
      <c r="AL41" s="406" t="s">
        <v>751</v>
      </c>
      <c r="AM41" s="407">
        <f t="shared" si="27"/>
        <v>10</v>
      </c>
      <c r="AN41" s="406" t="s">
        <v>161</v>
      </c>
      <c r="AO41" s="407">
        <f t="shared" si="32"/>
        <v>0</v>
      </c>
      <c r="AP41" s="406" t="s">
        <v>162</v>
      </c>
      <c r="AQ41" s="407">
        <f t="shared" si="29"/>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0"/>
        <v>70</v>
      </c>
      <c r="BR41" s="331"/>
      <c r="BS41" s="406"/>
      <c r="BT41" s="338"/>
      <c r="BU41" s="407"/>
      <c r="BV41" s="406">
        <f t="shared" si="31"/>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2"/>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3"/>
        <v>5</v>
      </c>
      <c r="AG42" s="407">
        <f t="shared" si="33"/>
        <v>15</v>
      </c>
      <c r="AH42" s="407">
        <f t="shared" si="24"/>
        <v>15</v>
      </c>
      <c r="AI42" s="407">
        <f>IF(AJ42="Yes",10,0)</f>
        <v>10</v>
      </c>
      <c r="AJ42" s="406" t="s">
        <v>161</v>
      </c>
      <c r="AK42" s="407">
        <v>15</v>
      </c>
      <c r="AL42" s="406" t="s">
        <v>751</v>
      </c>
      <c r="AM42" s="407">
        <f t="shared" si="27"/>
        <v>10</v>
      </c>
      <c r="AN42" s="406" t="s">
        <v>161</v>
      </c>
      <c r="AO42" s="407">
        <f t="shared" si="32"/>
        <v>0</v>
      </c>
      <c r="AP42" s="406" t="s">
        <v>162</v>
      </c>
      <c r="AQ42" s="407">
        <f t="shared" si="29"/>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0"/>
        <v>70</v>
      </c>
      <c r="BR42" s="331"/>
      <c r="BS42" s="406"/>
      <c r="BT42" s="338"/>
      <c r="BU42" s="407"/>
      <c r="BV42" s="406">
        <f t="shared" si="31"/>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2"/>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3"/>
        <v>0</v>
      </c>
      <c r="AG43" s="407">
        <f t="shared" si="33"/>
        <v>20</v>
      </c>
      <c r="AH43" s="407">
        <f t="shared" si="24"/>
        <v>15</v>
      </c>
      <c r="AI43" s="407">
        <f>IF(AJ43="Yes",10,0)</f>
        <v>10</v>
      </c>
      <c r="AJ43" s="406" t="s">
        <v>161</v>
      </c>
      <c r="AK43" s="407">
        <v>15</v>
      </c>
      <c r="AL43" s="406" t="s">
        <v>751</v>
      </c>
      <c r="AM43" s="407">
        <f t="shared" si="27"/>
        <v>10</v>
      </c>
      <c r="AN43" s="406" t="s">
        <v>161</v>
      </c>
      <c r="AO43" s="407">
        <f t="shared" si="32"/>
        <v>0</v>
      </c>
      <c r="AP43" s="406" t="s">
        <v>162</v>
      </c>
      <c r="AQ43" s="407">
        <f t="shared" si="29"/>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0"/>
        <v>70</v>
      </c>
      <c r="BR43" s="331"/>
      <c r="BS43" s="406"/>
      <c r="BT43" s="338"/>
      <c r="BU43" s="407">
        <v>100</v>
      </c>
      <c r="BV43" s="406">
        <f t="shared" si="31"/>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2"/>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3"/>
        <v>10</v>
      </c>
      <c r="AG44" s="407">
        <f t="shared" si="33"/>
        <v>10</v>
      </c>
      <c r="AH44" s="407">
        <f t="shared" si="24"/>
        <v>15</v>
      </c>
      <c r="AI44" s="407">
        <v>10</v>
      </c>
      <c r="AJ44" s="406" t="s">
        <v>162</v>
      </c>
      <c r="AK44" s="407">
        <f t="shared" ref="AK44:AK54" si="34">IF(AL44="Minimal",15,0)</f>
        <v>15</v>
      </c>
      <c r="AL44" s="406" t="s">
        <v>751</v>
      </c>
      <c r="AM44" s="407">
        <f t="shared" si="27"/>
        <v>10</v>
      </c>
      <c r="AN44" s="406" t="s">
        <v>161</v>
      </c>
      <c r="AO44" s="407">
        <f t="shared" si="32"/>
        <v>0</v>
      </c>
      <c r="AP44" s="406" t="s">
        <v>162</v>
      </c>
      <c r="AQ44" s="407">
        <f t="shared" si="29"/>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0"/>
        <v>70</v>
      </c>
      <c r="BR44" s="331"/>
      <c r="BS44" s="406"/>
      <c r="BT44" s="338">
        <v>100</v>
      </c>
      <c r="BU44" s="407"/>
      <c r="BV44" s="406">
        <f t="shared" si="31"/>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2"/>
        <v>548.01863437169857</v>
      </c>
      <c r="Y45" s="331"/>
      <c r="Z45" s="331"/>
      <c r="AA45" s="331" t="s">
        <v>161</v>
      </c>
      <c r="AB45" s="331"/>
      <c r="AC45" s="331"/>
      <c r="AD45" s="331"/>
      <c r="AE45" s="331"/>
      <c r="AF45" s="407">
        <f t="shared" si="23"/>
        <v>0</v>
      </c>
      <c r="AG45" s="407">
        <f t="shared" si="33"/>
        <v>20</v>
      </c>
      <c r="AH45" s="407">
        <f t="shared" si="24"/>
        <v>15</v>
      </c>
      <c r="AI45" s="407">
        <v>10</v>
      </c>
      <c r="AJ45" s="406" t="s">
        <v>162</v>
      </c>
      <c r="AK45" s="407">
        <f t="shared" si="34"/>
        <v>15</v>
      </c>
      <c r="AL45" s="406" t="s">
        <v>751</v>
      </c>
      <c r="AM45" s="407">
        <f t="shared" si="27"/>
        <v>10</v>
      </c>
      <c r="AN45" s="406" t="s">
        <v>161</v>
      </c>
      <c r="AO45" s="407">
        <f t="shared" si="32"/>
        <v>0</v>
      </c>
      <c r="AP45" s="406" t="s">
        <v>162</v>
      </c>
      <c r="AQ45" s="407">
        <f t="shared" si="29"/>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0"/>
        <v>70</v>
      </c>
      <c r="BR45" s="386"/>
      <c r="BS45" s="408"/>
      <c r="BT45" s="386"/>
      <c r="BU45" s="407">
        <v>100</v>
      </c>
      <c r="BV45" s="406">
        <f t="shared" si="31"/>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2"/>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3"/>
        <v>10</v>
      </c>
      <c r="AG46" s="407">
        <f t="shared" si="33"/>
        <v>10</v>
      </c>
      <c r="AH46" s="407">
        <f t="shared" si="24"/>
        <v>15</v>
      </c>
      <c r="AI46" s="407">
        <v>10</v>
      </c>
      <c r="AJ46" s="406" t="s">
        <v>162</v>
      </c>
      <c r="AK46" s="407">
        <f t="shared" si="34"/>
        <v>15</v>
      </c>
      <c r="AL46" s="406" t="s">
        <v>751</v>
      </c>
      <c r="AM46" s="407">
        <f t="shared" si="27"/>
        <v>10</v>
      </c>
      <c r="AN46" s="406" t="s">
        <v>161</v>
      </c>
      <c r="AO46" s="407">
        <f t="shared" si="32"/>
        <v>0</v>
      </c>
      <c r="AP46" s="406" t="s">
        <v>162</v>
      </c>
      <c r="AQ46" s="407">
        <f t="shared" si="29"/>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0"/>
        <v>70</v>
      </c>
      <c r="BR46" s="331"/>
      <c r="BS46" s="406"/>
      <c r="BT46" s="338">
        <v>100</v>
      </c>
      <c r="BU46" s="407"/>
      <c r="BV46" s="406">
        <f t="shared" si="31"/>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3"/>
      <c r="R47" s="353"/>
      <c r="S47" s="354">
        <v>25.9</v>
      </c>
      <c r="T47" s="141">
        <v>6</v>
      </c>
      <c r="U47" s="439"/>
      <c r="V47" s="143"/>
      <c r="W47" s="355"/>
      <c r="X47" s="356">
        <f t="shared" si="22"/>
        <v>0.4157119961235074</v>
      </c>
      <c r="Y47" s="357"/>
      <c r="Z47" s="357"/>
      <c r="AA47" s="357" t="s">
        <v>161</v>
      </c>
      <c r="AB47" s="357"/>
      <c r="AC47" s="357"/>
      <c r="AD47" s="357"/>
      <c r="AE47" s="357"/>
      <c r="AF47" s="358">
        <f t="shared" si="23"/>
        <v>5</v>
      </c>
      <c r="AG47" s="358">
        <f t="shared" si="33"/>
        <v>20</v>
      </c>
      <c r="AH47" s="358">
        <f t="shared" si="24"/>
        <v>15</v>
      </c>
      <c r="AI47" s="358">
        <f t="shared" ref="AI47:AI60" si="35">IF(AJ47="Yes",10,0)</f>
        <v>0</v>
      </c>
      <c r="AJ47" s="354" t="s">
        <v>162</v>
      </c>
      <c r="AK47" s="358">
        <f t="shared" si="34"/>
        <v>15</v>
      </c>
      <c r="AL47" s="354" t="s">
        <v>751</v>
      </c>
      <c r="AM47" s="358">
        <f t="shared" si="27"/>
        <v>10</v>
      </c>
      <c r="AN47" s="354" t="s">
        <v>161</v>
      </c>
      <c r="AO47" s="358">
        <f>IF(AP47="Yes",5,0)</f>
        <v>0</v>
      </c>
      <c r="AP47" s="354" t="s">
        <v>162</v>
      </c>
      <c r="AQ47" s="358">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354">
        <f>SUM(AF47+AG47+AH47+AI47++AK47+AM47+AO47+AQ47)</f>
        <v>65</v>
      </c>
      <c r="BR47" s="360"/>
      <c r="BS47" s="360"/>
      <c r="BT47" s="360"/>
      <c r="BU47" s="360"/>
      <c r="BV47" s="360"/>
      <c r="BW47" s="360"/>
      <c r="BX47" s="360"/>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3"/>
      <c r="R48" s="353"/>
      <c r="S48" s="354">
        <v>23.4</v>
      </c>
      <c r="T48" s="141">
        <v>6</v>
      </c>
      <c r="U48" s="439"/>
      <c r="V48" s="143"/>
      <c r="W48" s="355"/>
      <c r="X48" s="356">
        <f t="shared" si="22"/>
        <v>0.20079673775022244</v>
      </c>
      <c r="Y48" s="357"/>
      <c r="Z48" s="357"/>
      <c r="AA48" s="357" t="s">
        <v>161</v>
      </c>
      <c r="AB48" s="357"/>
      <c r="AC48" s="357"/>
      <c r="AD48" s="357"/>
      <c r="AE48" s="357"/>
      <c r="AF48" s="358">
        <f t="shared" si="23"/>
        <v>5</v>
      </c>
      <c r="AG48" s="358">
        <f t="shared" si="33"/>
        <v>20</v>
      </c>
      <c r="AH48" s="358">
        <f t="shared" si="24"/>
        <v>15</v>
      </c>
      <c r="AI48" s="358">
        <f t="shared" si="35"/>
        <v>0</v>
      </c>
      <c r="AJ48" s="354" t="s">
        <v>162</v>
      </c>
      <c r="AK48" s="358">
        <f t="shared" si="34"/>
        <v>15</v>
      </c>
      <c r="AL48" s="354" t="s">
        <v>751</v>
      </c>
      <c r="AM48" s="358">
        <f t="shared" si="27"/>
        <v>10</v>
      </c>
      <c r="AN48" s="354" t="s">
        <v>161</v>
      </c>
      <c r="AO48" s="358">
        <f>IF(AP48="Yes",5,0)</f>
        <v>0</v>
      </c>
      <c r="AP48" s="354" t="s">
        <v>162</v>
      </c>
      <c r="AQ48" s="358">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354">
        <f>SUM(AF48+AG48+AH48+AI48++AK48+AM48+AO48+AQ48)</f>
        <v>65</v>
      </c>
      <c r="BR48" s="360"/>
      <c r="BS48" s="360"/>
      <c r="BT48" s="360"/>
      <c r="BU48" s="360"/>
      <c r="BV48" s="360"/>
      <c r="BW48" s="360"/>
      <c r="BX48" s="360"/>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3"/>
      <c r="R49" s="353"/>
      <c r="S49" s="354">
        <v>19.3</v>
      </c>
      <c r="T49" s="141">
        <v>6</v>
      </c>
      <c r="U49" s="439"/>
      <c r="V49" s="143"/>
      <c r="W49" s="355"/>
      <c r="X49" s="356">
        <f t="shared" si="22"/>
        <v>1.0039836887511122</v>
      </c>
      <c r="Y49" s="357"/>
      <c r="Z49" s="357"/>
      <c r="AA49" s="357" t="s">
        <v>161</v>
      </c>
      <c r="AB49" s="357"/>
      <c r="AC49" s="357"/>
      <c r="AD49" s="357"/>
      <c r="AE49" s="357"/>
      <c r="AF49" s="358">
        <f t="shared" si="23"/>
        <v>5</v>
      </c>
      <c r="AG49" s="358">
        <f t="shared" si="33"/>
        <v>20</v>
      </c>
      <c r="AH49" s="358">
        <f t="shared" si="24"/>
        <v>15</v>
      </c>
      <c r="AI49" s="358">
        <f t="shared" si="35"/>
        <v>0</v>
      </c>
      <c r="AJ49" s="354" t="s">
        <v>162</v>
      </c>
      <c r="AK49" s="358">
        <f t="shared" si="34"/>
        <v>15</v>
      </c>
      <c r="AL49" s="354" t="s">
        <v>751</v>
      </c>
      <c r="AM49" s="358">
        <f t="shared" si="27"/>
        <v>10</v>
      </c>
      <c r="AN49" s="354" t="s">
        <v>161</v>
      </c>
      <c r="AO49" s="358">
        <f>IF(AP49="Yes",5,0)</f>
        <v>0</v>
      </c>
      <c r="AP49" s="354" t="s">
        <v>162</v>
      </c>
      <c r="AQ49" s="358">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354">
        <f>SUM(AF49+AG49+AH49+AI49++AK49+AM49+AO49+AQ49)</f>
        <v>65</v>
      </c>
      <c r="BR49" s="360"/>
      <c r="BS49" s="360"/>
      <c r="BT49" s="360"/>
      <c r="BU49" s="360"/>
      <c r="BV49" s="360"/>
      <c r="BW49" s="360"/>
      <c r="BX49" s="360"/>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 t="s">
        <v>586</v>
      </c>
      <c r="B50" s="83" t="s">
        <v>233</v>
      </c>
      <c r="C50" s="232" t="s">
        <v>214</v>
      </c>
      <c r="D50" s="78" t="s">
        <v>761</v>
      </c>
      <c r="E50" s="196" t="s">
        <v>179</v>
      </c>
      <c r="F50" s="344"/>
      <c r="G50" s="48" t="s">
        <v>623</v>
      </c>
      <c r="H50" s="48" t="s">
        <v>652</v>
      </c>
      <c r="I50" s="48" t="s">
        <v>648</v>
      </c>
      <c r="J50" s="48" t="s">
        <v>702</v>
      </c>
      <c r="K50" s="48" t="s">
        <v>730</v>
      </c>
      <c r="L50" s="388">
        <v>356500</v>
      </c>
      <c r="M50" s="198"/>
      <c r="N50" s="439"/>
      <c r="O50" s="199"/>
      <c r="P50" s="389"/>
      <c r="Q50" s="389"/>
      <c r="R50" s="389"/>
      <c r="S50" s="390">
        <v>18.504548236546277</v>
      </c>
      <c r="T50" s="391">
        <v>9.75</v>
      </c>
      <c r="U50" s="439"/>
      <c r="V50" s="205" t="s">
        <v>155</v>
      </c>
      <c r="W50" s="392"/>
      <c r="X50" s="393">
        <f t="shared" si="22"/>
        <v>7756.7101699088889</v>
      </c>
      <c r="Y50" s="394"/>
      <c r="Z50" s="394"/>
      <c r="AA50" s="394" t="s">
        <v>161</v>
      </c>
      <c r="AB50" s="394"/>
      <c r="AC50" s="394"/>
      <c r="AD50" s="394"/>
      <c r="AE50" s="394"/>
      <c r="AF50" s="395">
        <f t="shared" si="23"/>
        <v>15</v>
      </c>
      <c r="AG50" s="395">
        <f t="shared" si="33"/>
        <v>0</v>
      </c>
      <c r="AH50" s="395">
        <f t="shared" si="24"/>
        <v>15</v>
      </c>
      <c r="AI50" s="395">
        <f t="shared" si="35"/>
        <v>10</v>
      </c>
      <c r="AJ50" s="391" t="s">
        <v>161</v>
      </c>
      <c r="AK50" s="395">
        <f t="shared" si="34"/>
        <v>15</v>
      </c>
      <c r="AL50" s="391" t="s">
        <v>751</v>
      </c>
      <c r="AM50" s="395">
        <f t="shared" si="27"/>
        <v>10</v>
      </c>
      <c r="AN50" s="391" t="s">
        <v>161</v>
      </c>
      <c r="AO50" s="395">
        <f>IF(AP50="Yes",10,0)</f>
        <v>0</v>
      </c>
      <c r="AP50" s="391" t="s">
        <v>162</v>
      </c>
      <c r="AQ50" s="395">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391">
        <f>SUM(AF50+AG50+AH50+AI50+AK50+AM50+AO50)</f>
        <v>65</v>
      </c>
      <c r="BR50" s="396"/>
      <c r="BS50" s="396"/>
      <c r="BT50" s="396"/>
      <c r="BU50" s="396"/>
      <c r="BV50" s="396"/>
      <c r="BW50" s="396"/>
      <c r="BX50" s="396"/>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3"/>
      <c r="R51" s="353"/>
      <c r="S51" s="354">
        <v>18.2</v>
      </c>
      <c r="T51" s="141">
        <v>3</v>
      </c>
      <c r="U51" s="439"/>
      <c r="V51" s="143"/>
      <c r="W51" s="355"/>
      <c r="X51" s="356">
        <f t="shared" si="22"/>
        <v>0.28609613318122518</v>
      </c>
      <c r="Y51" s="357"/>
      <c r="Z51" s="357"/>
      <c r="AA51" s="357" t="s">
        <v>161</v>
      </c>
      <c r="AB51" s="357"/>
      <c r="AC51" s="357"/>
      <c r="AD51" s="357"/>
      <c r="AE51" s="357"/>
      <c r="AF51" s="397">
        <f t="shared" si="23"/>
        <v>5</v>
      </c>
      <c r="AG51" s="397">
        <f t="shared" si="33"/>
        <v>20</v>
      </c>
      <c r="AH51" s="397">
        <f t="shared" si="24"/>
        <v>15</v>
      </c>
      <c r="AI51" s="397">
        <f t="shared" si="35"/>
        <v>0</v>
      </c>
      <c r="AJ51" s="398" t="s">
        <v>162</v>
      </c>
      <c r="AK51" s="358">
        <f t="shared" si="34"/>
        <v>15</v>
      </c>
      <c r="AL51" s="354" t="s">
        <v>751</v>
      </c>
      <c r="AM51" s="358">
        <f t="shared" si="27"/>
        <v>10</v>
      </c>
      <c r="AN51" s="398" t="s">
        <v>161</v>
      </c>
      <c r="AO51" s="358">
        <f>IF(AP51="Yes",5,0)</f>
        <v>0</v>
      </c>
      <c r="AP51" s="354" t="s">
        <v>162</v>
      </c>
      <c r="AQ51" s="358">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354">
        <f>SUM(AF51+AG51+AH51+AI51++AK51+AM51+AO51+AQ51)</f>
        <v>65</v>
      </c>
      <c r="BR51" s="360"/>
      <c r="BS51" s="360"/>
      <c r="BT51" s="360"/>
      <c r="BU51" s="360"/>
      <c r="BV51" s="360"/>
      <c r="BW51" s="360"/>
      <c r="BX51" s="360"/>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 t="s">
        <v>589</v>
      </c>
      <c r="B52" s="83" t="s">
        <v>233</v>
      </c>
      <c r="C52" s="232" t="s">
        <v>214</v>
      </c>
      <c r="D52" s="78" t="s">
        <v>761</v>
      </c>
      <c r="E52" s="196" t="s">
        <v>179</v>
      </c>
      <c r="F52" s="344"/>
      <c r="G52" s="48" t="s">
        <v>289</v>
      </c>
      <c r="H52" s="48" t="s">
        <v>657</v>
      </c>
      <c r="I52" s="48" t="s">
        <v>658</v>
      </c>
      <c r="J52" s="48" t="s">
        <v>705</v>
      </c>
      <c r="K52" s="48" t="s">
        <v>731</v>
      </c>
      <c r="L52" s="388">
        <v>100000</v>
      </c>
      <c r="M52" s="198"/>
      <c r="N52" s="439"/>
      <c r="O52" s="199"/>
      <c r="P52" s="389"/>
      <c r="Q52" s="389"/>
      <c r="R52" s="389"/>
      <c r="S52" s="390">
        <v>15.642500000000002</v>
      </c>
      <c r="T52" s="391">
        <v>6.75</v>
      </c>
      <c r="U52" s="439"/>
      <c r="V52" s="205" t="s">
        <v>155</v>
      </c>
      <c r="W52" s="392"/>
      <c r="X52" s="393">
        <f t="shared" si="22"/>
        <v>1461.0389610389611</v>
      </c>
      <c r="Y52" s="394"/>
      <c r="Z52" s="394"/>
      <c r="AA52" s="394" t="s">
        <v>161</v>
      </c>
      <c r="AB52" s="394"/>
      <c r="AC52" s="394"/>
      <c r="AD52" s="394"/>
      <c r="AE52" s="394"/>
      <c r="AF52" s="395">
        <f t="shared" si="23"/>
        <v>0</v>
      </c>
      <c r="AG52" s="395">
        <f t="shared" si="33"/>
        <v>15</v>
      </c>
      <c r="AH52" s="395">
        <f t="shared" si="24"/>
        <v>15</v>
      </c>
      <c r="AI52" s="395">
        <f t="shared" si="35"/>
        <v>10</v>
      </c>
      <c r="AJ52" s="391" t="s">
        <v>161</v>
      </c>
      <c r="AK52" s="395">
        <f t="shared" si="34"/>
        <v>15</v>
      </c>
      <c r="AL52" s="391" t="s">
        <v>751</v>
      </c>
      <c r="AM52" s="395">
        <f t="shared" si="27"/>
        <v>10</v>
      </c>
      <c r="AN52" s="391" t="s">
        <v>161</v>
      </c>
      <c r="AO52" s="395">
        <f>IF(AP52="Yes",10,0)</f>
        <v>0</v>
      </c>
      <c r="AP52" s="391" t="s">
        <v>162</v>
      </c>
      <c r="AQ52" s="395">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391">
        <f>SUM(AF52+AG52+AH52+AI52+AK52+AM52+AO52)</f>
        <v>65</v>
      </c>
      <c r="BR52" s="396"/>
      <c r="BS52" s="396"/>
      <c r="BT52" s="396"/>
      <c r="BU52" s="396"/>
      <c r="BV52" s="396"/>
      <c r="BW52" s="396"/>
      <c r="BX52" s="396"/>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3"/>
      <c r="R53" s="353"/>
      <c r="S53" s="354">
        <v>13.7</v>
      </c>
      <c r="T53" s="354">
        <v>3</v>
      </c>
      <c r="U53" s="439"/>
      <c r="V53" s="143"/>
      <c r="W53" s="355"/>
      <c r="X53" s="356">
        <f t="shared" si="22"/>
        <v>1.7255969650409739</v>
      </c>
      <c r="Y53" s="357"/>
      <c r="Z53" s="357"/>
      <c r="AA53" s="357" t="s">
        <v>161</v>
      </c>
      <c r="AB53" s="357"/>
      <c r="AC53" s="357"/>
      <c r="AD53" s="357"/>
      <c r="AE53" s="357"/>
      <c r="AF53" s="358">
        <f t="shared" si="23"/>
        <v>5</v>
      </c>
      <c r="AG53" s="358">
        <f t="shared" si="33"/>
        <v>20</v>
      </c>
      <c r="AH53" s="358">
        <f t="shared" si="24"/>
        <v>15</v>
      </c>
      <c r="AI53" s="397">
        <f t="shared" si="35"/>
        <v>0</v>
      </c>
      <c r="AJ53" s="398" t="s">
        <v>162</v>
      </c>
      <c r="AK53" s="358">
        <f t="shared" si="34"/>
        <v>15</v>
      </c>
      <c r="AL53" s="354" t="s">
        <v>751</v>
      </c>
      <c r="AM53" s="358">
        <f t="shared" si="27"/>
        <v>10</v>
      </c>
      <c r="AN53" s="354" t="s">
        <v>161</v>
      </c>
      <c r="AO53" s="358">
        <f>IF(AP53="Yes",5,0)</f>
        <v>0</v>
      </c>
      <c r="AP53" s="354" t="s">
        <v>162</v>
      </c>
      <c r="AQ53" s="358">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354">
        <f>SUM(AF53+AG53+AH53+AI53++AK53+AM53+AO53+AQ53)</f>
        <v>65</v>
      </c>
      <c r="BR53" s="360"/>
      <c r="BS53" s="360"/>
      <c r="BT53" s="360"/>
      <c r="BU53" s="360"/>
      <c r="BV53" s="360"/>
      <c r="BW53" s="360"/>
      <c r="BX53" s="360"/>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3"/>
      <c r="R54" s="353"/>
      <c r="S54" s="354">
        <v>13.7</v>
      </c>
      <c r="T54" s="354">
        <v>3</v>
      </c>
      <c r="U54" s="439"/>
      <c r="V54" s="143"/>
      <c r="W54" s="355"/>
      <c r="X54" s="356">
        <f t="shared" si="22"/>
        <v>0.5804280700592368</v>
      </c>
      <c r="Y54" s="357"/>
      <c r="Z54" s="357"/>
      <c r="AA54" s="357" t="s">
        <v>161</v>
      </c>
      <c r="AB54" s="357"/>
      <c r="AC54" s="357"/>
      <c r="AD54" s="357"/>
      <c r="AE54" s="357"/>
      <c r="AF54" s="358">
        <f t="shared" si="23"/>
        <v>5</v>
      </c>
      <c r="AG54" s="358">
        <f t="shared" si="33"/>
        <v>20</v>
      </c>
      <c r="AH54" s="358">
        <f t="shared" si="24"/>
        <v>15</v>
      </c>
      <c r="AI54" s="397">
        <f t="shared" si="35"/>
        <v>0</v>
      </c>
      <c r="AJ54" s="398" t="s">
        <v>162</v>
      </c>
      <c r="AK54" s="358">
        <f t="shared" si="34"/>
        <v>15</v>
      </c>
      <c r="AL54" s="354" t="s">
        <v>751</v>
      </c>
      <c r="AM54" s="358">
        <f t="shared" si="27"/>
        <v>10</v>
      </c>
      <c r="AN54" s="354" t="s">
        <v>161</v>
      </c>
      <c r="AO54" s="358">
        <f>IF(AP54="Yes",5,0)</f>
        <v>0</v>
      </c>
      <c r="AP54" s="354" t="s">
        <v>162</v>
      </c>
      <c r="AQ54" s="358">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354">
        <f>SUM(AF54+AG54+AH54+AI54++AK54+AM54+AO54+AQ54)</f>
        <v>65</v>
      </c>
      <c r="BR54" s="360"/>
      <c r="BS54" s="360"/>
      <c r="BT54" s="360"/>
      <c r="BU54" s="360"/>
      <c r="BV54" s="360"/>
      <c r="BW54" s="360"/>
      <c r="BX54" s="360"/>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22"/>
        <v>1638.8925354054695</v>
      </c>
      <c r="Y55" s="338">
        <f>IF(DD55&lt;500,0,IF(DD55&lt;1000,5,IF(DD55&gt;1000,10)))</f>
        <v>5</v>
      </c>
      <c r="Z55" s="338">
        <f>IF(AA55="Yes",15,0)</f>
        <v>15</v>
      </c>
      <c r="AA55" s="331" t="s">
        <v>161</v>
      </c>
      <c r="AB55" s="338">
        <f t="shared" ref="AB55:AB66" si="36">IF(AC55="Yes",10,0)</f>
        <v>10</v>
      </c>
      <c r="AC55" s="385" t="s">
        <v>161</v>
      </c>
      <c r="AD55" s="338">
        <f>IF(AE55="Yes",10,0)</f>
        <v>10</v>
      </c>
      <c r="AE55" s="385" t="s">
        <v>161</v>
      </c>
      <c r="AF55" s="407">
        <f t="shared" si="23"/>
        <v>0</v>
      </c>
      <c r="AG55" s="407">
        <f>IF(BM53&lt;999,20,IF(BM53&lt;1499,15,IF(BM53&lt;1999,10,IF(BM53&lt;3999,5,IF(BM53&gt;4000,0)))))</f>
        <v>20</v>
      </c>
      <c r="AH55" s="407">
        <f t="shared" si="24"/>
        <v>15</v>
      </c>
      <c r="AI55" s="407">
        <f t="shared" si="35"/>
        <v>10</v>
      </c>
      <c r="AJ55" s="406" t="s">
        <v>161</v>
      </c>
      <c r="AK55" s="407">
        <v>15</v>
      </c>
      <c r="AL55" s="406" t="s">
        <v>751</v>
      </c>
      <c r="AM55" s="407">
        <f t="shared" si="27"/>
        <v>10</v>
      </c>
      <c r="AN55" s="406" t="s">
        <v>161</v>
      </c>
      <c r="AO55" s="407">
        <f>IF(AP55="Yes",10,0)</f>
        <v>0</v>
      </c>
      <c r="AP55" s="406" t="s">
        <v>162</v>
      </c>
      <c r="AQ55" s="407">
        <f t="shared" ref="AQ55:AQ86" si="37">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8">SUM(AF55+AG55+AH55+AI55+AK55+AM55+AO55+AQ55)</f>
        <v>70</v>
      </c>
      <c r="BR55" s="331"/>
      <c r="BS55" s="406"/>
      <c r="BT55" s="338">
        <v>100</v>
      </c>
      <c r="BU55" s="407"/>
      <c r="BV55" s="406">
        <f t="shared" ref="BV55:BV66" si="39">S55+BU55*0.25</f>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22"/>
        <v>407.68760462512967</v>
      </c>
      <c r="Y56" s="338">
        <f>IF(DD56&lt;500,0,IF(DD56&lt;1000,5,IF(DD56&gt;1000,10)))</f>
        <v>10</v>
      </c>
      <c r="Z56" s="338">
        <f>IF(AA56="Yes",20,0)</f>
        <v>20</v>
      </c>
      <c r="AA56" s="331" t="s">
        <v>161</v>
      </c>
      <c r="AB56" s="338">
        <f t="shared" si="36"/>
        <v>10</v>
      </c>
      <c r="AC56" s="385" t="s">
        <v>161</v>
      </c>
      <c r="AD56" s="338">
        <f>IF(AE56="Yes",20,0)</f>
        <v>0</v>
      </c>
      <c r="AE56" s="385" t="s">
        <v>297</v>
      </c>
      <c r="AF56" s="407">
        <f t="shared" si="23"/>
        <v>10</v>
      </c>
      <c r="AG56" s="407">
        <f>IF(BM54&lt;999,20,IF(BM54&lt;1499,15,IF(BM54&lt;1999,10,IF(BM54&lt;3999,5,IF(BM54&gt;4000,0)))))</f>
        <v>20</v>
      </c>
      <c r="AH56" s="407">
        <f t="shared" si="24"/>
        <v>15</v>
      </c>
      <c r="AI56" s="407">
        <f t="shared" si="35"/>
        <v>0</v>
      </c>
      <c r="AJ56" s="406" t="s">
        <v>162</v>
      </c>
      <c r="AK56" s="407">
        <f t="shared" ref="AK56:AK65" si="40">IF(AL56="Minimal",15,0)</f>
        <v>15</v>
      </c>
      <c r="AL56" s="406" t="s">
        <v>751</v>
      </c>
      <c r="AM56" s="407">
        <f t="shared" si="27"/>
        <v>10</v>
      </c>
      <c r="AN56" s="406" t="s">
        <v>161</v>
      </c>
      <c r="AO56" s="407">
        <f>IF(AP56="Yes",10,0)</f>
        <v>0</v>
      </c>
      <c r="AP56" s="406" t="s">
        <v>162</v>
      </c>
      <c r="AQ56" s="407">
        <f t="shared" si="37"/>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8"/>
        <v>70</v>
      </c>
      <c r="BR56" s="331"/>
      <c r="BS56" s="406"/>
      <c r="BT56" s="338"/>
      <c r="BU56" s="407"/>
      <c r="BV56" s="406">
        <f t="shared" si="39"/>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ref="X57:X88" si="41">(EI57/CZ57)/CO57</f>
        <v>1254.6033770323088</v>
      </c>
      <c r="Y57" s="338">
        <f>IF(DD57&lt;500,0,IF(DD57&lt;1000,5,IF(DD57&gt;1000,10)))</f>
        <v>10</v>
      </c>
      <c r="Z57" s="338">
        <f>IF(AA57="Yes",20,0)</f>
        <v>20</v>
      </c>
      <c r="AA57" s="331" t="s">
        <v>161</v>
      </c>
      <c r="AB57" s="338">
        <f t="shared" si="36"/>
        <v>10</v>
      </c>
      <c r="AC57" s="385" t="s">
        <v>161</v>
      </c>
      <c r="AD57" s="338">
        <f>IF(AE57="Yes",20,0)</f>
        <v>0</v>
      </c>
      <c r="AE57" s="385" t="s">
        <v>162</v>
      </c>
      <c r="AF57" s="407">
        <f t="shared" ref="AF57:AF88" si="42">IF(AU57&lt;30,0,IF(AU57&lt;50,5,IF(AU57&lt;65,10,IF(AU57&lt;79,15,IF(AU57&gt;80,20)))))</f>
        <v>10</v>
      </c>
      <c r="AG57" s="407">
        <f>IF(BM55&lt;999,20,IF(BM55&lt;1499,15,IF(BM55&lt;1999,10,IF(BM55&lt;3999,5,IF(BM55&gt;4000,0)))))</f>
        <v>20</v>
      </c>
      <c r="AH57" s="407">
        <f t="shared" ref="AH57:AH88" si="43">IF(AA57="Yes",15,0)</f>
        <v>15</v>
      </c>
      <c r="AI57" s="407">
        <f t="shared" si="35"/>
        <v>0</v>
      </c>
      <c r="AJ57" s="406" t="s">
        <v>162</v>
      </c>
      <c r="AK57" s="407">
        <f t="shared" si="40"/>
        <v>15</v>
      </c>
      <c r="AL57" s="406" t="s">
        <v>751</v>
      </c>
      <c r="AM57" s="407">
        <f t="shared" ref="AM57:AM88" si="44">IF(AN57="Yes",10,0)</f>
        <v>10</v>
      </c>
      <c r="AN57" s="406" t="s">
        <v>161</v>
      </c>
      <c r="AO57" s="407">
        <f>IF(AP57="Yes",10,0)</f>
        <v>0</v>
      </c>
      <c r="AP57" s="406" t="s">
        <v>162</v>
      </c>
      <c r="AQ57" s="407">
        <f t="shared" si="37"/>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8"/>
        <v>70</v>
      </c>
      <c r="BR57" s="331"/>
      <c r="BS57" s="406"/>
      <c r="BT57" s="338"/>
      <c r="BU57" s="407"/>
      <c r="BV57" s="406">
        <f t="shared" si="39"/>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406">
        <v>13.5</v>
      </c>
      <c r="U58" s="462"/>
      <c r="V58" s="159" t="s">
        <v>155</v>
      </c>
      <c r="W58" s="365"/>
      <c r="X58" s="366">
        <f t="shared" si="41"/>
        <v>1588.4154391156831</v>
      </c>
      <c r="Y58" s="367"/>
      <c r="Z58" s="367"/>
      <c r="AA58" s="367" t="s">
        <v>161</v>
      </c>
      <c r="AB58" s="365">
        <f t="shared" si="36"/>
        <v>0</v>
      </c>
      <c r="AC58" s="367"/>
      <c r="AD58" s="368">
        <f>IF(AE58="Yes",10,0)</f>
        <v>0</v>
      </c>
      <c r="AE58" s="367"/>
      <c r="AF58" s="407">
        <f t="shared" si="42"/>
        <v>0</v>
      </c>
      <c r="AG58" s="407">
        <f>IF(X58&lt;999,20,IF(X58&lt;1499,15,IF(X58&lt;1999,10,IF(X58&lt;3999,5,IF(X58&gt;4000,0)))))</f>
        <v>10</v>
      </c>
      <c r="AH58" s="407">
        <f t="shared" si="43"/>
        <v>15</v>
      </c>
      <c r="AI58" s="407">
        <f t="shared" si="35"/>
        <v>10</v>
      </c>
      <c r="AJ58" s="364" t="s">
        <v>161</v>
      </c>
      <c r="AK58" s="407">
        <f t="shared" si="40"/>
        <v>15</v>
      </c>
      <c r="AL58" s="364" t="s">
        <v>751</v>
      </c>
      <c r="AM58" s="407">
        <f t="shared" si="44"/>
        <v>10</v>
      </c>
      <c r="AN58" s="364" t="s">
        <v>161</v>
      </c>
      <c r="AO58" s="407">
        <f>IF(AP58="Yes",5,0)</f>
        <v>5</v>
      </c>
      <c r="AP58" s="364" t="s">
        <v>161</v>
      </c>
      <c r="AQ58" s="407">
        <f t="shared" si="37"/>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8"/>
        <v>65</v>
      </c>
      <c r="BR58" s="371"/>
      <c r="BS58" s="371"/>
      <c r="BT58" s="371"/>
      <c r="BU58" s="408"/>
      <c r="BV58" s="406">
        <f t="shared" si="39"/>
        <v>8.59</v>
      </c>
      <c r="BW58" s="406">
        <f>BV58+T58</f>
        <v>22.09</v>
      </c>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406">
        <v>13.5</v>
      </c>
      <c r="U59" s="462"/>
      <c r="V59" s="159" t="s">
        <v>155</v>
      </c>
      <c r="W59" s="365"/>
      <c r="X59" s="366">
        <f t="shared" si="41"/>
        <v>1747.2569830272516</v>
      </c>
      <c r="Y59" s="367"/>
      <c r="Z59" s="367"/>
      <c r="AA59" s="367" t="s">
        <v>161</v>
      </c>
      <c r="AB59" s="365">
        <f t="shared" si="36"/>
        <v>0</v>
      </c>
      <c r="AC59" s="367"/>
      <c r="AD59" s="368">
        <f>IF(AE59="Yes",10,0)</f>
        <v>0</v>
      </c>
      <c r="AE59" s="367"/>
      <c r="AF59" s="407">
        <f t="shared" si="42"/>
        <v>0</v>
      </c>
      <c r="AG59" s="407">
        <f>IF(X59&lt;999,20,IF(X59&lt;1499,15,IF(X59&lt;1999,10,IF(X59&lt;3999,5,IF(X59&gt;4000,0)))))</f>
        <v>10</v>
      </c>
      <c r="AH59" s="407">
        <f t="shared" si="43"/>
        <v>15</v>
      </c>
      <c r="AI59" s="407">
        <f t="shared" si="35"/>
        <v>10</v>
      </c>
      <c r="AJ59" s="364" t="s">
        <v>161</v>
      </c>
      <c r="AK59" s="407">
        <f t="shared" si="40"/>
        <v>15</v>
      </c>
      <c r="AL59" s="364" t="s">
        <v>751</v>
      </c>
      <c r="AM59" s="407">
        <f t="shared" si="44"/>
        <v>10</v>
      </c>
      <c r="AN59" s="364" t="s">
        <v>161</v>
      </c>
      <c r="AO59" s="407">
        <f>IF(AP59="Yes",5,0)</f>
        <v>5</v>
      </c>
      <c r="AP59" s="364" t="s">
        <v>161</v>
      </c>
      <c r="AQ59" s="407">
        <f t="shared" si="37"/>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8"/>
        <v>65</v>
      </c>
      <c r="BR59" s="371"/>
      <c r="BS59" s="371"/>
      <c r="BT59" s="371"/>
      <c r="BU59" s="408"/>
      <c r="BV59" s="406">
        <f t="shared" si="39"/>
        <v>7.89</v>
      </c>
      <c r="BW59" s="406">
        <f>BV59+T59</f>
        <v>21.39</v>
      </c>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406">
        <v>15</v>
      </c>
      <c r="U60" s="462"/>
      <c r="V60" s="159" t="s">
        <v>155</v>
      </c>
      <c r="W60" s="365"/>
      <c r="X60" s="366">
        <f t="shared" si="41"/>
        <v>1895.2794905488729</v>
      </c>
      <c r="Y60" s="367"/>
      <c r="Z60" s="367"/>
      <c r="AA60" s="367" t="s">
        <v>161</v>
      </c>
      <c r="AB60" s="365">
        <f t="shared" si="36"/>
        <v>0</v>
      </c>
      <c r="AC60" s="367"/>
      <c r="AD60" s="368">
        <f>IF(AE60="Yes",10,0)</f>
        <v>0</v>
      </c>
      <c r="AE60" s="367"/>
      <c r="AF60" s="407">
        <f t="shared" si="42"/>
        <v>0</v>
      </c>
      <c r="AG60" s="407">
        <f>IF(X60&lt;999,20,IF(X60&lt;1499,15,IF(X60&lt;1999,10,IF(X60&lt;3999,5,IF(X60&gt;4000,0)))))</f>
        <v>10</v>
      </c>
      <c r="AH60" s="407">
        <f t="shared" si="43"/>
        <v>15</v>
      </c>
      <c r="AI60" s="407">
        <f t="shared" si="35"/>
        <v>10</v>
      </c>
      <c r="AJ60" s="364" t="s">
        <v>161</v>
      </c>
      <c r="AK60" s="407">
        <f t="shared" si="40"/>
        <v>15</v>
      </c>
      <c r="AL60" s="364" t="s">
        <v>751</v>
      </c>
      <c r="AM60" s="407">
        <f t="shared" si="44"/>
        <v>10</v>
      </c>
      <c r="AN60" s="364" t="s">
        <v>161</v>
      </c>
      <c r="AO60" s="407">
        <f>IF(AP60="Yes",5,0)</f>
        <v>5</v>
      </c>
      <c r="AP60" s="364" t="s">
        <v>161</v>
      </c>
      <c r="AQ60" s="407">
        <f t="shared" si="37"/>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8"/>
        <v>65</v>
      </c>
      <c r="BR60" s="371"/>
      <c r="BS60" s="371"/>
      <c r="BT60" s="371"/>
      <c r="BU60" s="408"/>
      <c r="BV60" s="406">
        <f t="shared" si="39"/>
        <v>5.56</v>
      </c>
      <c r="BW60" s="406">
        <f>BV60+T60</f>
        <v>20.56</v>
      </c>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5">(V61+W61+Y61+Z61+AB61+AD61)</f>
        <v>90</v>
      </c>
      <c r="Q61" s="331">
        <v>6.3</v>
      </c>
      <c r="R61" s="331">
        <f t="shared" ref="R61:R66" si="46">O61+P61+Q61</f>
        <v>118.72</v>
      </c>
      <c r="S61" s="406">
        <v>15.67</v>
      </c>
      <c r="T61" s="331">
        <v>6.75</v>
      </c>
      <c r="U61" s="462"/>
      <c r="V61" s="104">
        <f t="shared" ref="V61:V66" si="47">IF(AU61&lt;30,0,IF(AU61&lt;50,5,IF(AU61&lt;65,10,IF(AU61&gt;66,15))))</f>
        <v>15</v>
      </c>
      <c r="W61" s="338">
        <f t="shared" ref="W61:W66" si="48">IF(X61&lt;499,15,IF(X61&lt;999,10,IF(X61&lt;1499,5,IF(X61&gt;1500,0))))</f>
        <v>15</v>
      </c>
      <c r="X61" s="384">
        <f t="shared" si="41"/>
        <v>183.5913006327666</v>
      </c>
      <c r="Y61" s="338">
        <f t="shared" ref="Y61:Y66" si="49">IF(DD61&lt;500,0,IF(DD61&lt;1000,5,IF(DD61&gt;1000,10)))</f>
        <v>10</v>
      </c>
      <c r="Z61" s="338">
        <f>IF(AA61="Yes",20,0)</f>
        <v>20</v>
      </c>
      <c r="AA61" s="331" t="s">
        <v>161</v>
      </c>
      <c r="AB61" s="338">
        <f t="shared" si="36"/>
        <v>10</v>
      </c>
      <c r="AC61" s="385" t="s">
        <v>161</v>
      </c>
      <c r="AD61" s="338">
        <f>IF(AE61="Yes",20,0)</f>
        <v>20</v>
      </c>
      <c r="AE61" s="385" t="s">
        <v>161</v>
      </c>
      <c r="AF61" s="407">
        <f t="shared" si="42"/>
        <v>15</v>
      </c>
      <c r="AG61" s="407">
        <f>IF(BM59&lt;999,20,IF(BM59&lt;1499,15,IF(BM59&lt;1999,10,IF(BM59&lt;3999,5,IF(BM59&gt;4000,0)))))</f>
        <v>20</v>
      </c>
      <c r="AH61" s="407">
        <f t="shared" si="43"/>
        <v>15</v>
      </c>
      <c r="AI61" s="407">
        <v>10</v>
      </c>
      <c r="AJ61" s="406" t="s">
        <v>162</v>
      </c>
      <c r="AK61" s="407">
        <f t="shared" si="40"/>
        <v>15</v>
      </c>
      <c r="AL61" s="406" t="s">
        <v>751</v>
      </c>
      <c r="AM61" s="407">
        <f t="shared" si="44"/>
        <v>10</v>
      </c>
      <c r="AN61" s="406" t="s">
        <v>161</v>
      </c>
      <c r="AO61" s="407">
        <f t="shared" ref="AO61:AO78" si="50">IF(AP61="Yes",10,0)</f>
        <v>0</v>
      </c>
      <c r="AP61" s="406" t="s">
        <v>162</v>
      </c>
      <c r="AQ61" s="407">
        <f t="shared" si="37"/>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1">SUM(V61+W61+Y61+Z61+AB61+AD61)</f>
        <v>90</v>
      </c>
      <c r="BQ61" s="406">
        <f t="shared" si="38"/>
        <v>85</v>
      </c>
      <c r="BR61" s="331"/>
      <c r="BS61" s="406"/>
      <c r="BT61" s="338">
        <v>100</v>
      </c>
      <c r="BU61" s="407"/>
      <c r="BV61" s="406">
        <f t="shared" si="39"/>
        <v>15.67</v>
      </c>
      <c r="BW61" s="406"/>
      <c r="BX61" s="410" t="s">
        <v>809</v>
      </c>
      <c r="BY61" s="331">
        <f t="shared" ref="BY61:BY66" si="52">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5"/>
        <v>75</v>
      </c>
      <c r="Q62" s="331">
        <v>4.95</v>
      </c>
      <c r="R62" s="331">
        <f t="shared" si="46"/>
        <v>93.149578131959572</v>
      </c>
      <c r="S62" s="406">
        <v>10.466385421306379</v>
      </c>
      <c r="T62" s="331">
        <v>7.5</v>
      </c>
      <c r="U62" s="462"/>
      <c r="V62" s="104">
        <f t="shared" si="47"/>
        <v>5</v>
      </c>
      <c r="W62" s="338">
        <f t="shared" si="48"/>
        <v>10</v>
      </c>
      <c r="X62" s="384">
        <f t="shared" si="41"/>
        <v>527.48148407603003</v>
      </c>
      <c r="Y62" s="338">
        <f t="shared" si="49"/>
        <v>10</v>
      </c>
      <c r="Z62" s="338">
        <f>IF(AA62="Yes",20,0)</f>
        <v>20</v>
      </c>
      <c r="AA62" s="331" t="s">
        <v>161</v>
      </c>
      <c r="AB62" s="338">
        <f t="shared" si="36"/>
        <v>10</v>
      </c>
      <c r="AC62" s="385" t="s">
        <v>161</v>
      </c>
      <c r="AD62" s="338">
        <f>IF(AE62="Yes",20,0)</f>
        <v>20</v>
      </c>
      <c r="AE62" s="385" t="s">
        <v>161</v>
      </c>
      <c r="AF62" s="407">
        <f t="shared" si="42"/>
        <v>5</v>
      </c>
      <c r="AG62" s="407">
        <f t="shared" ref="AG62:AG77" si="53">IF(X62&lt;999,20,IF(X62&lt;1499,15,IF(X62&lt;1999,10,IF(X62&lt;3999,5,IF(X62&gt;4000,0)))))</f>
        <v>20</v>
      </c>
      <c r="AH62" s="407">
        <f t="shared" si="43"/>
        <v>15</v>
      </c>
      <c r="AI62" s="407">
        <f>IF(AJ62="Yes",10,0)</f>
        <v>0</v>
      </c>
      <c r="AJ62" s="406" t="s">
        <v>162</v>
      </c>
      <c r="AK62" s="407">
        <f t="shared" si="40"/>
        <v>15</v>
      </c>
      <c r="AL62" s="406" t="s">
        <v>751</v>
      </c>
      <c r="AM62" s="407">
        <f t="shared" si="44"/>
        <v>10</v>
      </c>
      <c r="AN62" s="406" t="s">
        <v>161</v>
      </c>
      <c r="AO62" s="407">
        <f t="shared" si="50"/>
        <v>0</v>
      </c>
      <c r="AP62" s="406" t="s">
        <v>162</v>
      </c>
      <c r="AQ62" s="407">
        <f t="shared" si="37"/>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1"/>
        <v>75</v>
      </c>
      <c r="BQ62" s="406">
        <f t="shared" si="38"/>
        <v>65</v>
      </c>
      <c r="BR62" s="331"/>
      <c r="BS62" s="406"/>
      <c r="BT62" s="338">
        <v>100</v>
      </c>
      <c r="BU62" s="407"/>
      <c r="BV62" s="406">
        <f t="shared" si="39"/>
        <v>10.466385421306379</v>
      </c>
      <c r="BW62" s="406"/>
      <c r="BX62" s="410" t="s">
        <v>810</v>
      </c>
      <c r="BY62" s="331">
        <f t="shared" si="52"/>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5"/>
        <v>80</v>
      </c>
      <c r="Q63" s="331">
        <v>6.3</v>
      </c>
      <c r="R63" s="331">
        <f t="shared" si="46"/>
        <v>98.75</v>
      </c>
      <c r="S63" s="406">
        <v>9.1300000000000008</v>
      </c>
      <c r="T63" s="331">
        <v>9</v>
      </c>
      <c r="U63" s="462"/>
      <c r="V63" s="104">
        <f t="shared" si="47"/>
        <v>5</v>
      </c>
      <c r="W63" s="338">
        <f t="shared" si="48"/>
        <v>15</v>
      </c>
      <c r="X63" s="384">
        <f t="shared" si="41"/>
        <v>484.12802715559553</v>
      </c>
      <c r="Y63" s="338">
        <f t="shared" si="49"/>
        <v>10</v>
      </c>
      <c r="Z63" s="338">
        <f>IF(AA63="Yes",20,0)</f>
        <v>20</v>
      </c>
      <c r="AA63" s="331" t="s">
        <v>161</v>
      </c>
      <c r="AB63" s="338">
        <f t="shared" si="36"/>
        <v>10</v>
      </c>
      <c r="AC63" s="385" t="s">
        <v>161</v>
      </c>
      <c r="AD63" s="338">
        <f>IF(AE63="Yes",20,0)</f>
        <v>20</v>
      </c>
      <c r="AE63" s="385" t="s">
        <v>161</v>
      </c>
      <c r="AF63" s="407">
        <f t="shared" si="42"/>
        <v>5</v>
      </c>
      <c r="AG63" s="407">
        <f t="shared" si="53"/>
        <v>20</v>
      </c>
      <c r="AH63" s="407">
        <f t="shared" si="43"/>
        <v>15</v>
      </c>
      <c r="AI63" s="407">
        <f>IF(AJ63="Yes",10,0)</f>
        <v>0</v>
      </c>
      <c r="AJ63" s="406" t="s">
        <v>162</v>
      </c>
      <c r="AK63" s="407">
        <f t="shared" si="40"/>
        <v>15</v>
      </c>
      <c r="AL63" s="406" t="s">
        <v>751</v>
      </c>
      <c r="AM63" s="407">
        <f t="shared" si="44"/>
        <v>10</v>
      </c>
      <c r="AN63" s="406" t="s">
        <v>161</v>
      </c>
      <c r="AO63" s="407">
        <f t="shared" si="50"/>
        <v>0</v>
      </c>
      <c r="AP63" s="406" t="s">
        <v>162</v>
      </c>
      <c r="AQ63" s="407">
        <f t="shared" si="37"/>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1"/>
        <v>80</v>
      </c>
      <c r="BQ63" s="406">
        <f t="shared" si="38"/>
        <v>65</v>
      </c>
      <c r="BR63" s="331"/>
      <c r="BS63" s="406"/>
      <c r="BT63" s="338">
        <v>0</v>
      </c>
      <c r="BU63" s="407"/>
      <c r="BV63" s="406">
        <f t="shared" si="39"/>
        <v>9.1300000000000008</v>
      </c>
      <c r="BW63" s="406"/>
      <c r="BX63" s="410" t="s">
        <v>809</v>
      </c>
      <c r="BY63" s="331">
        <f t="shared" si="52"/>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5"/>
        <v>70</v>
      </c>
      <c r="Q64" s="331">
        <v>6.3</v>
      </c>
      <c r="R64" s="331">
        <f t="shared" si="46"/>
        <v>86.76</v>
      </c>
      <c r="S64" s="406">
        <v>7.81</v>
      </c>
      <c r="T64" s="331">
        <v>9</v>
      </c>
      <c r="U64" s="462"/>
      <c r="V64" s="104">
        <f t="shared" si="47"/>
        <v>5</v>
      </c>
      <c r="W64" s="338">
        <f t="shared" si="48"/>
        <v>10</v>
      </c>
      <c r="X64" s="384">
        <f t="shared" si="41"/>
        <v>512.62152970794932</v>
      </c>
      <c r="Y64" s="338">
        <f t="shared" si="49"/>
        <v>5</v>
      </c>
      <c r="Z64" s="338">
        <f>IF(AA64="Yes",20,0)</f>
        <v>20</v>
      </c>
      <c r="AA64" s="331" t="s">
        <v>161</v>
      </c>
      <c r="AB64" s="338">
        <f t="shared" si="36"/>
        <v>10</v>
      </c>
      <c r="AC64" s="385" t="s">
        <v>161</v>
      </c>
      <c r="AD64" s="338">
        <f>IF(AE64="Yes",20,0)</f>
        <v>20</v>
      </c>
      <c r="AE64" s="385" t="s">
        <v>161</v>
      </c>
      <c r="AF64" s="407">
        <f t="shared" si="42"/>
        <v>5</v>
      </c>
      <c r="AG64" s="407">
        <f t="shared" si="53"/>
        <v>20</v>
      </c>
      <c r="AH64" s="407">
        <f t="shared" si="43"/>
        <v>15</v>
      </c>
      <c r="AI64" s="407">
        <f>IF(AJ64="Yes",10,0)</f>
        <v>0</v>
      </c>
      <c r="AJ64" s="406" t="s">
        <v>162</v>
      </c>
      <c r="AK64" s="407">
        <f t="shared" si="40"/>
        <v>15</v>
      </c>
      <c r="AL64" s="406" t="s">
        <v>751</v>
      </c>
      <c r="AM64" s="407">
        <f t="shared" si="44"/>
        <v>10</v>
      </c>
      <c r="AN64" s="406" t="s">
        <v>161</v>
      </c>
      <c r="AO64" s="407">
        <f t="shared" si="50"/>
        <v>0</v>
      </c>
      <c r="AP64" s="406" t="s">
        <v>162</v>
      </c>
      <c r="AQ64" s="407">
        <f t="shared" si="37"/>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1"/>
        <v>70</v>
      </c>
      <c r="BQ64" s="406">
        <f t="shared" si="38"/>
        <v>65</v>
      </c>
      <c r="BR64" s="331"/>
      <c r="BS64" s="406"/>
      <c r="BT64" s="338"/>
      <c r="BU64" s="407"/>
      <c r="BV64" s="406">
        <f t="shared" si="39"/>
        <v>7.81</v>
      </c>
      <c r="BW64" s="406"/>
      <c r="BX64" s="410" t="s">
        <v>809</v>
      </c>
      <c r="BY64" s="331">
        <f t="shared" si="52"/>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5"/>
        <v>60</v>
      </c>
      <c r="Q65" s="331">
        <v>4.95</v>
      </c>
      <c r="R65" s="331">
        <f t="shared" si="46"/>
        <v>75.44</v>
      </c>
      <c r="S65" s="406">
        <v>7.79</v>
      </c>
      <c r="T65" s="331">
        <v>7.5</v>
      </c>
      <c r="U65" s="462"/>
      <c r="V65" s="104">
        <f t="shared" si="47"/>
        <v>5</v>
      </c>
      <c r="W65" s="338">
        <f t="shared" si="48"/>
        <v>15</v>
      </c>
      <c r="X65" s="384">
        <f t="shared" si="41"/>
        <v>485.15757135953902</v>
      </c>
      <c r="Y65" s="338">
        <f t="shared" si="49"/>
        <v>10</v>
      </c>
      <c r="Z65" s="338">
        <f>IF(AA65="Yes",20,0)</f>
        <v>20</v>
      </c>
      <c r="AA65" s="331" t="s">
        <v>161</v>
      </c>
      <c r="AB65" s="338">
        <f t="shared" si="36"/>
        <v>10</v>
      </c>
      <c r="AC65" s="385" t="s">
        <v>161</v>
      </c>
      <c r="AD65" s="338">
        <f>IF(AE65="Yes",20,0)</f>
        <v>0</v>
      </c>
      <c r="AE65" s="385" t="s">
        <v>297</v>
      </c>
      <c r="AF65" s="407">
        <f t="shared" si="42"/>
        <v>5</v>
      </c>
      <c r="AG65" s="407">
        <f t="shared" si="53"/>
        <v>20</v>
      </c>
      <c r="AH65" s="407">
        <f t="shared" si="43"/>
        <v>15</v>
      </c>
      <c r="AI65" s="407">
        <f>IF(AJ65="Yes",10,0)</f>
        <v>0</v>
      </c>
      <c r="AJ65" s="406" t="s">
        <v>162</v>
      </c>
      <c r="AK65" s="407">
        <f t="shared" si="40"/>
        <v>15</v>
      </c>
      <c r="AL65" s="406" t="s">
        <v>751</v>
      </c>
      <c r="AM65" s="407">
        <f t="shared" si="44"/>
        <v>10</v>
      </c>
      <c r="AN65" s="406" t="s">
        <v>161</v>
      </c>
      <c r="AO65" s="407">
        <f t="shared" si="50"/>
        <v>0</v>
      </c>
      <c r="AP65" s="406" t="s">
        <v>162</v>
      </c>
      <c r="AQ65" s="407">
        <f t="shared" si="37"/>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1"/>
        <v>60</v>
      </c>
      <c r="BQ65" s="406">
        <f t="shared" si="38"/>
        <v>65</v>
      </c>
      <c r="BR65" s="331"/>
      <c r="BS65" s="406"/>
      <c r="BT65" s="338"/>
      <c r="BU65" s="407"/>
      <c r="BV65" s="406">
        <f t="shared" si="39"/>
        <v>7.79</v>
      </c>
      <c r="BW65" s="406"/>
      <c r="BX65" s="410" t="s">
        <v>809</v>
      </c>
      <c r="BY65" s="331">
        <f t="shared" si="52"/>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5"/>
        <v>40</v>
      </c>
      <c r="Q66" s="331"/>
      <c r="R66" s="331">
        <f t="shared" si="46"/>
        <v>46.195366649631453</v>
      </c>
      <c r="S66" s="406">
        <v>4.1302444330876344</v>
      </c>
      <c r="T66" s="331"/>
      <c r="U66" s="462"/>
      <c r="V66" s="104">
        <f t="shared" si="47"/>
        <v>0</v>
      </c>
      <c r="W66" s="338">
        <f t="shared" si="48"/>
        <v>5</v>
      </c>
      <c r="X66" s="384">
        <f t="shared" si="41"/>
        <v>1494.0486221150661</v>
      </c>
      <c r="Y66" s="338">
        <f t="shared" si="49"/>
        <v>0</v>
      </c>
      <c r="Z66" s="338">
        <f>IF(AA66="Yes",15,0)</f>
        <v>15</v>
      </c>
      <c r="AA66" s="331" t="s">
        <v>161</v>
      </c>
      <c r="AB66" s="338">
        <f t="shared" si="36"/>
        <v>10</v>
      </c>
      <c r="AC66" s="385" t="s">
        <v>161</v>
      </c>
      <c r="AD66" s="338">
        <f>IF(AE66="Yes",10,0)</f>
        <v>10</v>
      </c>
      <c r="AE66" s="385" t="s">
        <v>161</v>
      </c>
      <c r="AF66" s="407">
        <f t="shared" si="42"/>
        <v>0</v>
      </c>
      <c r="AG66" s="407">
        <f t="shared" si="53"/>
        <v>15</v>
      </c>
      <c r="AH66" s="407">
        <f t="shared" si="43"/>
        <v>15</v>
      </c>
      <c r="AI66" s="407">
        <v>10</v>
      </c>
      <c r="AJ66" s="406" t="s">
        <v>161</v>
      </c>
      <c r="AK66" s="407">
        <v>15</v>
      </c>
      <c r="AL66" s="406" t="s">
        <v>751</v>
      </c>
      <c r="AM66" s="407">
        <f t="shared" si="44"/>
        <v>10</v>
      </c>
      <c r="AN66" s="406" t="s">
        <v>161</v>
      </c>
      <c r="AO66" s="407">
        <f t="shared" si="50"/>
        <v>0</v>
      </c>
      <c r="AP66" s="406" t="s">
        <v>162</v>
      </c>
      <c r="AQ66" s="407">
        <f t="shared" si="37"/>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1"/>
        <v>40</v>
      </c>
      <c r="BQ66" s="406">
        <f t="shared" si="38"/>
        <v>65</v>
      </c>
      <c r="BR66" s="331"/>
      <c r="BS66" s="406"/>
      <c r="BT66" s="338"/>
      <c r="BU66" s="407"/>
      <c r="BV66" s="406">
        <f t="shared" si="39"/>
        <v>4.1302444330876344</v>
      </c>
      <c r="BW66" s="406"/>
      <c r="BX66" s="410" t="s">
        <v>809</v>
      </c>
      <c r="BY66" s="331">
        <f t="shared" si="52"/>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 t="s">
        <v>597</v>
      </c>
      <c r="B67" s="83" t="s">
        <v>233</v>
      </c>
      <c r="C67" s="232" t="s">
        <v>214</v>
      </c>
      <c r="D67" s="78" t="s">
        <v>761</v>
      </c>
      <c r="E67" s="196" t="s">
        <v>179</v>
      </c>
      <c r="F67" s="344"/>
      <c r="G67" s="48" t="s">
        <v>629</v>
      </c>
      <c r="H67" s="48" t="s">
        <v>667</v>
      </c>
      <c r="I67" s="48" t="s">
        <v>668</v>
      </c>
      <c r="J67" s="48" t="s">
        <v>712</v>
      </c>
      <c r="K67" s="48" t="s">
        <v>730</v>
      </c>
      <c r="L67" s="388">
        <v>303600</v>
      </c>
      <c r="M67" s="198"/>
      <c r="N67" s="439"/>
      <c r="O67" s="199"/>
      <c r="P67" s="389"/>
      <c r="Q67" s="389"/>
      <c r="R67" s="389"/>
      <c r="S67" s="390">
        <v>20.72</v>
      </c>
      <c r="T67" s="391">
        <v>13.5</v>
      </c>
      <c r="U67" s="439"/>
      <c r="V67" s="205" t="s">
        <v>155</v>
      </c>
      <c r="W67" s="392"/>
      <c r="X67" s="393">
        <f t="shared" si="41"/>
        <v>14426.229508196724</v>
      </c>
      <c r="Y67" s="394"/>
      <c r="Z67" s="394"/>
      <c r="AA67" s="394" t="s">
        <v>161</v>
      </c>
      <c r="AB67" s="394"/>
      <c r="AC67" s="394"/>
      <c r="AD67" s="394"/>
      <c r="AE67" s="394"/>
      <c r="AF67" s="395">
        <f t="shared" si="42"/>
        <v>10</v>
      </c>
      <c r="AG67" s="395">
        <f t="shared" si="53"/>
        <v>0</v>
      </c>
      <c r="AH67" s="395">
        <f t="shared" si="43"/>
        <v>15</v>
      </c>
      <c r="AI67" s="395">
        <f t="shared" ref="AI67:AI73" si="54">IF(AJ67="Yes",10,0)</f>
        <v>10</v>
      </c>
      <c r="AJ67" s="391" t="s">
        <v>161</v>
      </c>
      <c r="AK67" s="395">
        <f t="shared" ref="AK67:AK84" si="55">IF(AL67="Minimal",15,0)</f>
        <v>15</v>
      </c>
      <c r="AL67" s="391" t="s">
        <v>751</v>
      </c>
      <c r="AM67" s="395">
        <f t="shared" si="44"/>
        <v>10</v>
      </c>
      <c r="AN67" s="391" t="s">
        <v>161</v>
      </c>
      <c r="AO67" s="395">
        <f t="shared" si="50"/>
        <v>0</v>
      </c>
      <c r="AP67" s="391" t="s">
        <v>162</v>
      </c>
      <c r="AQ67" s="395">
        <f t="shared" si="37"/>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391">
        <f t="shared" ref="BQ67:BQ73" si="56">SUM(AF67+AG67+AH67+AI67+AK67+AM67+AO67)</f>
        <v>60</v>
      </c>
      <c r="BR67" s="396"/>
      <c r="BS67" s="396"/>
      <c r="BT67" s="396"/>
      <c r="BU67" s="396"/>
      <c r="BV67" s="396"/>
      <c r="BW67" s="396"/>
      <c r="BX67" s="396"/>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 t="s">
        <v>611</v>
      </c>
      <c r="B68" s="83" t="s">
        <v>233</v>
      </c>
      <c r="C68" s="232" t="s">
        <v>214</v>
      </c>
      <c r="D68" s="78" t="s">
        <v>761</v>
      </c>
      <c r="E68" s="196" t="s">
        <v>179</v>
      </c>
      <c r="F68" s="344"/>
      <c r="G68" s="48" t="s">
        <v>629</v>
      </c>
      <c r="H68" s="48" t="s">
        <v>687</v>
      </c>
      <c r="I68" s="48" t="s">
        <v>668</v>
      </c>
      <c r="J68" s="48" t="s">
        <v>723</v>
      </c>
      <c r="K68" s="48" t="s">
        <v>731</v>
      </c>
      <c r="L68" s="388">
        <v>286000</v>
      </c>
      <c r="M68" s="198"/>
      <c r="N68" s="439"/>
      <c r="O68" s="199"/>
      <c r="P68" s="389"/>
      <c r="Q68" s="389"/>
      <c r="R68" s="389"/>
      <c r="S68" s="390">
        <v>19.84</v>
      </c>
      <c r="T68" s="391">
        <v>13.5</v>
      </c>
      <c r="U68" s="439"/>
      <c r="V68" s="205" t="s">
        <v>155</v>
      </c>
      <c r="W68" s="392"/>
      <c r="X68" s="393">
        <f t="shared" si="41"/>
        <v>9712.7677237257158</v>
      </c>
      <c r="Y68" s="394"/>
      <c r="Z68" s="394"/>
      <c r="AA68" s="394" t="s">
        <v>161</v>
      </c>
      <c r="AB68" s="394"/>
      <c r="AC68" s="394"/>
      <c r="AD68" s="394"/>
      <c r="AE68" s="394"/>
      <c r="AF68" s="395">
        <f t="shared" si="42"/>
        <v>10</v>
      </c>
      <c r="AG68" s="395">
        <f t="shared" si="53"/>
        <v>0</v>
      </c>
      <c r="AH68" s="395">
        <f t="shared" si="43"/>
        <v>15</v>
      </c>
      <c r="AI68" s="395">
        <f t="shared" si="54"/>
        <v>10</v>
      </c>
      <c r="AJ68" s="391" t="s">
        <v>161</v>
      </c>
      <c r="AK68" s="395">
        <f t="shared" si="55"/>
        <v>15</v>
      </c>
      <c r="AL68" s="391" t="s">
        <v>751</v>
      </c>
      <c r="AM68" s="395">
        <f t="shared" si="44"/>
        <v>10</v>
      </c>
      <c r="AN68" s="391" t="s">
        <v>161</v>
      </c>
      <c r="AO68" s="395">
        <f t="shared" si="50"/>
        <v>0</v>
      </c>
      <c r="AP68" s="391" t="s">
        <v>162</v>
      </c>
      <c r="AQ68" s="395">
        <f t="shared" si="37"/>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391">
        <f t="shared" si="56"/>
        <v>60</v>
      </c>
      <c r="BR68" s="396"/>
      <c r="BS68" s="396"/>
      <c r="BT68" s="396"/>
      <c r="BU68" s="396"/>
      <c r="BV68" s="396"/>
      <c r="BW68" s="396"/>
      <c r="BX68" s="396"/>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 t="s">
        <v>584</v>
      </c>
      <c r="B69" s="83" t="s">
        <v>243</v>
      </c>
      <c r="C69" s="232" t="s">
        <v>214</v>
      </c>
      <c r="D69" s="78" t="s">
        <v>761</v>
      </c>
      <c r="E69" s="196" t="s">
        <v>179</v>
      </c>
      <c r="F69" s="344"/>
      <c r="G69" s="48" t="s">
        <v>621</v>
      </c>
      <c r="H69" s="48" t="s">
        <v>287</v>
      </c>
      <c r="I69" s="48" t="s">
        <v>650</v>
      </c>
      <c r="J69" s="48" t="s">
        <v>700</v>
      </c>
      <c r="K69" s="48" t="s">
        <v>731</v>
      </c>
      <c r="L69" s="388">
        <v>200000</v>
      </c>
      <c r="M69" s="198"/>
      <c r="N69" s="439"/>
      <c r="O69" s="199"/>
      <c r="P69" s="389"/>
      <c r="Q69" s="389"/>
      <c r="R69" s="389"/>
      <c r="S69" s="390">
        <v>19.2234926866</v>
      </c>
      <c r="T69" s="391">
        <v>8.25</v>
      </c>
      <c r="U69" s="439"/>
      <c r="V69" s="205" t="s">
        <v>155</v>
      </c>
      <c r="W69" s="392"/>
      <c r="X69" s="393">
        <f t="shared" si="41"/>
        <v>18705.574261129816</v>
      </c>
      <c r="Y69" s="394"/>
      <c r="Z69" s="394"/>
      <c r="AA69" s="394" t="s">
        <v>161</v>
      </c>
      <c r="AB69" s="394"/>
      <c r="AC69" s="394"/>
      <c r="AD69" s="394"/>
      <c r="AE69" s="394"/>
      <c r="AF69" s="395">
        <f t="shared" si="42"/>
        <v>10</v>
      </c>
      <c r="AG69" s="395">
        <f t="shared" si="53"/>
        <v>0</v>
      </c>
      <c r="AH69" s="395">
        <f t="shared" si="43"/>
        <v>15</v>
      </c>
      <c r="AI69" s="395">
        <f t="shared" si="54"/>
        <v>10</v>
      </c>
      <c r="AJ69" s="391" t="s">
        <v>161</v>
      </c>
      <c r="AK69" s="395">
        <f t="shared" si="55"/>
        <v>15</v>
      </c>
      <c r="AL69" s="391" t="s">
        <v>751</v>
      </c>
      <c r="AM69" s="395">
        <f t="shared" si="44"/>
        <v>10</v>
      </c>
      <c r="AN69" s="391" t="s">
        <v>161</v>
      </c>
      <c r="AO69" s="395">
        <f t="shared" si="50"/>
        <v>0</v>
      </c>
      <c r="AP69" s="391" t="s">
        <v>162</v>
      </c>
      <c r="AQ69" s="395">
        <f t="shared" si="37"/>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391">
        <f t="shared" si="56"/>
        <v>60</v>
      </c>
      <c r="BR69" s="396"/>
      <c r="BS69" s="396"/>
      <c r="BT69" s="396"/>
      <c r="BU69" s="396"/>
      <c r="BV69" s="396"/>
      <c r="BW69" s="396"/>
      <c r="BX69" s="396"/>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 t="s">
        <v>591</v>
      </c>
      <c r="B70" s="83" t="s">
        <v>233</v>
      </c>
      <c r="C70" s="232" t="s">
        <v>214</v>
      </c>
      <c r="D70" s="78" t="s">
        <v>761</v>
      </c>
      <c r="E70" s="196" t="s">
        <v>179</v>
      </c>
      <c r="F70" s="344"/>
      <c r="G70" s="48" t="s">
        <v>623</v>
      </c>
      <c r="H70" s="48" t="s">
        <v>661</v>
      </c>
      <c r="I70" s="48" t="s">
        <v>652</v>
      </c>
      <c r="J70" s="48" t="s">
        <v>707</v>
      </c>
      <c r="K70" s="48" t="s">
        <v>730</v>
      </c>
      <c r="L70" s="388">
        <v>414000</v>
      </c>
      <c r="M70" s="198"/>
      <c r="N70" s="439"/>
      <c r="O70" s="199"/>
      <c r="P70" s="389"/>
      <c r="Q70" s="389"/>
      <c r="R70" s="389"/>
      <c r="S70" s="390">
        <v>15.233988893053294</v>
      </c>
      <c r="T70" s="391">
        <v>9.75</v>
      </c>
      <c r="U70" s="439"/>
      <c r="V70" s="205" t="s">
        <v>155</v>
      </c>
      <c r="W70" s="392"/>
      <c r="X70" s="393">
        <f t="shared" si="41"/>
        <v>16290.726817042605</v>
      </c>
      <c r="Y70" s="394"/>
      <c r="Z70" s="394"/>
      <c r="AA70" s="394" t="s">
        <v>161</v>
      </c>
      <c r="AB70" s="394"/>
      <c r="AC70" s="394"/>
      <c r="AD70" s="394"/>
      <c r="AE70" s="394"/>
      <c r="AF70" s="395">
        <f t="shared" si="42"/>
        <v>10</v>
      </c>
      <c r="AG70" s="395">
        <f t="shared" si="53"/>
        <v>0</v>
      </c>
      <c r="AH70" s="395">
        <f t="shared" si="43"/>
        <v>15</v>
      </c>
      <c r="AI70" s="395">
        <f t="shared" si="54"/>
        <v>10</v>
      </c>
      <c r="AJ70" s="391" t="s">
        <v>161</v>
      </c>
      <c r="AK70" s="395">
        <f t="shared" si="55"/>
        <v>15</v>
      </c>
      <c r="AL70" s="391" t="s">
        <v>751</v>
      </c>
      <c r="AM70" s="395">
        <f t="shared" si="44"/>
        <v>10</v>
      </c>
      <c r="AN70" s="391" t="s">
        <v>161</v>
      </c>
      <c r="AO70" s="395">
        <f t="shared" si="50"/>
        <v>0</v>
      </c>
      <c r="AP70" s="391" t="s">
        <v>162</v>
      </c>
      <c r="AQ70" s="395">
        <f t="shared" si="37"/>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391">
        <f t="shared" si="56"/>
        <v>60</v>
      </c>
      <c r="BR70" s="396"/>
      <c r="BS70" s="396"/>
      <c r="BT70" s="396"/>
      <c r="BU70" s="396"/>
      <c r="BV70" s="396"/>
      <c r="BW70" s="396"/>
      <c r="BX70" s="396"/>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 t="s">
        <v>592</v>
      </c>
      <c r="B71" s="83" t="s">
        <v>233</v>
      </c>
      <c r="C71" s="232" t="s">
        <v>214</v>
      </c>
      <c r="D71" s="78" t="s">
        <v>761</v>
      </c>
      <c r="E71" s="196" t="s">
        <v>179</v>
      </c>
      <c r="F71" s="344"/>
      <c r="G71" s="48" t="s">
        <v>204</v>
      </c>
      <c r="H71" s="48" t="s">
        <v>660</v>
      </c>
      <c r="I71" s="48" t="s">
        <v>662</v>
      </c>
      <c r="J71" s="48" t="s">
        <v>708</v>
      </c>
      <c r="K71" s="48" t="s">
        <v>731</v>
      </c>
      <c r="L71" s="388">
        <v>405375</v>
      </c>
      <c r="M71" s="198"/>
      <c r="N71" s="439"/>
      <c r="O71" s="199"/>
      <c r="P71" s="389"/>
      <c r="Q71" s="389"/>
      <c r="R71" s="389"/>
      <c r="S71" s="390">
        <v>14.980262092711737</v>
      </c>
      <c r="T71" s="220">
        <v>9.75</v>
      </c>
      <c r="U71" s="439"/>
      <c r="V71" s="205" t="s">
        <v>155</v>
      </c>
      <c r="W71" s="392"/>
      <c r="X71" s="393">
        <f t="shared" si="41"/>
        <v>2732.7935222672068</v>
      </c>
      <c r="Y71" s="394"/>
      <c r="Z71" s="394"/>
      <c r="AA71" s="394" t="s">
        <v>161</v>
      </c>
      <c r="AB71" s="394"/>
      <c r="AC71" s="394"/>
      <c r="AD71" s="394"/>
      <c r="AE71" s="394"/>
      <c r="AF71" s="395">
        <f t="shared" si="42"/>
        <v>5</v>
      </c>
      <c r="AG71" s="395">
        <f t="shared" si="53"/>
        <v>5</v>
      </c>
      <c r="AH71" s="395">
        <f t="shared" si="43"/>
        <v>15</v>
      </c>
      <c r="AI71" s="395">
        <f t="shared" si="54"/>
        <v>10</v>
      </c>
      <c r="AJ71" s="391" t="s">
        <v>161</v>
      </c>
      <c r="AK71" s="395">
        <f t="shared" si="55"/>
        <v>15</v>
      </c>
      <c r="AL71" s="391" t="s">
        <v>751</v>
      </c>
      <c r="AM71" s="395">
        <f t="shared" si="44"/>
        <v>10</v>
      </c>
      <c r="AN71" s="391" t="s">
        <v>161</v>
      </c>
      <c r="AO71" s="395">
        <f t="shared" si="50"/>
        <v>0</v>
      </c>
      <c r="AP71" s="391" t="s">
        <v>162</v>
      </c>
      <c r="AQ71" s="395">
        <f t="shared" si="37"/>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391">
        <f t="shared" si="56"/>
        <v>60</v>
      </c>
      <c r="BR71" s="396"/>
      <c r="BS71" s="396"/>
      <c r="BT71" s="396"/>
      <c r="BU71" s="396"/>
      <c r="BV71" s="396"/>
      <c r="BW71" s="396"/>
      <c r="BX71" s="396"/>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 t="s">
        <v>594</v>
      </c>
      <c r="B72" s="83" t="s">
        <v>243</v>
      </c>
      <c r="C72" s="232" t="s">
        <v>214</v>
      </c>
      <c r="D72" s="78" t="s">
        <v>761</v>
      </c>
      <c r="E72" s="196" t="s">
        <v>179</v>
      </c>
      <c r="F72" s="344"/>
      <c r="G72" s="48" t="s">
        <v>628</v>
      </c>
      <c r="H72" s="48" t="s">
        <v>665</v>
      </c>
      <c r="I72" s="48"/>
      <c r="J72" s="48" t="s">
        <v>709</v>
      </c>
      <c r="K72" s="48" t="s">
        <v>730</v>
      </c>
      <c r="L72" s="388">
        <v>400000</v>
      </c>
      <c r="M72" s="198"/>
      <c r="N72" s="439"/>
      <c r="O72" s="199"/>
      <c r="P72" s="389"/>
      <c r="Q72" s="389"/>
      <c r="R72" s="389"/>
      <c r="S72" s="390">
        <v>14.580441313826976</v>
      </c>
      <c r="T72" s="220">
        <v>7.5</v>
      </c>
      <c r="U72" s="439"/>
      <c r="V72" s="205" t="s">
        <v>155</v>
      </c>
      <c r="W72" s="392"/>
      <c r="X72" s="393">
        <f t="shared" si="41"/>
        <v>94562.647754137128</v>
      </c>
      <c r="Y72" s="394"/>
      <c r="Z72" s="394"/>
      <c r="AA72" s="394" t="s">
        <v>161</v>
      </c>
      <c r="AB72" s="394"/>
      <c r="AC72" s="394"/>
      <c r="AD72" s="394"/>
      <c r="AE72" s="394"/>
      <c r="AF72" s="395">
        <f t="shared" si="42"/>
        <v>10</v>
      </c>
      <c r="AG72" s="395">
        <f t="shared" si="53"/>
        <v>0</v>
      </c>
      <c r="AH72" s="395">
        <f t="shared" si="43"/>
        <v>15</v>
      </c>
      <c r="AI72" s="395">
        <f t="shared" si="54"/>
        <v>10</v>
      </c>
      <c r="AJ72" s="391" t="s">
        <v>161</v>
      </c>
      <c r="AK72" s="395">
        <f t="shared" si="55"/>
        <v>15</v>
      </c>
      <c r="AL72" s="391" t="s">
        <v>751</v>
      </c>
      <c r="AM72" s="395">
        <f t="shared" si="44"/>
        <v>10</v>
      </c>
      <c r="AN72" s="391" t="s">
        <v>161</v>
      </c>
      <c r="AO72" s="395">
        <f t="shared" si="50"/>
        <v>0</v>
      </c>
      <c r="AP72" s="391" t="s">
        <v>162</v>
      </c>
      <c r="AQ72" s="395">
        <f t="shared" si="37"/>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391">
        <f t="shared" si="56"/>
        <v>60</v>
      </c>
      <c r="BR72" s="396"/>
      <c r="BS72" s="396"/>
      <c r="BT72" s="396"/>
      <c r="BU72" s="396"/>
      <c r="BV72" s="396"/>
      <c r="BW72" s="396"/>
      <c r="BX72" s="396"/>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 t="s">
        <v>595</v>
      </c>
      <c r="B73" s="83" t="s">
        <v>243</v>
      </c>
      <c r="C73" s="232" t="s">
        <v>214</v>
      </c>
      <c r="D73" s="78" t="s">
        <v>761</v>
      </c>
      <c r="E73" s="196" t="s">
        <v>179</v>
      </c>
      <c r="F73" s="344"/>
      <c r="G73" s="48" t="s">
        <v>628</v>
      </c>
      <c r="H73" s="48"/>
      <c r="I73" s="48"/>
      <c r="J73" s="48" t="s">
        <v>710</v>
      </c>
      <c r="K73" s="48" t="s">
        <v>730</v>
      </c>
      <c r="L73" s="388">
        <v>400000</v>
      </c>
      <c r="M73" s="198"/>
      <c r="N73" s="439"/>
      <c r="O73" s="199"/>
      <c r="P73" s="389"/>
      <c r="Q73" s="389"/>
      <c r="R73" s="389"/>
      <c r="S73" s="390">
        <v>14.551587373051026</v>
      </c>
      <c r="T73" s="220">
        <v>7.5</v>
      </c>
      <c r="U73" s="439"/>
      <c r="V73" s="205" t="s">
        <v>155</v>
      </c>
      <c r="W73" s="392"/>
      <c r="X73" s="393">
        <f t="shared" si="41"/>
        <v>120809.42313500452</v>
      </c>
      <c r="Y73" s="394"/>
      <c r="Z73" s="394"/>
      <c r="AA73" s="394" t="s">
        <v>161</v>
      </c>
      <c r="AB73" s="394"/>
      <c r="AC73" s="394"/>
      <c r="AD73" s="394"/>
      <c r="AE73" s="394"/>
      <c r="AF73" s="395">
        <f t="shared" si="42"/>
        <v>10</v>
      </c>
      <c r="AG73" s="395">
        <f t="shared" si="53"/>
        <v>0</v>
      </c>
      <c r="AH73" s="395">
        <f t="shared" si="43"/>
        <v>15</v>
      </c>
      <c r="AI73" s="395">
        <f t="shared" si="54"/>
        <v>10</v>
      </c>
      <c r="AJ73" s="391" t="s">
        <v>161</v>
      </c>
      <c r="AK73" s="395">
        <f t="shared" si="55"/>
        <v>15</v>
      </c>
      <c r="AL73" s="391" t="s">
        <v>751</v>
      </c>
      <c r="AM73" s="395">
        <f t="shared" si="44"/>
        <v>10</v>
      </c>
      <c r="AN73" s="391" t="s">
        <v>161</v>
      </c>
      <c r="AO73" s="395">
        <f t="shared" si="50"/>
        <v>0</v>
      </c>
      <c r="AP73" s="391" t="s">
        <v>162</v>
      </c>
      <c r="AQ73" s="395">
        <f t="shared" si="37"/>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391">
        <f t="shared" si="56"/>
        <v>60</v>
      </c>
      <c r="BR73" s="396"/>
      <c r="BS73" s="396"/>
      <c r="BT73" s="396"/>
      <c r="BU73" s="396"/>
      <c r="BV73" s="396"/>
      <c r="BW73" s="396"/>
      <c r="BX73" s="396"/>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41"/>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2"/>
        <v>5</v>
      </c>
      <c r="AG74" s="407">
        <f t="shared" si="53"/>
        <v>10</v>
      </c>
      <c r="AH74" s="407">
        <f t="shared" si="43"/>
        <v>15</v>
      </c>
      <c r="AI74" s="407">
        <v>10</v>
      </c>
      <c r="AJ74" s="406" t="s">
        <v>162</v>
      </c>
      <c r="AK74" s="407">
        <f t="shared" si="55"/>
        <v>15</v>
      </c>
      <c r="AL74" s="406" t="s">
        <v>751</v>
      </c>
      <c r="AM74" s="407">
        <f t="shared" si="44"/>
        <v>10</v>
      </c>
      <c r="AN74" s="406" t="s">
        <v>161</v>
      </c>
      <c r="AO74" s="407">
        <f t="shared" si="50"/>
        <v>0</v>
      </c>
      <c r="AP74" s="406" t="s">
        <v>162</v>
      </c>
      <c r="AQ74" s="407">
        <f t="shared" si="37"/>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S74+BU74*0.25</f>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 t="s">
        <v>617</v>
      </c>
      <c r="B75" s="83" t="s">
        <v>327</v>
      </c>
      <c r="C75" s="232" t="s">
        <v>214</v>
      </c>
      <c r="D75" s="78" t="s">
        <v>761</v>
      </c>
      <c r="E75" s="196" t="s">
        <v>179</v>
      </c>
      <c r="F75" s="344"/>
      <c r="G75" s="48" t="s">
        <v>643</v>
      </c>
      <c r="H75" s="48" t="s">
        <v>643</v>
      </c>
      <c r="I75" s="48" t="s">
        <v>643</v>
      </c>
      <c r="J75" s="48" t="s">
        <v>727</v>
      </c>
      <c r="K75" s="48" t="s">
        <v>730</v>
      </c>
      <c r="L75" s="388">
        <v>400000</v>
      </c>
      <c r="M75" s="198"/>
      <c r="N75" s="439"/>
      <c r="O75" s="199"/>
      <c r="P75" s="389"/>
      <c r="Q75" s="389"/>
      <c r="R75" s="389"/>
      <c r="S75" s="390">
        <v>9.2594271087650011</v>
      </c>
      <c r="T75" s="220">
        <v>3.75</v>
      </c>
      <c r="U75" s="439"/>
      <c r="V75" s="205" t="s">
        <v>155</v>
      </c>
      <c r="W75" s="392"/>
      <c r="X75" s="393">
        <f t="shared" si="41"/>
        <v>1871.3051080641271</v>
      </c>
      <c r="Y75" s="394"/>
      <c r="Z75" s="394"/>
      <c r="AA75" s="394" t="s">
        <v>161</v>
      </c>
      <c r="AB75" s="394"/>
      <c r="AC75" s="394"/>
      <c r="AD75" s="394"/>
      <c r="AE75" s="394"/>
      <c r="AF75" s="395">
        <f t="shared" si="42"/>
        <v>0</v>
      </c>
      <c r="AG75" s="395">
        <f t="shared" si="53"/>
        <v>10</v>
      </c>
      <c r="AH75" s="395">
        <f t="shared" si="43"/>
        <v>15</v>
      </c>
      <c r="AI75" s="395">
        <f>IF(AJ75="Yes",10,0)</f>
        <v>10</v>
      </c>
      <c r="AJ75" s="391" t="s">
        <v>161</v>
      </c>
      <c r="AK75" s="395">
        <f t="shared" si="55"/>
        <v>15</v>
      </c>
      <c r="AL75" s="391" t="s">
        <v>751</v>
      </c>
      <c r="AM75" s="395">
        <f t="shared" si="44"/>
        <v>10</v>
      </c>
      <c r="AN75" s="391" t="s">
        <v>161</v>
      </c>
      <c r="AO75" s="395">
        <f t="shared" si="50"/>
        <v>0</v>
      </c>
      <c r="AP75" s="391" t="s">
        <v>162</v>
      </c>
      <c r="AQ75" s="395">
        <f t="shared" si="37"/>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391">
        <f>SUM(AF75+AG75+AH75+AI75+AK75+AM75+AO75)</f>
        <v>60</v>
      </c>
      <c r="BR75" s="396"/>
      <c r="BS75" s="396"/>
      <c r="BT75" s="396"/>
      <c r="BU75" s="396"/>
      <c r="BV75" s="396"/>
      <c r="BW75" s="396"/>
      <c r="BX75" s="396"/>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41"/>
        <v>1402.7886202635034</v>
      </c>
      <c r="Y76" s="338">
        <f>IF(DD76&lt;500,0,IF(DD76&lt;1000,5,IF(DD76&gt;1000,10)))</f>
        <v>0</v>
      </c>
      <c r="Z76" s="338">
        <f>IF(AA76="Yes",20,0)</f>
        <v>20</v>
      </c>
      <c r="AA76" s="331" t="s">
        <v>161</v>
      </c>
      <c r="AB76" s="338">
        <f t="shared" ref="AB76:AB88" si="57">IF(AC76="Yes",10,0)</f>
        <v>10</v>
      </c>
      <c r="AC76" s="385" t="s">
        <v>161</v>
      </c>
      <c r="AD76" s="338">
        <f>IF(AE76="Yes",20,0)</f>
        <v>20</v>
      </c>
      <c r="AE76" s="385" t="s">
        <v>161</v>
      </c>
      <c r="AF76" s="407">
        <f t="shared" si="42"/>
        <v>0</v>
      </c>
      <c r="AG76" s="407">
        <f t="shared" si="53"/>
        <v>15</v>
      </c>
      <c r="AH76" s="407">
        <f t="shared" si="43"/>
        <v>15</v>
      </c>
      <c r="AI76" s="407">
        <v>10</v>
      </c>
      <c r="AJ76" s="406" t="s">
        <v>162</v>
      </c>
      <c r="AK76" s="407">
        <f t="shared" si="55"/>
        <v>15</v>
      </c>
      <c r="AL76" s="406" t="s">
        <v>751</v>
      </c>
      <c r="AM76" s="407">
        <f t="shared" si="44"/>
        <v>10</v>
      </c>
      <c r="AN76" s="406" t="s">
        <v>161</v>
      </c>
      <c r="AO76" s="407">
        <f t="shared" si="50"/>
        <v>0</v>
      </c>
      <c r="AP76" s="406" t="s">
        <v>162</v>
      </c>
      <c r="AQ76" s="407">
        <f t="shared" si="37"/>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8">SUM(AF76+AG76+AH76+AI76+AK76+AM76+AO76+AQ76)</f>
        <v>65</v>
      </c>
      <c r="BR76" s="331"/>
      <c r="BS76" s="406"/>
      <c r="BT76" s="338"/>
      <c r="BU76" s="407"/>
      <c r="BV76" s="406">
        <f t="shared" ref="BV76:BV96" si="59">S76+BU76*0.25</f>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41"/>
        <v>1430.3182031467043</v>
      </c>
      <c r="Y77" s="338">
        <f>IF(DD77&lt;500,0,IF(DD77&lt;1000,5,IF(DD77&gt;1000,10)))</f>
        <v>0</v>
      </c>
      <c r="Z77" s="338">
        <f>IF(AA77="Yes",20,0)</f>
        <v>20</v>
      </c>
      <c r="AA77" s="331" t="s">
        <v>161</v>
      </c>
      <c r="AB77" s="338">
        <f t="shared" si="57"/>
        <v>10</v>
      </c>
      <c r="AC77" s="385" t="s">
        <v>161</v>
      </c>
      <c r="AD77" s="338">
        <f>IF(AE77="Yes",20,0)</f>
        <v>20</v>
      </c>
      <c r="AE77" s="385" t="s">
        <v>161</v>
      </c>
      <c r="AF77" s="407">
        <f t="shared" si="42"/>
        <v>0</v>
      </c>
      <c r="AG77" s="407">
        <f t="shared" si="53"/>
        <v>15</v>
      </c>
      <c r="AH77" s="407">
        <f t="shared" si="43"/>
        <v>15</v>
      </c>
      <c r="AI77" s="407">
        <v>10</v>
      </c>
      <c r="AJ77" s="406" t="s">
        <v>162</v>
      </c>
      <c r="AK77" s="407">
        <f t="shared" si="55"/>
        <v>15</v>
      </c>
      <c r="AL77" s="406" t="s">
        <v>751</v>
      </c>
      <c r="AM77" s="407">
        <f t="shared" si="44"/>
        <v>10</v>
      </c>
      <c r="AN77" s="406" t="s">
        <v>161</v>
      </c>
      <c r="AO77" s="407">
        <f t="shared" si="50"/>
        <v>0</v>
      </c>
      <c r="AP77" s="406" t="s">
        <v>162</v>
      </c>
      <c r="AQ77" s="407">
        <f t="shared" si="37"/>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8"/>
        <v>65</v>
      </c>
      <c r="BR77" s="331"/>
      <c r="BS77" s="406"/>
      <c r="BT77" s="338"/>
      <c r="BU77" s="407"/>
      <c r="BV77" s="406">
        <f t="shared" si="59"/>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41"/>
        <v>1416.5434087463095</v>
      </c>
      <c r="Y78" s="338">
        <f>IF(DD78&lt;500,0,IF(DD78&lt;1000,5,IF(DD78&gt;1000,10)))</f>
        <v>0</v>
      </c>
      <c r="Z78" s="338">
        <f>IF(AA78="Yes",20,0)</f>
        <v>20</v>
      </c>
      <c r="AA78" s="331" t="s">
        <v>161</v>
      </c>
      <c r="AB78" s="338">
        <f t="shared" si="57"/>
        <v>0</v>
      </c>
      <c r="AC78" s="385" t="s">
        <v>162</v>
      </c>
      <c r="AD78" s="338">
        <f>IF(AE78="Yes",20,0)</f>
        <v>0</v>
      </c>
      <c r="AE78" s="385" t="s">
        <v>162</v>
      </c>
      <c r="AF78" s="407">
        <f t="shared" si="42"/>
        <v>10</v>
      </c>
      <c r="AG78" s="407">
        <f>IF(BM76&lt;999,20,IF(BM76&lt;1499,15,IF(BM76&lt;1999,10,IF(BM76&lt;3999,5,IF(BM76&gt;4000,0)))))</f>
        <v>0</v>
      </c>
      <c r="AH78" s="407">
        <f t="shared" si="43"/>
        <v>15</v>
      </c>
      <c r="AI78" s="407">
        <v>10</v>
      </c>
      <c r="AJ78" s="406" t="s">
        <v>162</v>
      </c>
      <c r="AK78" s="407">
        <f t="shared" si="55"/>
        <v>15</v>
      </c>
      <c r="AL78" s="406" t="s">
        <v>751</v>
      </c>
      <c r="AM78" s="407">
        <f t="shared" si="44"/>
        <v>10</v>
      </c>
      <c r="AN78" s="406" t="s">
        <v>161</v>
      </c>
      <c r="AO78" s="407">
        <f t="shared" si="50"/>
        <v>0</v>
      </c>
      <c r="AP78" s="406" t="s">
        <v>162</v>
      </c>
      <c r="AQ78" s="407">
        <f t="shared" si="37"/>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8"/>
        <v>60</v>
      </c>
      <c r="BR78" s="331"/>
      <c r="BS78" s="406"/>
      <c r="BT78" s="338"/>
      <c r="BU78" s="407"/>
      <c r="BV78" s="406">
        <f t="shared" si="59"/>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503">
        <v>13.5</v>
      </c>
      <c r="U79" s="462"/>
      <c r="V79" s="159" t="s">
        <v>155</v>
      </c>
      <c r="W79" s="365"/>
      <c r="X79" s="366">
        <f t="shared" si="41"/>
        <v>3176.8308782313661</v>
      </c>
      <c r="Y79" s="367"/>
      <c r="Z79" s="367"/>
      <c r="AA79" s="367" t="s">
        <v>161</v>
      </c>
      <c r="AB79" s="365">
        <f t="shared" si="57"/>
        <v>0</v>
      </c>
      <c r="AC79" s="367"/>
      <c r="AD79" s="368">
        <f>IF(AE79="Yes",10,0)</f>
        <v>0</v>
      </c>
      <c r="AE79" s="367"/>
      <c r="AF79" s="407">
        <f t="shared" si="42"/>
        <v>0</v>
      </c>
      <c r="AG79" s="407">
        <f t="shared" ref="AG79:AG84" si="60">IF(X79&lt;999,20,IF(X79&lt;1499,15,IF(X79&lt;1999,10,IF(X79&lt;3999,5,IF(X79&gt;4000,0)))))</f>
        <v>5</v>
      </c>
      <c r="AH79" s="407">
        <f t="shared" si="43"/>
        <v>15</v>
      </c>
      <c r="AI79" s="407">
        <f t="shared" ref="AI79:AI87" si="61">IF(AJ79="Yes",10,0)</f>
        <v>10</v>
      </c>
      <c r="AJ79" s="364" t="s">
        <v>161</v>
      </c>
      <c r="AK79" s="407">
        <f t="shared" si="55"/>
        <v>15</v>
      </c>
      <c r="AL79" s="364" t="s">
        <v>751</v>
      </c>
      <c r="AM79" s="407">
        <f t="shared" si="44"/>
        <v>10</v>
      </c>
      <c r="AN79" s="364" t="s">
        <v>161</v>
      </c>
      <c r="AO79" s="407">
        <f>IF(AP79="Yes",5,0)</f>
        <v>5</v>
      </c>
      <c r="AP79" s="364" t="s">
        <v>161</v>
      </c>
      <c r="AQ79" s="407">
        <f t="shared" si="37"/>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8"/>
        <v>60</v>
      </c>
      <c r="BR79" s="371"/>
      <c r="BS79" s="371"/>
      <c r="BT79" s="371"/>
      <c r="BU79" s="408"/>
      <c r="BV79" s="406">
        <f t="shared" si="59"/>
        <v>12.05</v>
      </c>
      <c r="BW79" s="406">
        <f>BV79+T79</f>
        <v>25.55</v>
      </c>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503">
        <v>13.5</v>
      </c>
      <c r="U80" s="462"/>
      <c r="V80" s="159" t="s">
        <v>155</v>
      </c>
      <c r="W80" s="365"/>
      <c r="X80" s="366">
        <f t="shared" si="41"/>
        <v>3462.7456572721894</v>
      </c>
      <c r="Y80" s="367"/>
      <c r="Z80" s="367"/>
      <c r="AA80" s="367" t="s">
        <v>161</v>
      </c>
      <c r="AB80" s="365">
        <f t="shared" si="57"/>
        <v>0</v>
      </c>
      <c r="AC80" s="367"/>
      <c r="AD80" s="368">
        <f>IF(AE80="Yes",10,0)</f>
        <v>0</v>
      </c>
      <c r="AE80" s="367"/>
      <c r="AF80" s="407">
        <f t="shared" si="42"/>
        <v>0</v>
      </c>
      <c r="AG80" s="407">
        <f t="shared" si="60"/>
        <v>5</v>
      </c>
      <c r="AH80" s="407">
        <f t="shared" si="43"/>
        <v>15</v>
      </c>
      <c r="AI80" s="407">
        <f t="shared" si="61"/>
        <v>10</v>
      </c>
      <c r="AJ80" s="364" t="s">
        <v>161</v>
      </c>
      <c r="AK80" s="407">
        <f t="shared" si="55"/>
        <v>15</v>
      </c>
      <c r="AL80" s="364" t="s">
        <v>751</v>
      </c>
      <c r="AM80" s="407">
        <f t="shared" si="44"/>
        <v>10</v>
      </c>
      <c r="AN80" s="364" t="s">
        <v>161</v>
      </c>
      <c r="AO80" s="407">
        <f>IF(AP80="Yes",5,0)</f>
        <v>5</v>
      </c>
      <c r="AP80" s="364" t="s">
        <v>161</v>
      </c>
      <c r="AQ80" s="407">
        <f t="shared" si="37"/>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8"/>
        <v>60</v>
      </c>
      <c r="BR80" s="371"/>
      <c r="BS80" s="371"/>
      <c r="BT80" s="371"/>
      <c r="BU80" s="408"/>
      <c r="BV80" s="406">
        <f t="shared" si="59"/>
        <v>7.11</v>
      </c>
      <c r="BW80" s="406">
        <f>BV80+T80</f>
        <v>20.61</v>
      </c>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2">(V81+W81+Y81+Z81+AB81+AD81)</f>
        <v>70</v>
      </c>
      <c r="Q81" s="331">
        <v>4.95</v>
      </c>
      <c r="R81" s="331">
        <f t="shared" ref="R81:R88" si="63">O81+P81+Q81</f>
        <v>84.93</v>
      </c>
      <c r="S81" s="406">
        <v>7.47</v>
      </c>
      <c r="T81" s="219">
        <v>7.5</v>
      </c>
      <c r="U81" s="462"/>
      <c r="V81" s="104">
        <f t="shared" ref="V81:V88" si="64">IF(AU81&lt;30,0,IF(AU81&lt;50,5,IF(AU81&lt;65,10,IF(AU81&gt;66,15))))</f>
        <v>5</v>
      </c>
      <c r="W81" s="338">
        <f t="shared" ref="W81:W88" si="65">IF(X81&lt;499,15,IF(X81&lt;999,10,IF(X81&lt;1499,5,IF(X81&gt;1500,0))))</f>
        <v>5</v>
      </c>
      <c r="X81" s="384">
        <f t="shared" si="41"/>
        <v>1471.2174057748716</v>
      </c>
      <c r="Y81" s="338">
        <f t="shared" ref="Y81:Y88" si="66">IF(DD81&lt;500,0,IF(DD81&lt;1000,5,IF(DD81&gt;1000,10)))</f>
        <v>10</v>
      </c>
      <c r="Z81" s="338">
        <f>IF(AA81="Yes",20,0)</f>
        <v>20</v>
      </c>
      <c r="AA81" s="331" t="s">
        <v>161</v>
      </c>
      <c r="AB81" s="338">
        <f t="shared" si="57"/>
        <v>10</v>
      </c>
      <c r="AC81" s="385" t="s">
        <v>161</v>
      </c>
      <c r="AD81" s="338">
        <f>IF(AE81="Yes",20,0)</f>
        <v>20</v>
      </c>
      <c r="AE81" s="385" t="s">
        <v>161</v>
      </c>
      <c r="AF81" s="407">
        <f t="shared" si="42"/>
        <v>5</v>
      </c>
      <c r="AG81" s="407">
        <f t="shared" si="60"/>
        <v>15</v>
      </c>
      <c r="AH81" s="407">
        <f t="shared" si="43"/>
        <v>15</v>
      </c>
      <c r="AI81" s="407">
        <f t="shared" si="61"/>
        <v>0</v>
      </c>
      <c r="AJ81" s="406" t="s">
        <v>162</v>
      </c>
      <c r="AK81" s="407">
        <f t="shared" si="55"/>
        <v>15</v>
      </c>
      <c r="AL81" s="406" t="s">
        <v>751</v>
      </c>
      <c r="AM81" s="407">
        <f t="shared" si="44"/>
        <v>10</v>
      </c>
      <c r="AN81" s="406" t="s">
        <v>161</v>
      </c>
      <c r="AO81" s="407">
        <f t="shared" ref="AO81:AO91" si="67">IF(AP81="Yes",10,0)</f>
        <v>0</v>
      </c>
      <c r="AP81" s="406" t="s">
        <v>162</v>
      </c>
      <c r="AQ81" s="407">
        <f t="shared" si="37"/>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8">SUM(V81+W81+Y81+Z81+AB81+AD81)</f>
        <v>70</v>
      </c>
      <c r="BQ81" s="406">
        <f t="shared" si="58"/>
        <v>60</v>
      </c>
      <c r="BR81" s="331"/>
      <c r="BS81" s="406"/>
      <c r="BT81" s="338">
        <v>100</v>
      </c>
      <c r="BU81" s="407"/>
      <c r="BV81" s="406">
        <f t="shared" si="59"/>
        <v>7.47</v>
      </c>
      <c r="BW81" s="406"/>
      <c r="BX81" s="410" t="s">
        <v>810</v>
      </c>
      <c r="BY81" s="331">
        <f t="shared" ref="BY81:BY88" si="69">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2"/>
        <v>75</v>
      </c>
      <c r="Q82" s="331">
        <v>4.95</v>
      </c>
      <c r="R82" s="331">
        <f t="shared" si="63"/>
        <v>89.05</v>
      </c>
      <c r="S82" s="406">
        <v>6.84</v>
      </c>
      <c r="T82" s="219">
        <v>7.5</v>
      </c>
      <c r="U82" s="462"/>
      <c r="V82" s="104">
        <f t="shared" si="64"/>
        <v>0</v>
      </c>
      <c r="W82" s="338">
        <f t="shared" si="65"/>
        <v>15</v>
      </c>
      <c r="X82" s="384">
        <f t="shared" si="41"/>
        <v>380.94657353193423</v>
      </c>
      <c r="Y82" s="338">
        <f t="shared" si="66"/>
        <v>10</v>
      </c>
      <c r="Z82" s="338">
        <f>IF(AA82="Yes",20,0)</f>
        <v>20</v>
      </c>
      <c r="AA82" s="331" t="s">
        <v>161</v>
      </c>
      <c r="AB82" s="338">
        <f t="shared" si="57"/>
        <v>10</v>
      </c>
      <c r="AC82" s="385" t="s">
        <v>161</v>
      </c>
      <c r="AD82" s="338">
        <f>IF(AE82="Yes",20,0)</f>
        <v>20</v>
      </c>
      <c r="AE82" s="385" t="s">
        <v>161</v>
      </c>
      <c r="AF82" s="407">
        <f t="shared" si="42"/>
        <v>0</v>
      </c>
      <c r="AG82" s="407">
        <f t="shared" si="60"/>
        <v>20</v>
      </c>
      <c r="AH82" s="407">
        <f t="shared" si="43"/>
        <v>15</v>
      </c>
      <c r="AI82" s="407">
        <f t="shared" si="61"/>
        <v>0</v>
      </c>
      <c r="AJ82" s="406" t="s">
        <v>162</v>
      </c>
      <c r="AK82" s="407">
        <f t="shared" si="55"/>
        <v>15</v>
      </c>
      <c r="AL82" s="406" t="s">
        <v>751</v>
      </c>
      <c r="AM82" s="407">
        <f t="shared" si="44"/>
        <v>10</v>
      </c>
      <c r="AN82" s="406" t="s">
        <v>161</v>
      </c>
      <c r="AO82" s="407">
        <f t="shared" si="67"/>
        <v>0</v>
      </c>
      <c r="AP82" s="406" t="s">
        <v>162</v>
      </c>
      <c r="AQ82" s="407">
        <f t="shared" si="37"/>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8"/>
        <v>75</v>
      </c>
      <c r="BQ82" s="406">
        <f t="shared" si="58"/>
        <v>60</v>
      </c>
      <c r="BR82" s="331"/>
      <c r="BS82" s="406"/>
      <c r="BT82" s="338"/>
      <c r="BU82" s="407"/>
      <c r="BV82" s="406">
        <f t="shared" si="59"/>
        <v>6.84</v>
      </c>
      <c r="BW82" s="406"/>
      <c r="BX82" s="410" t="s">
        <v>810</v>
      </c>
      <c r="BY82" s="331">
        <f t="shared" si="69"/>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2"/>
        <v>60</v>
      </c>
      <c r="Q83" s="331">
        <v>6.3</v>
      </c>
      <c r="R83" s="331">
        <f t="shared" si="63"/>
        <v>73.735427953060295</v>
      </c>
      <c r="S83" s="406">
        <v>4.9569519687068624</v>
      </c>
      <c r="T83" s="219">
        <v>9</v>
      </c>
      <c r="U83" s="462"/>
      <c r="V83" s="104">
        <f t="shared" si="64"/>
        <v>5</v>
      </c>
      <c r="W83" s="338">
        <f t="shared" si="65"/>
        <v>5</v>
      </c>
      <c r="X83" s="384">
        <f t="shared" si="41"/>
        <v>1021.2769561031048</v>
      </c>
      <c r="Y83" s="338">
        <f t="shared" si="66"/>
        <v>0</v>
      </c>
      <c r="Z83" s="338">
        <f>IF(AA83="Yes",20,0)</f>
        <v>20</v>
      </c>
      <c r="AA83" s="331" t="s">
        <v>161</v>
      </c>
      <c r="AB83" s="338">
        <f t="shared" si="57"/>
        <v>10</v>
      </c>
      <c r="AC83" s="385" t="s">
        <v>161</v>
      </c>
      <c r="AD83" s="338">
        <f>IF(AE83="Yes",20,0)</f>
        <v>20</v>
      </c>
      <c r="AE83" s="385" t="s">
        <v>161</v>
      </c>
      <c r="AF83" s="407">
        <f t="shared" si="42"/>
        <v>5</v>
      </c>
      <c r="AG83" s="407">
        <f t="shared" si="60"/>
        <v>15</v>
      </c>
      <c r="AH83" s="407">
        <f t="shared" si="43"/>
        <v>15</v>
      </c>
      <c r="AI83" s="407">
        <f t="shared" si="61"/>
        <v>0</v>
      </c>
      <c r="AJ83" s="406" t="s">
        <v>162</v>
      </c>
      <c r="AK83" s="407">
        <f t="shared" si="55"/>
        <v>15</v>
      </c>
      <c r="AL83" s="406" t="s">
        <v>751</v>
      </c>
      <c r="AM83" s="407">
        <f t="shared" si="44"/>
        <v>10</v>
      </c>
      <c r="AN83" s="406" t="s">
        <v>161</v>
      </c>
      <c r="AO83" s="407">
        <f t="shared" si="67"/>
        <v>0</v>
      </c>
      <c r="AP83" s="406" t="s">
        <v>162</v>
      </c>
      <c r="AQ83" s="407">
        <f t="shared" si="37"/>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8"/>
        <v>60</v>
      </c>
      <c r="BQ83" s="406">
        <f t="shared" si="58"/>
        <v>60</v>
      </c>
      <c r="BR83" s="331"/>
      <c r="BS83" s="406"/>
      <c r="BT83" s="338"/>
      <c r="BU83" s="407"/>
      <c r="BV83" s="406">
        <f t="shared" si="59"/>
        <v>4.9569519687068624</v>
      </c>
      <c r="BW83" s="406"/>
      <c r="BX83" s="410" t="s">
        <v>809</v>
      </c>
      <c r="BY83" s="331">
        <f t="shared" si="69"/>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2"/>
        <v>75</v>
      </c>
      <c r="Q84" s="331">
        <v>6.3</v>
      </c>
      <c r="R84" s="331">
        <f t="shared" si="63"/>
        <v>86.4586118755402</v>
      </c>
      <c r="S84" s="406">
        <v>3.4390745836934724</v>
      </c>
      <c r="T84" s="331">
        <v>9</v>
      </c>
      <c r="U84" s="462"/>
      <c r="V84" s="104">
        <f t="shared" si="64"/>
        <v>0</v>
      </c>
      <c r="W84" s="338">
        <f t="shared" si="65"/>
        <v>15</v>
      </c>
      <c r="X84" s="384">
        <f t="shared" si="41"/>
        <v>146.45742390673294</v>
      </c>
      <c r="Y84" s="338">
        <f t="shared" si="66"/>
        <v>10</v>
      </c>
      <c r="Z84" s="338">
        <f>IF(AA84="Yes",20,0)</f>
        <v>20</v>
      </c>
      <c r="AA84" s="331" t="s">
        <v>161</v>
      </c>
      <c r="AB84" s="338">
        <f t="shared" si="57"/>
        <v>10</v>
      </c>
      <c r="AC84" s="385" t="s">
        <v>161</v>
      </c>
      <c r="AD84" s="338">
        <f>IF(AE84="Yes",20,0)</f>
        <v>20</v>
      </c>
      <c r="AE84" s="385" t="s">
        <v>161</v>
      </c>
      <c r="AF84" s="407">
        <f t="shared" si="42"/>
        <v>0</v>
      </c>
      <c r="AG84" s="407">
        <f t="shared" si="60"/>
        <v>20</v>
      </c>
      <c r="AH84" s="407">
        <f t="shared" si="43"/>
        <v>15</v>
      </c>
      <c r="AI84" s="407">
        <f t="shared" si="61"/>
        <v>0</v>
      </c>
      <c r="AJ84" s="406" t="s">
        <v>162</v>
      </c>
      <c r="AK84" s="407">
        <f t="shared" si="55"/>
        <v>15</v>
      </c>
      <c r="AL84" s="406" t="s">
        <v>751</v>
      </c>
      <c r="AM84" s="407">
        <f t="shared" si="44"/>
        <v>10</v>
      </c>
      <c r="AN84" s="406" t="s">
        <v>161</v>
      </c>
      <c r="AO84" s="407">
        <f t="shared" si="67"/>
        <v>0</v>
      </c>
      <c r="AP84" s="406" t="s">
        <v>162</v>
      </c>
      <c r="AQ84" s="407">
        <f t="shared" si="37"/>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8"/>
        <v>75</v>
      </c>
      <c r="BQ84" s="406">
        <f t="shared" si="58"/>
        <v>60</v>
      </c>
      <c r="BR84" s="331"/>
      <c r="BS84" s="406"/>
      <c r="BT84" s="338"/>
      <c r="BU84" s="407"/>
      <c r="BV84" s="406">
        <f t="shared" si="59"/>
        <v>3.4390745836934724</v>
      </c>
      <c r="BW84" s="406"/>
      <c r="BX84" s="410" t="s">
        <v>810</v>
      </c>
      <c r="BY84" s="331">
        <f t="shared" si="69"/>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2"/>
        <v>45</v>
      </c>
      <c r="Q85" s="331"/>
      <c r="R85" s="331">
        <f t="shared" si="63"/>
        <v>60.16</v>
      </c>
      <c r="S85" s="406">
        <v>10.94</v>
      </c>
      <c r="T85" s="331"/>
      <c r="U85" s="462"/>
      <c r="V85" s="104">
        <f t="shared" si="64"/>
        <v>10</v>
      </c>
      <c r="W85" s="338">
        <f t="shared" si="65"/>
        <v>0</v>
      </c>
      <c r="X85" s="384">
        <f t="shared" si="41"/>
        <v>4708.3774991272439</v>
      </c>
      <c r="Y85" s="338">
        <f t="shared" si="66"/>
        <v>0</v>
      </c>
      <c r="Z85" s="338">
        <f>IF(AA85="Yes",15,0)</f>
        <v>15</v>
      </c>
      <c r="AA85" s="331" t="s">
        <v>161</v>
      </c>
      <c r="AB85" s="338">
        <f t="shared" si="57"/>
        <v>10</v>
      </c>
      <c r="AC85" s="385" t="s">
        <v>161</v>
      </c>
      <c r="AD85" s="338">
        <f>IF(AE85="Yes",10,0)</f>
        <v>10</v>
      </c>
      <c r="AE85" s="385" t="s">
        <v>161</v>
      </c>
      <c r="AF85" s="407">
        <f t="shared" si="42"/>
        <v>10</v>
      </c>
      <c r="AG85" s="407">
        <f>IF(BM83&lt;999,20,IF(BM83&lt;1499,15,IF(BM83&lt;1999,10,IF(BM83&lt;3999,5,IF(BM83&gt;4000,0)))))</f>
        <v>0</v>
      </c>
      <c r="AH85" s="407">
        <f t="shared" si="43"/>
        <v>15</v>
      </c>
      <c r="AI85" s="407">
        <f t="shared" si="61"/>
        <v>10</v>
      </c>
      <c r="AJ85" s="406" t="s">
        <v>161</v>
      </c>
      <c r="AK85" s="407">
        <v>15</v>
      </c>
      <c r="AL85" s="406" t="s">
        <v>751</v>
      </c>
      <c r="AM85" s="407">
        <f t="shared" si="44"/>
        <v>10</v>
      </c>
      <c r="AN85" s="406" t="s">
        <v>161</v>
      </c>
      <c r="AO85" s="407">
        <f t="shared" si="67"/>
        <v>0</v>
      </c>
      <c r="AP85" s="406" t="s">
        <v>162</v>
      </c>
      <c r="AQ85" s="407">
        <f t="shared" si="37"/>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8"/>
        <v>45</v>
      </c>
      <c r="BQ85" s="406">
        <f t="shared" si="58"/>
        <v>60</v>
      </c>
      <c r="BR85" s="331"/>
      <c r="BS85" s="406"/>
      <c r="BT85" s="338"/>
      <c r="BU85" s="407"/>
      <c r="BV85" s="406">
        <f t="shared" si="59"/>
        <v>10.94</v>
      </c>
      <c r="BW85" s="406"/>
      <c r="BX85" s="410" t="s">
        <v>809</v>
      </c>
      <c r="BY85" s="331">
        <f t="shared" si="69"/>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2"/>
        <v>45</v>
      </c>
      <c r="Q86" s="331"/>
      <c r="R86" s="331">
        <f t="shared" si="63"/>
        <v>57.4</v>
      </c>
      <c r="S86" s="406">
        <v>9.1</v>
      </c>
      <c r="T86" s="331"/>
      <c r="U86" s="462"/>
      <c r="V86" s="104">
        <f t="shared" si="64"/>
        <v>10</v>
      </c>
      <c r="W86" s="338">
        <f t="shared" si="65"/>
        <v>0</v>
      </c>
      <c r="X86" s="384">
        <f t="shared" si="41"/>
        <v>1765.7073314003956</v>
      </c>
      <c r="Y86" s="338">
        <f t="shared" si="66"/>
        <v>0</v>
      </c>
      <c r="Z86" s="338">
        <f>IF(AA86="Yes",15,0)</f>
        <v>15</v>
      </c>
      <c r="AA86" s="331" t="s">
        <v>161</v>
      </c>
      <c r="AB86" s="338">
        <f t="shared" si="57"/>
        <v>10</v>
      </c>
      <c r="AC86" s="385" t="s">
        <v>161</v>
      </c>
      <c r="AD86" s="338">
        <f>IF(AE86="Yes",10,0)</f>
        <v>10</v>
      </c>
      <c r="AE86" s="385" t="s">
        <v>161</v>
      </c>
      <c r="AF86" s="407">
        <f t="shared" si="42"/>
        <v>10</v>
      </c>
      <c r="AG86" s="407">
        <f>IF(BM84&lt;999,20,IF(BM84&lt;1499,15,IF(BM84&lt;1999,10,IF(BM84&lt;3999,5,IF(BM84&gt;4000,0)))))</f>
        <v>0</v>
      </c>
      <c r="AH86" s="407">
        <f t="shared" si="43"/>
        <v>15</v>
      </c>
      <c r="AI86" s="407">
        <f t="shared" si="61"/>
        <v>10</v>
      </c>
      <c r="AJ86" s="406" t="s">
        <v>161</v>
      </c>
      <c r="AK86" s="407">
        <v>15</v>
      </c>
      <c r="AL86" s="406" t="s">
        <v>751</v>
      </c>
      <c r="AM86" s="407">
        <f t="shared" si="44"/>
        <v>10</v>
      </c>
      <c r="AN86" s="406" t="s">
        <v>161</v>
      </c>
      <c r="AO86" s="407">
        <f t="shared" si="67"/>
        <v>0</v>
      </c>
      <c r="AP86" s="406" t="s">
        <v>162</v>
      </c>
      <c r="AQ86" s="407">
        <f t="shared" si="37"/>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8"/>
        <v>45</v>
      </c>
      <c r="BQ86" s="406">
        <f t="shared" si="58"/>
        <v>60</v>
      </c>
      <c r="BR86" s="331"/>
      <c r="BS86" s="406"/>
      <c r="BT86" s="338"/>
      <c r="BU86" s="407"/>
      <c r="BV86" s="406">
        <f t="shared" si="59"/>
        <v>9.1</v>
      </c>
      <c r="BW86" s="406"/>
      <c r="BX86" s="410" t="s">
        <v>809</v>
      </c>
      <c r="BY86" s="331">
        <f t="shared" si="69"/>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2"/>
        <v>45</v>
      </c>
      <c r="Q87" s="331"/>
      <c r="R87" s="331">
        <f t="shared" si="63"/>
        <v>52.506621431619237</v>
      </c>
      <c r="S87" s="406">
        <v>5.0029548834901352</v>
      </c>
      <c r="T87" s="331"/>
      <c r="U87" s="462"/>
      <c r="V87" s="104">
        <f t="shared" si="64"/>
        <v>5</v>
      </c>
      <c r="W87" s="338">
        <f t="shared" si="65"/>
        <v>0</v>
      </c>
      <c r="X87" s="384">
        <f t="shared" si="41"/>
        <v>2117.0917484054085</v>
      </c>
      <c r="Y87" s="338">
        <f t="shared" si="66"/>
        <v>5</v>
      </c>
      <c r="Z87" s="338">
        <f>IF(AA87="Yes",15,0)</f>
        <v>15</v>
      </c>
      <c r="AA87" s="331" t="s">
        <v>161</v>
      </c>
      <c r="AB87" s="338">
        <f t="shared" si="57"/>
        <v>10</v>
      </c>
      <c r="AC87" s="385" t="s">
        <v>161</v>
      </c>
      <c r="AD87" s="338">
        <f>IF(AE87="Yes",10,0)</f>
        <v>10</v>
      </c>
      <c r="AE87" s="385" t="s">
        <v>161</v>
      </c>
      <c r="AF87" s="407">
        <f t="shared" si="42"/>
        <v>5</v>
      </c>
      <c r="AG87" s="407">
        <f t="shared" ref="AG87:AG118" si="70">IF(X87&lt;999,20,IF(X87&lt;1499,15,IF(X87&lt;1999,10,IF(X87&lt;3999,5,IF(X87&gt;4000,0)))))</f>
        <v>5</v>
      </c>
      <c r="AH87" s="407">
        <f t="shared" si="43"/>
        <v>15</v>
      </c>
      <c r="AI87" s="407">
        <f t="shared" si="61"/>
        <v>10</v>
      </c>
      <c r="AJ87" s="406" t="s">
        <v>161</v>
      </c>
      <c r="AK87" s="407">
        <v>15</v>
      </c>
      <c r="AL87" s="406" t="s">
        <v>751</v>
      </c>
      <c r="AM87" s="407">
        <f t="shared" si="44"/>
        <v>10</v>
      </c>
      <c r="AN87" s="406" t="s">
        <v>161</v>
      </c>
      <c r="AO87" s="407">
        <f t="shared" si="67"/>
        <v>0</v>
      </c>
      <c r="AP87" s="406" t="s">
        <v>162</v>
      </c>
      <c r="AQ87" s="407">
        <f t="shared" ref="AQ87:AQ118" si="71">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8"/>
        <v>45</v>
      </c>
      <c r="BQ87" s="406">
        <f t="shared" si="58"/>
        <v>60</v>
      </c>
      <c r="BR87" s="331"/>
      <c r="BS87" s="406"/>
      <c r="BT87" s="338"/>
      <c r="BU87" s="407"/>
      <c r="BV87" s="406">
        <f t="shared" si="59"/>
        <v>5.0029548834901352</v>
      </c>
      <c r="BW87" s="406"/>
      <c r="BX87" s="410" t="s">
        <v>809</v>
      </c>
      <c r="BY87" s="331">
        <f t="shared" si="69"/>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2"/>
        <v>30</v>
      </c>
      <c r="Q88" s="331">
        <v>3.6</v>
      </c>
      <c r="R88" s="331">
        <f t="shared" si="63"/>
        <v>45.730000000000004</v>
      </c>
      <c r="S88" s="406">
        <v>9.75</v>
      </c>
      <c r="T88" s="331">
        <v>5.25</v>
      </c>
      <c r="U88" s="462"/>
      <c r="V88" s="104">
        <f t="shared" si="64"/>
        <v>0</v>
      </c>
      <c r="W88" s="338">
        <f t="shared" si="65"/>
        <v>0</v>
      </c>
      <c r="X88" s="384">
        <f t="shared" si="41"/>
        <v>1818.1844987799473</v>
      </c>
      <c r="Y88" s="338">
        <f t="shared" si="66"/>
        <v>0</v>
      </c>
      <c r="Z88" s="338">
        <f>IF(AA88="Yes",20,0)</f>
        <v>20</v>
      </c>
      <c r="AA88" s="331" t="s">
        <v>161</v>
      </c>
      <c r="AB88" s="338">
        <f t="shared" si="57"/>
        <v>10</v>
      </c>
      <c r="AC88" s="385" t="s">
        <v>161</v>
      </c>
      <c r="AD88" s="338">
        <f>IF(AE88="Yes",20,0)</f>
        <v>0</v>
      </c>
      <c r="AE88" s="385" t="s">
        <v>297</v>
      </c>
      <c r="AF88" s="407">
        <f t="shared" si="42"/>
        <v>0</v>
      </c>
      <c r="AG88" s="407">
        <f t="shared" si="70"/>
        <v>10</v>
      </c>
      <c r="AH88" s="407">
        <f t="shared" si="43"/>
        <v>15</v>
      </c>
      <c r="AI88" s="407">
        <v>10</v>
      </c>
      <c r="AJ88" s="406" t="s">
        <v>162</v>
      </c>
      <c r="AK88" s="407">
        <f t="shared" ref="AK88:AK119" si="72">IF(AL88="Minimal",15,0)</f>
        <v>15</v>
      </c>
      <c r="AL88" s="406" t="s">
        <v>751</v>
      </c>
      <c r="AM88" s="407">
        <f t="shared" si="44"/>
        <v>10</v>
      </c>
      <c r="AN88" s="406" t="s">
        <v>161</v>
      </c>
      <c r="AO88" s="407">
        <f t="shared" si="67"/>
        <v>0</v>
      </c>
      <c r="AP88" s="406" t="s">
        <v>162</v>
      </c>
      <c r="AQ88" s="407">
        <f t="shared" si="71"/>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8"/>
        <v>30</v>
      </c>
      <c r="BQ88" s="406">
        <f t="shared" si="58"/>
        <v>60</v>
      </c>
      <c r="BR88" s="331"/>
      <c r="BS88" s="406"/>
      <c r="BT88" s="338"/>
      <c r="BU88" s="407"/>
      <c r="BV88" s="406">
        <f t="shared" si="59"/>
        <v>9.75</v>
      </c>
      <c r="BW88" s="406"/>
      <c r="BX88" s="410" t="s">
        <v>809</v>
      </c>
      <c r="BY88" s="331">
        <f t="shared" si="69"/>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ref="X89:X120" si="73">(EI89/CZ89)/CO89</f>
        <v>2827.9496762997946</v>
      </c>
      <c r="Y89" s="331"/>
      <c r="Z89" s="331"/>
      <c r="AA89" s="331" t="s">
        <v>161</v>
      </c>
      <c r="AB89" s="331"/>
      <c r="AC89" s="331"/>
      <c r="AD89" s="331"/>
      <c r="AE89" s="331"/>
      <c r="AF89" s="407">
        <f t="shared" ref="AF89:AF120" si="74">IF(AU89&lt;30,0,IF(AU89&lt;50,5,IF(AU89&lt;65,10,IF(AU89&lt;79,15,IF(AU89&gt;80,20)))))</f>
        <v>5</v>
      </c>
      <c r="AG89" s="407">
        <f t="shared" si="70"/>
        <v>5</v>
      </c>
      <c r="AH89" s="407">
        <f t="shared" ref="AH89:AH120" si="75">IF(AA89="Yes",15,0)</f>
        <v>15</v>
      </c>
      <c r="AI89" s="407">
        <v>10</v>
      </c>
      <c r="AJ89" s="406" t="s">
        <v>162</v>
      </c>
      <c r="AK89" s="407">
        <f t="shared" si="72"/>
        <v>15</v>
      </c>
      <c r="AL89" s="406" t="s">
        <v>751</v>
      </c>
      <c r="AM89" s="407">
        <f t="shared" ref="AM89:AM120" si="76">IF(AN89="Yes",10,0)</f>
        <v>10</v>
      </c>
      <c r="AN89" s="406" t="s">
        <v>161</v>
      </c>
      <c r="AO89" s="407">
        <f t="shared" si="67"/>
        <v>0</v>
      </c>
      <c r="AP89" s="406" t="s">
        <v>162</v>
      </c>
      <c r="AQ89" s="407">
        <f t="shared" si="71"/>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8"/>
        <v>60</v>
      </c>
      <c r="BR89" s="386"/>
      <c r="BS89" s="408"/>
      <c r="BT89" s="386"/>
      <c r="BU89" s="407">
        <v>100</v>
      </c>
      <c r="BV89" s="406">
        <f t="shared" si="59"/>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3"/>
        <v>3736.084845243709</v>
      </c>
      <c r="Y90" s="338">
        <f>IF(DD90&lt;500,0,IF(DD90&lt;1000,5,IF(DD90&gt;1000,10)))</f>
        <v>0</v>
      </c>
      <c r="Z90" s="338">
        <f>IF(AA90="Yes",20,0)</f>
        <v>20</v>
      </c>
      <c r="AA90" s="331" t="s">
        <v>161</v>
      </c>
      <c r="AB90" s="338">
        <f t="shared" ref="AB90:AB96" si="77">IF(AC90="Yes",10,0)</f>
        <v>10</v>
      </c>
      <c r="AC90" s="385" t="s">
        <v>161</v>
      </c>
      <c r="AD90" s="338">
        <f>IF(AE90="Yes",20,0)</f>
        <v>20</v>
      </c>
      <c r="AE90" s="385" t="s">
        <v>161</v>
      </c>
      <c r="AF90" s="407">
        <f t="shared" si="74"/>
        <v>5</v>
      </c>
      <c r="AG90" s="407">
        <f t="shared" si="70"/>
        <v>5</v>
      </c>
      <c r="AH90" s="407">
        <f t="shared" si="75"/>
        <v>15</v>
      </c>
      <c r="AI90" s="407">
        <v>10</v>
      </c>
      <c r="AJ90" s="406" t="s">
        <v>162</v>
      </c>
      <c r="AK90" s="407">
        <f t="shared" si="72"/>
        <v>15</v>
      </c>
      <c r="AL90" s="406" t="s">
        <v>751</v>
      </c>
      <c r="AM90" s="407">
        <f t="shared" si="76"/>
        <v>10</v>
      </c>
      <c r="AN90" s="406" t="s">
        <v>161</v>
      </c>
      <c r="AO90" s="407">
        <f t="shared" si="67"/>
        <v>0</v>
      </c>
      <c r="AP90" s="406" t="s">
        <v>162</v>
      </c>
      <c r="AQ90" s="407">
        <f t="shared" si="71"/>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8"/>
        <v>60</v>
      </c>
      <c r="BR90" s="331"/>
      <c r="BS90" s="406"/>
      <c r="BT90" s="338"/>
      <c r="BU90" s="407"/>
      <c r="BV90" s="406">
        <f t="shared" si="59"/>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3"/>
        <v>2636.408006233883</v>
      </c>
      <c r="Y91" s="338">
        <f>IF(DD91&lt;500,0,IF(DD91&lt;1000,5,IF(DD91&gt;1000,10)))</f>
        <v>0</v>
      </c>
      <c r="Z91" s="338">
        <f>IF(AA91="Yes",20,0)</f>
        <v>20</v>
      </c>
      <c r="AA91" s="331" t="s">
        <v>161</v>
      </c>
      <c r="AB91" s="338">
        <f t="shared" si="77"/>
        <v>10</v>
      </c>
      <c r="AC91" s="385" t="s">
        <v>161</v>
      </c>
      <c r="AD91" s="338">
        <f>IF(AE91="Yes",20,0)</f>
        <v>20</v>
      </c>
      <c r="AE91" s="385" t="s">
        <v>161</v>
      </c>
      <c r="AF91" s="407">
        <f t="shared" si="74"/>
        <v>5</v>
      </c>
      <c r="AG91" s="407">
        <f t="shared" si="70"/>
        <v>5</v>
      </c>
      <c r="AH91" s="407">
        <f t="shared" si="75"/>
        <v>15</v>
      </c>
      <c r="AI91" s="407">
        <v>10</v>
      </c>
      <c r="AJ91" s="406" t="s">
        <v>162</v>
      </c>
      <c r="AK91" s="407">
        <f t="shared" si="72"/>
        <v>15</v>
      </c>
      <c r="AL91" s="406" t="s">
        <v>751</v>
      </c>
      <c r="AM91" s="407">
        <f t="shared" si="76"/>
        <v>10</v>
      </c>
      <c r="AN91" s="406" t="s">
        <v>161</v>
      </c>
      <c r="AO91" s="407">
        <f t="shared" si="67"/>
        <v>0</v>
      </c>
      <c r="AP91" s="406" t="s">
        <v>162</v>
      </c>
      <c r="AQ91" s="407">
        <f t="shared" si="71"/>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8"/>
        <v>60</v>
      </c>
      <c r="BR91" s="331"/>
      <c r="BS91" s="406"/>
      <c r="BT91" s="338"/>
      <c r="BU91" s="407"/>
      <c r="BV91" s="406">
        <f t="shared" si="59"/>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406">
        <v>9.75</v>
      </c>
      <c r="U92" s="462"/>
      <c r="V92" s="159" t="s">
        <v>155</v>
      </c>
      <c r="W92" s="365"/>
      <c r="X92" s="366">
        <f t="shared" si="73"/>
        <v>11239.259679418501</v>
      </c>
      <c r="Y92" s="367"/>
      <c r="Z92" s="365">
        <f>IF(AA92="Yes",15,0)</f>
        <v>15</v>
      </c>
      <c r="AA92" s="367" t="s">
        <v>161</v>
      </c>
      <c r="AB92" s="365">
        <f t="shared" si="77"/>
        <v>0</v>
      </c>
      <c r="AC92" s="367"/>
      <c r="AD92" s="368">
        <f>IF(AE92="Yes",10,0)</f>
        <v>0</v>
      </c>
      <c r="AE92" s="367"/>
      <c r="AF92" s="407">
        <f t="shared" si="74"/>
        <v>0</v>
      </c>
      <c r="AG92" s="407">
        <f t="shared" si="70"/>
        <v>0</v>
      </c>
      <c r="AH92" s="407">
        <f t="shared" si="75"/>
        <v>15</v>
      </c>
      <c r="AI92" s="407">
        <f t="shared" ref="AI92:AI123" si="78">IF(AJ92="Yes",10,0)</f>
        <v>10</v>
      </c>
      <c r="AJ92" s="364" t="s">
        <v>161</v>
      </c>
      <c r="AK92" s="407">
        <f t="shared" si="72"/>
        <v>15</v>
      </c>
      <c r="AL92" s="364" t="s">
        <v>751</v>
      </c>
      <c r="AM92" s="407">
        <f t="shared" si="76"/>
        <v>10</v>
      </c>
      <c r="AN92" s="364" t="s">
        <v>161</v>
      </c>
      <c r="AO92" s="407">
        <f>IF(AP92="Yes",5,0)</f>
        <v>5</v>
      </c>
      <c r="AP92" s="364" t="s">
        <v>161</v>
      </c>
      <c r="AQ92" s="407">
        <f t="shared" si="71"/>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8"/>
        <v>55</v>
      </c>
      <c r="BR92" s="371"/>
      <c r="BS92" s="371"/>
      <c r="BT92" s="371"/>
      <c r="BU92" s="408"/>
      <c r="BV92" s="406">
        <f t="shared" si="59"/>
        <v>38.049999999999997</v>
      </c>
      <c r="BW92" s="406">
        <f>BV92+T92</f>
        <v>47.8</v>
      </c>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406">
        <v>9.75</v>
      </c>
      <c r="U93" s="462"/>
      <c r="V93" s="159" t="s">
        <v>155</v>
      </c>
      <c r="W93" s="365"/>
      <c r="X93" s="366">
        <f t="shared" si="73"/>
        <v>11943.420306296088</v>
      </c>
      <c r="Y93" s="367"/>
      <c r="Z93" s="365">
        <f>IF(AA93="Yes",15,0)</f>
        <v>15</v>
      </c>
      <c r="AA93" s="367" t="s">
        <v>161</v>
      </c>
      <c r="AB93" s="365">
        <f t="shared" si="77"/>
        <v>0</v>
      </c>
      <c r="AC93" s="367"/>
      <c r="AD93" s="368">
        <f>IF(AE93="Yes",10,0)</f>
        <v>0</v>
      </c>
      <c r="AE93" s="367"/>
      <c r="AF93" s="407">
        <f t="shared" si="74"/>
        <v>0</v>
      </c>
      <c r="AG93" s="407">
        <f t="shared" si="70"/>
        <v>0</v>
      </c>
      <c r="AH93" s="407">
        <f t="shared" si="75"/>
        <v>15</v>
      </c>
      <c r="AI93" s="407">
        <f t="shared" si="78"/>
        <v>10</v>
      </c>
      <c r="AJ93" s="364" t="s">
        <v>161</v>
      </c>
      <c r="AK93" s="407">
        <f t="shared" si="72"/>
        <v>15</v>
      </c>
      <c r="AL93" s="364" t="s">
        <v>751</v>
      </c>
      <c r="AM93" s="407">
        <f t="shared" si="76"/>
        <v>10</v>
      </c>
      <c r="AN93" s="364" t="s">
        <v>161</v>
      </c>
      <c r="AO93" s="407">
        <f>IF(AP93="Yes",5,0)</f>
        <v>5</v>
      </c>
      <c r="AP93" s="364" t="s">
        <v>161</v>
      </c>
      <c r="AQ93" s="407">
        <f t="shared" si="71"/>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8"/>
        <v>55</v>
      </c>
      <c r="BR93" s="371"/>
      <c r="BS93" s="371"/>
      <c r="BT93" s="371"/>
      <c r="BU93" s="408"/>
      <c r="BV93" s="406">
        <f t="shared" si="59"/>
        <v>38.049999999999997</v>
      </c>
      <c r="BW93" s="406">
        <f>BV93+T93</f>
        <v>47.8</v>
      </c>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406">
        <v>9.75</v>
      </c>
      <c r="U94" s="462"/>
      <c r="V94" s="159" t="s">
        <v>155</v>
      </c>
      <c r="W94" s="365"/>
      <c r="X94" s="366">
        <f t="shared" si="73"/>
        <v>87327.47211193043</v>
      </c>
      <c r="Y94" s="367"/>
      <c r="Z94" s="365">
        <f>IF(AA94="Yes",15,0)</f>
        <v>15</v>
      </c>
      <c r="AA94" s="367" t="s">
        <v>161</v>
      </c>
      <c r="AB94" s="365">
        <f t="shared" si="77"/>
        <v>0</v>
      </c>
      <c r="AC94" s="367"/>
      <c r="AD94" s="368">
        <f>IF(AE94="Yes",10,0)</f>
        <v>0</v>
      </c>
      <c r="AE94" s="367"/>
      <c r="AF94" s="407">
        <f t="shared" si="74"/>
        <v>0</v>
      </c>
      <c r="AG94" s="407">
        <f t="shared" si="70"/>
        <v>0</v>
      </c>
      <c r="AH94" s="407">
        <f t="shared" si="75"/>
        <v>15</v>
      </c>
      <c r="AI94" s="407">
        <f t="shared" si="78"/>
        <v>10</v>
      </c>
      <c r="AJ94" s="364" t="s">
        <v>161</v>
      </c>
      <c r="AK94" s="407">
        <f t="shared" si="72"/>
        <v>15</v>
      </c>
      <c r="AL94" s="364" t="s">
        <v>751</v>
      </c>
      <c r="AM94" s="407">
        <f t="shared" si="76"/>
        <v>10</v>
      </c>
      <c r="AN94" s="364" t="s">
        <v>161</v>
      </c>
      <c r="AO94" s="407">
        <f>IF(AP94="Yes",5,0)</f>
        <v>5</v>
      </c>
      <c r="AP94" s="364" t="s">
        <v>161</v>
      </c>
      <c r="AQ94" s="407">
        <f t="shared" si="71"/>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8"/>
        <v>55</v>
      </c>
      <c r="BR94" s="371"/>
      <c r="BS94" s="371"/>
      <c r="BT94" s="371"/>
      <c r="BU94" s="408"/>
      <c r="BV94" s="406">
        <f t="shared" si="59"/>
        <v>38.049999999999997</v>
      </c>
      <c r="BW94" s="406">
        <f>BV94+T94</f>
        <v>47.8</v>
      </c>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406">
        <v>9.75</v>
      </c>
      <c r="U95" s="462"/>
      <c r="V95" s="159" t="s">
        <v>155</v>
      </c>
      <c r="W95" s="365"/>
      <c r="X95" s="366">
        <f t="shared" si="73"/>
        <v>30251.465305350732</v>
      </c>
      <c r="Y95" s="367"/>
      <c r="Z95" s="365">
        <f>IF(AA95="Yes",15,0)</f>
        <v>15</v>
      </c>
      <c r="AA95" s="367" t="s">
        <v>161</v>
      </c>
      <c r="AB95" s="365">
        <f t="shared" si="77"/>
        <v>0</v>
      </c>
      <c r="AC95" s="367"/>
      <c r="AD95" s="368">
        <f>IF(AE95="Yes",10,0)</f>
        <v>0</v>
      </c>
      <c r="AE95" s="367"/>
      <c r="AF95" s="407">
        <f t="shared" si="74"/>
        <v>0</v>
      </c>
      <c r="AG95" s="407">
        <f t="shared" si="70"/>
        <v>0</v>
      </c>
      <c r="AH95" s="407">
        <f t="shared" si="75"/>
        <v>15</v>
      </c>
      <c r="AI95" s="407">
        <f t="shared" si="78"/>
        <v>10</v>
      </c>
      <c r="AJ95" s="364" t="s">
        <v>161</v>
      </c>
      <c r="AK95" s="407">
        <f t="shared" si="72"/>
        <v>15</v>
      </c>
      <c r="AL95" s="364" t="s">
        <v>751</v>
      </c>
      <c r="AM95" s="407">
        <f t="shared" si="76"/>
        <v>10</v>
      </c>
      <c r="AN95" s="364" t="s">
        <v>161</v>
      </c>
      <c r="AO95" s="407">
        <f>IF(AP95="Yes",5,0)</f>
        <v>5</v>
      </c>
      <c r="AP95" s="364" t="s">
        <v>161</v>
      </c>
      <c r="AQ95" s="407">
        <f t="shared" si="71"/>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8"/>
        <v>55</v>
      </c>
      <c r="BR95" s="371"/>
      <c r="BS95" s="371"/>
      <c r="BT95" s="371"/>
      <c r="BU95" s="408"/>
      <c r="BV95" s="406">
        <f t="shared" si="59"/>
        <v>36.85</v>
      </c>
      <c r="BW95" s="406">
        <f>BV95+T95</f>
        <v>46.6</v>
      </c>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x14ac:dyDescent="0.2">
      <c r="A96" s="403" t="s">
        <v>506</v>
      </c>
      <c r="B96" s="404" t="s">
        <v>233</v>
      </c>
      <c r="C96" s="404" t="s">
        <v>214</v>
      </c>
      <c r="D96" s="238" t="s">
        <v>759</v>
      </c>
      <c r="E96" s="238" t="s">
        <v>179</v>
      </c>
      <c r="F96" s="403"/>
      <c r="G96" s="403" t="s">
        <v>498</v>
      </c>
      <c r="H96" s="403"/>
      <c r="I96" s="403"/>
      <c r="J96" s="403" t="s">
        <v>507</v>
      </c>
      <c r="K96" s="403"/>
      <c r="L96" s="405">
        <v>1620000</v>
      </c>
      <c r="M96" s="154"/>
      <c r="N96" s="462"/>
      <c r="O96" s="155"/>
      <c r="P96" s="363"/>
      <c r="Q96" s="363"/>
      <c r="R96" s="363"/>
      <c r="S96" s="406">
        <v>35.229999999999997</v>
      </c>
      <c r="T96" s="406">
        <v>9.75</v>
      </c>
      <c r="U96" s="462"/>
      <c r="V96" s="159" t="s">
        <v>155</v>
      </c>
      <c r="W96" s="365"/>
      <c r="X96" s="366">
        <f t="shared" si="73"/>
        <v>42541.123085649466</v>
      </c>
      <c r="Y96" s="367"/>
      <c r="Z96" s="365">
        <f>IF(AA96="Yes",15,0)</f>
        <v>15</v>
      </c>
      <c r="AA96" s="367" t="s">
        <v>161</v>
      </c>
      <c r="AB96" s="365">
        <f t="shared" si="77"/>
        <v>0</v>
      </c>
      <c r="AC96" s="367"/>
      <c r="AD96" s="368">
        <f>IF(AE96="Yes",10,0)</f>
        <v>0</v>
      </c>
      <c r="AE96" s="367"/>
      <c r="AF96" s="407">
        <f t="shared" si="74"/>
        <v>0</v>
      </c>
      <c r="AG96" s="407">
        <f t="shared" si="70"/>
        <v>0</v>
      </c>
      <c r="AH96" s="407">
        <f t="shared" si="75"/>
        <v>15</v>
      </c>
      <c r="AI96" s="407">
        <f t="shared" si="78"/>
        <v>10</v>
      </c>
      <c r="AJ96" s="364" t="s">
        <v>161</v>
      </c>
      <c r="AK96" s="407">
        <f t="shared" si="72"/>
        <v>15</v>
      </c>
      <c r="AL96" s="364" t="s">
        <v>751</v>
      </c>
      <c r="AM96" s="407">
        <f t="shared" si="76"/>
        <v>10</v>
      </c>
      <c r="AN96" s="364" t="s">
        <v>161</v>
      </c>
      <c r="AO96" s="407">
        <f>IF(AP96="Yes",5,0)</f>
        <v>5</v>
      </c>
      <c r="AP96" s="364" t="s">
        <v>161</v>
      </c>
      <c r="AQ96" s="407">
        <f t="shared" si="71"/>
        <v>0</v>
      </c>
      <c r="AR96" s="364" t="s">
        <v>162</v>
      </c>
      <c r="AS96" s="370"/>
      <c r="AT96" s="370"/>
      <c r="AU96" s="370"/>
      <c r="AV96" s="370"/>
      <c r="AW96" s="370"/>
      <c r="AX96" s="370"/>
      <c r="AY96" s="370"/>
      <c r="AZ96" s="370"/>
      <c r="BA96" s="451"/>
      <c r="BB96" s="448"/>
      <c r="BC96" s="451"/>
      <c r="BD96" s="345" t="s">
        <v>214</v>
      </c>
      <c r="BE96" s="371"/>
      <c r="BF96" s="345"/>
      <c r="BG96" s="371"/>
      <c r="BH96" s="345"/>
      <c r="BI96" s="371"/>
      <c r="BJ96" s="371"/>
      <c r="BK96" s="371"/>
      <c r="BL96" s="371"/>
      <c r="BM96" s="371"/>
      <c r="BN96" s="371"/>
      <c r="BO96" s="371"/>
      <c r="BP96" s="371"/>
      <c r="BQ96" s="406">
        <f t="shared" si="58"/>
        <v>55</v>
      </c>
      <c r="BR96" s="371"/>
      <c r="BS96" s="371"/>
      <c r="BT96" s="371"/>
      <c r="BU96" s="408"/>
      <c r="BV96" s="406">
        <f t="shared" si="59"/>
        <v>35.229999999999997</v>
      </c>
      <c r="BW96" s="406">
        <f>BV96+T96</f>
        <v>44.98</v>
      </c>
      <c r="BX96" s="408"/>
      <c r="BY96" s="371"/>
      <c r="BZ96" s="293"/>
      <c r="CA96" s="291" t="s">
        <v>233</v>
      </c>
      <c r="CB96" s="293"/>
      <c r="CC96" s="291"/>
      <c r="CD96" s="293"/>
      <c r="CE96" s="291"/>
      <c r="CF96" s="293"/>
      <c r="CG96" s="291"/>
      <c r="CH96" s="293"/>
      <c r="CI96" s="294"/>
      <c r="CJ96" s="294"/>
      <c r="CK96" s="291"/>
      <c r="CL96" s="291"/>
      <c r="CM96" s="291"/>
      <c r="CN96" s="305"/>
      <c r="CO96" s="305">
        <v>0.82</v>
      </c>
      <c r="CP96" s="294"/>
      <c r="CQ96" s="294"/>
      <c r="CR96" s="293"/>
      <c r="CS96" s="293"/>
      <c r="CT96" s="294"/>
      <c r="CU96" s="294"/>
      <c r="CV96" s="293"/>
      <c r="CW96" s="293"/>
      <c r="CX96" s="305"/>
      <c r="CY96" s="305"/>
      <c r="CZ96" s="295">
        <v>46.44</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1800000</v>
      </c>
      <c r="EH96" s="292"/>
      <c r="EI96" s="292">
        <v>1620000</v>
      </c>
      <c r="EJ96" s="292"/>
      <c r="EK96" s="294"/>
    </row>
    <row r="97" spans="1:141" ht="63" hidden="1" x14ac:dyDescent="0.2">
      <c r="A97" s="47" t="s">
        <v>582</v>
      </c>
      <c r="B97" s="83" t="s">
        <v>327</v>
      </c>
      <c r="C97" s="232" t="s">
        <v>214</v>
      </c>
      <c r="D97" s="78" t="s">
        <v>761</v>
      </c>
      <c r="E97" s="196" t="s">
        <v>179</v>
      </c>
      <c r="F97" s="344"/>
      <c r="G97" s="48" t="s">
        <v>620</v>
      </c>
      <c r="H97" s="48" t="s">
        <v>646</v>
      </c>
      <c r="I97" s="48" t="s">
        <v>647</v>
      </c>
      <c r="J97" s="48" t="s">
        <v>698</v>
      </c>
      <c r="K97" s="48" t="s">
        <v>730</v>
      </c>
      <c r="L97" s="388">
        <v>400000</v>
      </c>
      <c r="M97" s="198"/>
      <c r="N97" s="439"/>
      <c r="O97" s="199"/>
      <c r="P97" s="389"/>
      <c r="Q97" s="389"/>
      <c r="R97" s="389"/>
      <c r="S97" s="390">
        <v>21.145250000000001</v>
      </c>
      <c r="T97" s="203">
        <v>9.75</v>
      </c>
      <c r="U97" s="439"/>
      <c r="V97" s="205" t="s">
        <v>155</v>
      </c>
      <c r="W97" s="392"/>
      <c r="X97" s="393">
        <f t="shared" si="73"/>
        <v>4205.3913116615495</v>
      </c>
      <c r="Y97" s="394"/>
      <c r="Z97" s="394"/>
      <c r="AA97" s="394" t="s">
        <v>161</v>
      </c>
      <c r="AB97" s="394"/>
      <c r="AC97" s="394"/>
      <c r="AD97" s="394"/>
      <c r="AE97" s="394"/>
      <c r="AF97" s="395">
        <f t="shared" si="74"/>
        <v>5</v>
      </c>
      <c r="AG97" s="395">
        <f t="shared" si="70"/>
        <v>0</v>
      </c>
      <c r="AH97" s="395">
        <f t="shared" si="75"/>
        <v>15</v>
      </c>
      <c r="AI97" s="395">
        <f t="shared" si="78"/>
        <v>10</v>
      </c>
      <c r="AJ97" s="391" t="s">
        <v>161</v>
      </c>
      <c r="AK97" s="395">
        <f t="shared" si="72"/>
        <v>15</v>
      </c>
      <c r="AL97" s="391" t="s">
        <v>751</v>
      </c>
      <c r="AM97" s="395">
        <f t="shared" si="76"/>
        <v>10</v>
      </c>
      <c r="AN97" s="391" t="s">
        <v>161</v>
      </c>
      <c r="AO97" s="395">
        <f>IF(AP97="Yes",10,0)</f>
        <v>0</v>
      </c>
      <c r="AP97" s="391" t="s">
        <v>162</v>
      </c>
      <c r="AQ97" s="395">
        <f t="shared" si="71"/>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391">
        <f>SUM(AF97+AG97+AH97+AI97+AK97+AM97+AO97)</f>
        <v>55</v>
      </c>
      <c r="BR97" s="396"/>
      <c r="BS97" s="396"/>
      <c r="BT97" s="396"/>
      <c r="BU97" s="396"/>
      <c r="BV97" s="396"/>
      <c r="BW97" s="396"/>
      <c r="BX97" s="396"/>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 t="s">
        <v>583</v>
      </c>
      <c r="B98" s="83" t="s">
        <v>233</v>
      </c>
      <c r="C98" s="232" t="s">
        <v>214</v>
      </c>
      <c r="D98" s="78" t="s">
        <v>761</v>
      </c>
      <c r="E98" s="196" t="s">
        <v>179</v>
      </c>
      <c r="F98" s="344"/>
      <c r="G98" s="48" t="s">
        <v>204</v>
      </c>
      <c r="H98" s="48" t="s">
        <v>648</v>
      </c>
      <c r="I98" s="48" t="s">
        <v>649</v>
      </c>
      <c r="J98" s="48" t="s">
        <v>699</v>
      </c>
      <c r="K98" s="48" t="s">
        <v>731</v>
      </c>
      <c r="L98" s="388">
        <v>345000</v>
      </c>
      <c r="M98" s="198"/>
      <c r="N98" s="439"/>
      <c r="O98" s="199"/>
      <c r="P98" s="389"/>
      <c r="Q98" s="389"/>
      <c r="R98" s="389"/>
      <c r="S98" s="390">
        <v>21.058673913043478</v>
      </c>
      <c r="T98" s="391">
        <v>9.75</v>
      </c>
      <c r="U98" s="439"/>
      <c r="V98" s="205" t="s">
        <v>155</v>
      </c>
      <c r="W98" s="392"/>
      <c r="X98" s="393">
        <f t="shared" si="73"/>
        <v>5058.8550026752273</v>
      </c>
      <c r="Y98" s="394"/>
      <c r="Z98" s="394"/>
      <c r="AA98" s="394" t="s">
        <v>161</v>
      </c>
      <c r="AB98" s="394"/>
      <c r="AC98" s="394"/>
      <c r="AD98" s="394"/>
      <c r="AE98" s="394"/>
      <c r="AF98" s="395">
        <f t="shared" si="74"/>
        <v>5</v>
      </c>
      <c r="AG98" s="395">
        <f t="shared" si="70"/>
        <v>0</v>
      </c>
      <c r="AH98" s="395">
        <f t="shared" si="75"/>
        <v>15</v>
      </c>
      <c r="AI98" s="395">
        <f t="shared" si="78"/>
        <v>10</v>
      </c>
      <c r="AJ98" s="391" t="s">
        <v>161</v>
      </c>
      <c r="AK98" s="395">
        <f t="shared" si="72"/>
        <v>15</v>
      </c>
      <c r="AL98" s="391" t="s">
        <v>751</v>
      </c>
      <c r="AM98" s="395">
        <f t="shared" si="76"/>
        <v>10</v>
      </c>
      <c r="AN98" s="391" t="s">
        <v>161</v>
      </c>
      <c r="AO98" s="395">
        <f>IF(AP98="Yes",10,0)</f>
        <v>0</v>
      </c>
      <c r="AP98" s="391" t="s">
        <v>162</v>
      </c>
      <c r="AQ98" s="395">
        <f t="shared" si="71"/>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391">
        <f>SUM(AF98+AG98+AH98+AI98+AK98+AM98+AO98)</f>
        <v>55</v>
      </c>
      <c r="BR98" s="396"/>
      <c r="BS98" s="396"/>
      <c r="BT98" s="396"/>
      <c r="BU98" s="396"/>
      <c r="BV98" s="396"/>
      <c r="BW98" s="396"/>
      <c r="BX98" s="396"/>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 t="s">
        <v>588</v>
      </c>
      <c r="B99" s="83" t="s">
        <v>242</v>
      </c>
      <c r="C99" s="232" t="s">
        <v>214</v>
      </c>
      <c r="D99" s="78" t="s">
        <v>761</v>
      </c>
      <c r="E99" s="196" t="s">
        <v>179</v>
      </c>
      <c r="F99" s="344"/>
      <c r="G99" s="48" t="s">
        <v>625</v>
      </c>
      <c r="H99" s="48" t="s">
        <v>655</v>
      </c>
      <c r="I99" s="48" t="s">
        <v>656</v>
      </c>
      <c r="J99" s="48" t="s">
        <v>704</v>
      </c>
      <c r="K99" s="48" t="s">
        <v>730</v>
      </c>
      <c r="L99" s="388">
        <v>460000</v>
      </c>
      <c r="M99" s="198"/>
      <c r="N99" s="439"/>
      <c r="O99" s="199"/>
      <c r="P99" s="389"/>
      <c r="Q99" s="389"/>
      <c r="R99" s="389"/>
      <c r="S99" s="390">
        <v>16.10631928977989</v>
      </c>
      <c r="T99" s="391">
        <v>13.5</v>
      </c>
      <c r="U99" s="439"/>
      <c r="V99" s="205" t="s">
        <v>155</v>
      </c>
      <c r="W99" s="392"/>
      <c r="X99" s="393">
        <f t="shared" si="73"/>
        <v>158402.20385674931</v>
      </c>
      <c r="Y99" s="394"/>
      <c r="Z99" s="394"/>
      <c r="AA99" s="394" t="s">
        <v>161</v>
      </c>
      <c r="AB99" s="394"/>
      <c r="AC99" s="394"/>
      <c r="AD99" s="394"/>
      <c r="AE99" s="394"/>
      <c r="AF99" s="395">
        <f t="shared" si="74"/>
        <v>5</v>
      </c>
      <c r="AG99" s="395">
        <f t="shared" si="70"/>
        <v>0</v>
      </c>
      <c r="AH99" s="395">
        <f t="shared" si="75"/>
        <v>15</v>
      </c>
      <c r="AI99" s="395">
        <f t="shared" si="78"/>
        <v>10</v>
      </c>
      <c r="AJ99" s="391" t="s">
        <v>161</v>
      </c>
      <c r="AK99" s="395">
        <f t="shared" si="72"/>
        <v>15</v>
      </c>
      <c r="AL99" s="391" t="s">
        <v>751</v>
      </c>
      <c r="AM99" s="395">
        <f t="shared" si="76"/>
        <v>10</v>
      </c>
      <c r="AN99" s="391" t="s">
        <v>161</v>
      </c>
      <c r="AO99" s="395">
        <f>IF(AP99="Yes",10,0)</f>
        <v>0</v>
      </c>
      <c r="AP99" s="391" t="s">
        <v>162</v>
      </c>
      <c r="AQ99" s="395">
        <f t="shared" si="71"/>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391">
        <f>SUM(AF99+AG99+AH99+AI99+AK99+AM99+AO99)</f>
        <v>55</v>
      </c>
      <c r="BR99" s="396"/>
      <c r="BS99" s="396"/>
      <c r="BT99" s="396"/>
      <c r="BU99" s="396"/>
      <c r="BV99" s="396"/>
      <c r="BW99" s="396"/>
      <c r="BX99" s="396"/>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45" x14ac:dyDescent="0.2">
      <c r="A100" s="403" t="s">
        <v>508</v>
      </c>
      <c r="B100" s="404" t="s">
        <v>251</v>
      </c>
      <c r="C100" s="404" t="s">
        <v>214</v>
      </c>
      <c r="D100" s="238" t="s">
        <v>759</v>
      </c>
      <c r="E100" s="238" t="s">
        <v>179</v>
      </c>
      <c r="F100" s="403"/>
      <c r="G100" s="403" t="s">
        <v>509</v>
      </c>
      <c r="H100" s="403"/>
      <c r="I100" s="403"/>
      <c r="J100" s="403" t="s">
        <v>510</v>
      </c>
      <c r="K100" s="403"/>
      <c r="L100" s="405">
        <v>3659719</v>
      </c>
      <c r="M100" s="154"/>
      <c r="N100" s="462"/>
      <c r="O100" s="155"/>
      <c r="P100" s="367"/>
      <c r="Q100" s="367"/>
      <c r="R100" s="367"/>
      <c r="S100" s="406">
        <v>27.7</v>
      </c>
      <c r="T100" s="502">
        <v>13.5</v>
      </c>
      <c r="U100" s="462"/>
      <c r="V100" s="159" t="s">
        <v>155</v>
      </c>
      <c r="W100" s="365"/>
      <c r="X100" s="366">
        <f t="shared" si="73"/>
        <v>25836.240721888931</v>
      </c>
      <c r="Y100" s="367"/>
      <c r="Z100" s="367"/>
      <c r="AA100" s="367" t="s">
        <v>161</v>
      </c>
      <c r="AB100" s="365">
        <f>IF(AC100="Yes",10,0)</f>
        <v>0</v>
      </c>
      <c r="AC100" s="367"/>
      <c r="AD100" s="368">
        <f>IF(AE100="Yes",10,0)</f>
        <v>0</v>
      </c>
      <c r="AE100" s="367"/>
      <c r="AF100" s="407">
        <f t="shared" si="74"/>
        <v>0</v>
      </c>
      <c r="AG100" s="407">
        <f t="shared" si="70"/>
        <v>0</v>
      </c>
      <c r="AH100" s="407">
        <f t="shared" si="75"/>
        <v>15</v>
      </c>
      <c r="AI100" s="407">
        <f t="shared" si="78"/>
        <v>10</v>
      </c>
      <c r="AJ100" s="364" t="s">
        <v>161</v>
      </c>
      <c r="AK100" s="407">
        <f t="shared" si="72"/>
        <v>15</v>
      </c>
      <c r="AL100" s="364" t="s">
        <v>751</v>
      </c>
      <c r="AM100" s="407">
        <f t="shared" si="76"/>
        <v>10</v>
      </c>
      <c r="AN100" s="364" t="s">
        <v>161</v>
      </c>
      <c r="AO100" s="407">
        <f>IF(AP100="Yes",5,0)</f>
        <v>5</v>
      </c>
      <c r="AP100" s="364" t="s">
        <v>161</v>
      </c>
      <c r="AQ100" s="407">
        <f t="shared" si="71"/>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7"/>
      <c r="BV100" s="406">
        <f>S100+BU100*0.25</f>
        <v>27.7</v>
      </c>
      <c r="BW100" s="406">
        <f>BV100+T100</f>
        <v>41.2</v>
      </c>
      <c r="BX100" s="408"/>
      <c r="BY100" s="371"/>
      <c r="BZ100" s="293"/>
      <c r="CA100" s="291" t="s">
        <v>251</v>
      </c>
      <c r="CB100" s="293"/>
      <c r="CC100" s="291"/>
      <c r="CD100" s="293"/>
      <c r="CE100" s="291"/>
      <c r="CF100" s="293"/>
      <c r="CG100" s="291"/>
      <c r="CH100" s="293"/>
      <c r="CI100" s="294"/>
      <c r="CJ100" s="294"/>
      <c r="CK100" s="291"/>
      <c r="CL100" s="291"/>
      <c r="CM100" s="291"/>
      <c r="CN100" s="305"/>
      <c r="CO100" s="305">
        <v>0.86</v>
      </c>
      <c r="CP100" s="294"/>
      <c r="CQ100" s="294"/>
      <c r="CR100" s="293"/>
      <c r="CS100" s="293"/>
      <c r="CT100" s="294"/>
      <c r="CU100" s="294"/>
      <c r="CV100" s="293"/>
      <c r="CW100" s="293"/>
      <c r="CX100" s="305"/>
      <c r="CY100" s="305"/>
      <c r="CZ100" s="295">
        <v>164.71</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4066354</v>
      </c>
      <c r="EH100" s="292"/>
      <c r="EI100" s="292">
        <v>3659719</v>
      </c>
      <c r="EJ100" s="292"/>
      <c r="EK100" s="294"/>
    </row>
    <row r="101" spans="1:141" ht="69.599999999999994" customHeight="1" x14ac:dyDescent="0.2">
      <c r="A101" s="403" t="s">
        <v>519</v>
      </c>
      <c r="B101" s="404" t="s">
        <v>242</v>
      </c>
      <c r="C101" s="404" t="s">
        <v>214</v>
      </c>
      <c r="D101" s="238" t="s">
        <v>759</v>
      </c>
      <c r="E101" s="238" t="s">
        <v>179</v>
      </c>
      <c r="F101" s="403"/>
      <c r="G101" s="403" t="s">
        <v>514</v>
      </c>
      <c r="H101" s="403"/>
      <c r="I101" s="403"/>
      <c r="J101" s="403" t="s">
        <v>507</v>
      </c>
      <c r="K101" s="403"/>
      <c r="L101" s="405">
        <v>1746000</v>
      </c>
      <c r="M101" s="154"/>
      <c r="N101" s="462"/>
      <c r="O101" s="155"/>
      <c r="P101" s="367"/>
      <c r="Q101" s="367"/>
      <c r="R101" s="367"/>
      <c r="S101" s="406">
        <v>25</v>
      </c>
      <c r="T101" s="502">
        <v>13.5</v>
      </c>
      <c r="U101" s="462"/>
      <c r="V101" s="159" t="s">
        <v>155</v>
      </c>
      <c r="W101" s="365"/>
      <c r="X101" s="366">
        <f t="shared" si="73"/>
        <v>24512.281411098757</v>
      </c>
      <c r="Y101" s="367"/>
      <c r="Z101" s="367"/>
      <c r="AA101" s="367" t="s">
        <v>161</v>
      </c>
      <c r="AB101" s="365">
        <f>IF(AC101="Yes",10,0)</f>
        <v>0</v>
      </c>
      <c r="AC101" s="367"/>
      <c r="AD101" s="368">
        <f>IF(AE101="Yes",10,0)</f>
        <v>0</v>
      </c>
      <c r="AE101" s="367"/>
      <c r="AF101" s="407">
        <f t="shared" si="74"/>
        <v>0</v>
      </c>
      <c r="AG101" s="407">
        <f t="shared" si="70"/>
        <v>0</v>
      </c>
      <c r="AH101" s="407">
        <f t="shared" si="75"/>
        <v>15</v>
      </c>
      <c r="AI101" s="407">
        <f t="shared" si="78"/>
        <v>10</v>
      </c>
      <c r="AJ101" s="364" t="s">
        <v>161</v>
      </c>
      <c r="AK101" s="407">
        <f t="shared" si="72"/>
        <v>15</v>
      </c>
      <c r="AL101" s="364" t="s">
        <v>751</v>
      </c>
      <c r="AM101" s="407">
        <f t="shared" si="76"/>
        <v>10</v>
      </c>
      <c r="AN101" s="364" t="s">
        <v>161</v>
      </c>
      <c r="AO101" s="407">
        <f>IF(AP101="Yes",5,0)</f>
        <v>5</v>
      </c>
      <c r="AP101" s="364" t="s">
        <v>161</v>
      </c>
      <c r="AQ101" s="407">
        <f t="shared" si="71"/>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8"/>
      <c r="BV101" s="406">
        <f>S101+BU101*0.25</f>
        <v>25</v>
      </c>
      <c r="BW101" s="406">
        <f>BV101+T101</f>
        <v>38.5</v>
      </c>
      <c r="BX101" s="408"/>
      <c r="BY101" s="371"/>
      <c r="BZ101" s="293"/>
      <c r="CA101" s="291" t="s">
        <v>242</v>
      </c>
      <c r="CB101" s="293"/>
      <c r="CC101" s="291"/>
      <c r="CD101" s="293"/>
      <c r="CE101" s="291"/>
      <c r="CF101" s="293"/>
      <c r="CG101" s="291"/>
      <c r="CH101" s="293"/>
      <c r="CI101" s="294"/>
      <c r="CJ101" s="294"/>
      <c r="CK101" s="291"/>
      <c r="CL101" s="291"/>
      <c r="CM101" s="291"/>
      <c r="CN101" s="305"/>
      <c r="CO101" s="305">
        <v>1.04</v>
      </c>
      <c r="CP101" s="294"/>
      <c r="CQ101" s="294"/>
      <c r="CR101" s="293"/>
      <c r="CS101" s="293"/>
      <c r="CT101" s="294"/>
      <c r="CU101" s="294"/>
      <c r="CV101" s="293"/>
      <c r="CW101" s="293"/>
      <c r="CX101" s="305"/>
      <c r="CY101" s="305"/>
      <c r="CZ101" s="295">
        <v>68.489999999999995</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1940000</v>
      </c>
      <c r="EH101" s="292"/>
      <c r="EI101" s="292">
        <v>1746000</v>
      </c>
      <c r="EJ101" s="292"/>
      <c r="EK101" s="294"/>
    </row>
    <row r="102" spans="1:141" ht="30" x14ac:dyDescent="0.2">
      <c r="A102" s="403" t="s">
        <v>504</v>
      </c>
      <c r="B102" s="404" t="s">
        <v>197</v>
      </c>
      <c r="C102" s="404" t="s">
        <v>194</v>
      </c>
      <c r="D102" s="238" t="s">
        <v>759</v>
      </c>
      <c r="E102" s="238" t="s">
        <v>179</v>
      </c>
      <c r="F102" s="403"/>
      <c r="G102" s="403" t="s">
        <v>505</v>
      </c>
      <c r="H102" s="403"/>
      <c r="I102" s="403"/>
      <c r="J102" s="403" t="s">
        <v>499</v>
      </c>
      <c r="K102" s="403"/>
      <c r="L102" s="405">
        <v>450000</v>
      </c>
      <c r="M102" s="154"/>
      <c r="N102" s="462"/>
      <c r="O102" s="155"/>
      <c r="P102" s="363"/>
      <c r="Q102" s="363"/>
      <c r="R102" s="363"/>
      <c r="S102" s="406">
        <v>35.35</v>
      </c>
      <c r="T102" s="406"/>
      <c r="U102" s="462"/>
      <c r="V102" s="159" t="s">
        <v>155</v>
      </c>
      <c r="W102" s="365"/>
      <c r="X102" s="366">
        <f t="shared" si="73"/>
        <v>14750.954714569027</v>
      </c>
      <c r="Y102" s="367"/>
      <c r="Z102" s="365">
        <f>IF(AA102="Yes",15,0)</f>
        <v>15</v>
      </c>
      <c r="AA102" s="367" t="s">
        <v>161</v>
      </c>
      <c r="AB102" s="365">
        <f>IF(AC102="Yes",10,0)</f>
        <v>0</v>
      </c>
      <c r="AC102" s="367"/>
      <c r="AD102" s="368">
        <f>IF(AE102="Yes",10,0)</f>
        <v>0</v>
      </c>
      <c r="AE102" s="367"/>
      <c r="AF102" s="407">
        <f t="shared" si="74"/>
        <v>0</v>
      </c>
      <c r="AG102" s="407">
        <f t="shared" si="70"/>
        <v>0</v>
      </c>
      <c r="AH102" s="407">
        <f t="shared" si="75"/>
        <v>15</v>
      </c>
      <c r="AI102" s="407">
        <f t="shared" si="78"/>
        <v>10</v>
      </c>
      <c r="AJ102" s="364" t="s">
        <v>161</v>
      </c>
      <c r="AK102" s="407">
        <f t="shared" si="72"/>
        <v>15</v>
      </c>
      <c r="AL102" s="364" t="s">
        <v>751</v>
      </c>
      <c r="AM102" s="407">
        <f t="shared" si="76"/>
        <v>10</v>
      </c>
      <c r="AN102" s="364" t="s">
        <v>161</v>
      </c>
      <c r="AO102" s="407">
        <f>IF(AP102="Yes",5,0)</f>
        <v>5</v>
      </c>
      <c r="AP102" s="364" t="s">
        <v>161</v>
      </c>
      <c r="AQ102" s="407">
        <f t="shared" si="71"/>
        <v>0</v>
      </c>
      <c r="AR102" s="364" t="s">
        <v>162</v>
      </c>
      <c r="AS102" s="370"/>
      <c r="AT102" s="370"/>
      <c r="AU102" s="370"/>
      <c r="AV102" s="370"/>
      <c r="AW102" s="370"/>
      <c r="AX102" s="370"/>
      <c r="AY102" s="370"/>
      <c r="AZ102" s="370"/>
      <c r="BA102" s="451"/>
      <c r="BB102" s="448"/>
      <c r="BC102" s="451"/>
      <c r="BD102" s="345" t="s">
        <v>194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8"/>
      <c r="BV102" s="406">
        <f>S102+BU102*0.25</f>
        <v>35.35</v>
      </c>
      <c r="BW102" s="406">
        <f>BV102+T102</f>
        <v>35.35</v>
      </c>
      <c r="BX102" s="408"/>
      <c r="BY102" s="371"/>
      <c r="BZ102" s="293"/>
      <c r="CA102" s="291" t="s">
        <v>197</v>
      </c>
      <c r="CB102" s="293"/>
      <c r="CC102" s="291"/>
      <c r="CD102" s="293"/>
      <c r="CE102" s="291"/>
      <c r="CF102" s="293"/>
      <c r="CG102" s="291"/>
      <c r="CH102" s="293"/>
      <c r="CI102" s="294"/>
      <c r="CJ102" s="294"/>
      <c r="CK102" s="291"/>
      <c r="CL102" s="291"/>
      <c r="CM102" s="291"/>
      <c r="CN102" s="305"/>
      <c r="CO102" s="305">
        <v>0.85</v>
      </c>
      <c r="CP102" s="294"/>
      <c r="CQ102" s="294"/>
      <c r="CR102" s="293"/>
      <c r="CS102" s="293"/>
      <c r="CT102" s="294"/>
      <c r="CU102" s="294"/>
      <c r="CV102" s="293"/>
      <c r="CW102" s="293"/>
      <c r="CX102" s="305"/>
      <c r="CY102" s="305"/>
      <c r="CZ102" s="295">
        <v>35.89</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500000</v>
      </c>
      <c r="EH102" s="292"/>
      <c r="EI102" s="80">
        <v>450000</v>
      </c>
      <c r="EJ102" s="292"/>
      <c r="EK102" s="294"/>
    </row>
    <row r="103" spans="1:141" ht="63" hidden="1" x14ac:dyDescent="0.2">
      <c r="A103" s="47" t="s">
        <v>593</v>
      </c>
      <c r="B103" s="83" t="s">
        <v>242</v>
      </c>
      <c r="C103" s="232" t="s">
        <v>214</v>
      </c>
      <c r="D103" s="78" t="s">
        <v>761</v>
      </c>
      <c r="E103" s="196" t="s">
        <v>179</v>
      </c>
      <c r="F103" s="344"/>
      <c r="G103" s="48" t="s">
        <v>627</v>
      </c>
      <c r="H103" s="48" t="s">
        <v>663</v>
      </c>
      <c r="I103" s="48" t="s">
        <v>664</v>
      </c>
      <c r="J103" s="48" t="s">
        <v>707</v>
      </c>
      <c r="K103" s="48" t="s">
        <v>730</v>
      </c>
      <c r="L103" s="388">
        <v>460000</v>
      </c>
      <c r="M103" s="198"/>
      <c r="N103" s="439"/>
      <c r="O103" s="199"/>
      <c r="P103" s="389"/>
      <c r="Q103" s="389"/>
      <c r="R103" s="389"/>
      <c r="S103" s="390">
        <v>14.62143146722117</v>
      </c>
      <c r="T103" s="391">
        <v>13.5</v>
      </c>
      <c r="U103" s="439"/>
      <c r="V103" s="205" t="s">
        <v>155</v>
      </c>
      <c r="W103" s="392"/>
      <c r="X103" s="393">
        <f t="shared" si="73"/>
        <v>130718.95424836602</v>
      </c>
      <c r="Y103" s="394"/>
      <c r="Z103" s="394"/>
      <c r="AA103" s="394" t="s">
        <v>161</v>
      </c>
      <c r="AB103" s="394"/>
      <c r="AC103" s="394"/>
      <c r="AD103" s="394"/>
      <c r="AE103" s="394"/>
      <c r="AF103" s="395">
        <f t="shared" si="74"/>
        <v>5</v>
      </c>
      <c r="AG103" s="395">
        <f t="shared" si="70"/>
        <v>0</v>
      </c>
      <c r="AH103" s="395">
        <f t="shared" si="75"/>
        <v>15</v>
      </c>
      <c r="AI103" s="395">
        <f t="shared" si="78"/>
        <v>10</v>
      </c>
      <c r="AJ103" s="391" t="s">
        <v>161</v>
      </c>
      <c r="AK103" s="395">
        <f t="shared" si="72"/>
        <v>15</v>
      </c>
      <c r="AL103" s="391" t="s">
        <v>751</v>
      </c>
      <c r="AM103" s="395">
        <f t="shared" si="76"/>
        <v>10</v>
      </c>
      <c r="AN103" s="391" t="s">
        <v>161</v>
      </c>
      <c r="AO103" s="395">
        <f>IF(AP103="Yes",10,0)</f>
        <v>0</v>
      </c>
      <c r="AP103" s="391" t="s">
        <v>162</v>
      </c>
      <c r="AQ103" s="395">
        <f t="shared" si="71"/>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391">
        <f>SUM(AF103+AG103+AH103+AI103+AK103+AM103+AO103)</f>
        <v>55</v>
      </c>
      <c r="BR103" s="396"/>
      <c r="BS103" s="396"/>
      <c r="BT103" s="396"/>
      <c r="BU103" s="396"/>
      <c r="BV103" s="396"/>
      <c r="BW103" s="396"/>
      <c r="BX103" s="396"/>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30" x14ac:dyDescent="0.2">
      <c r="A104" s="403" t="s">
        <v>516</v>
      </c>
      <c r="B104" s="404"/>
      <c r="C104" s="404"/>
      <c r="D104" s="238" t="s">
        <v>759</v>
      </c>
      <c r="E104" s="238" t="s">
        <v>179</v>
      </c>
      <c r="F104" s="403"/>
      <c r="G104" s="403" t="s">
        <v>517</v>
      </c>
      <c r="H104" s="403"/>
      <c r="I104" s="403"/>
      <c r="J104" s="403" t="s">
        <v>507</v>
      </c>
      <c r="K104" s="403"/>
      <c r="L104" s="405">
        <v>622440</v>
      </c>
      <c r="M104" s="154"/>
      <c r="N104" s="462"/>
      <c r="O104" s="155"/>
      <c r="P104" s="367"/>
      <c r="Q104" s="367"/>
      <c r="R104" s="367"/>
      <c r="S104" s="406">
        <v>25.97</v>
      </c>
      <c r="T104" s="502">
        <v>6.75</v>
      </c>
      <c r="U104" s="462"/>
      <c r="V104" s="159" t="s">
        <v>155</v>
      </c>
      <c r="W104" s="365"/>
      <c r="X104" s="366">
        <f t="shared" si="73"/>
        <v>63006.37716368054</v>
      </c>
      <c r="Y104" s="367"/>
      <c r="Z104" s="367"/>
      <c r="AA104" s="367" t="s">
        <v>161</v>
      </c>
      <c r="AB104" s="365">
        <f>IF(AC104="Yes",10,0)</f>
        <v>0</v>
      </c>
      <c r="AC104" s="367"/>
      <c r="AD104" s="368">
        <f>IF(AE104="Yes",10,0)</f>
        <v>0</v>
      </c>
      <c r="AE104" s="367"/>
      <c r="AF104" s="407">
        <f t="shared" si="74"/>
        <v>0</v>
      </c>
      <c r="AG104" s="407">
        <f t="shared" si="70"/>
        <v>0</v>
      </c>
      <c r="AH104" s="407">
        <f t="shared" si="75"/>
        <v>15</v>
      </c>
      <c r="AI104" s="407">
        <f t="shared" si="78"/>
        <v>10</v>
      </c>
      <c r="AJ104" s="364" t="s">
        <v>161</v>
      </c>
      <c r="AK104" s="407">
        <f t="shared" si="72"/>
        <v>15</v>
      </c>
      <c r="AL104" s="364" t="s">
        <v>751</v>
      </c>
      <c r="AM104" s="407">
        <f t="shared" si="76"/>
        <v>10</v>
      </c>
      <c r="AN104" s="364" t="s">
        <v>161</v>
      </c>
      <c r="AO104" s="407">
        <f>IF(AP104="Yes",5,0)</f>
        <v>5</v>
      </c>
      <c r="AP104" s="364" t="s">
        <v>161</v>
      </c>
      <c r="AQ104" s="407">
        <f t="shared" si="71"/>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6">
        <f>S104+BU104*0.25</f>
        <v>25.97</v>
      </c>
      <c r="BW104" s="406">
        <f>BV104+T104</f>
        <v>32.72</v>
      </c>
      <c r="BX104" s="408"/>
      <c r="BY104" s="371"/>
      <c r="BZ104" s="293"/>
      <c r="CA104" s="291" t="s">
        <v>472</v>
      </c>
      <c r="CB104" s="293"/>
      <c r="CC104" s="291"/>
      <c r="CD104" s="293"/>
      <c r="CE104" s="291"/>
      <c r="CF104" s="293"/>
      <c r="CG104" s="291"/>
      <c r="CH104" s="293"/>
      <c r="CI104" s="294"/>
      <c r="CJ104" s="294"/>
      <c r="CK104" s="291"/>
      <c r="CL104" s="291"/>
      <c r="CM104" s="291"/>
      <c r="CN104" s="305"/>
      <c r="CO104" s="305">
        <v>0.89</v>
      </c>
      <c r="CP104" s="294"/>
      <c r="CQ104" s="294"/>
      <c r="CR104" s="293"/>
      <c r="CS104" s="293"/>
      <c r="CT104" s="294"/>
      <c r="CU104" s="294"/>
      <c r="CV104" s="293"/>
      <c r="CW104" s="293"/>
      <c r="CX104" s="305"/>
      <c r="CY104" s="305"/>
      <c r="CZ104" s="295">
        <v>11.1</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691600</v>
      </c>
      <c r="EH104" s="292"/>
      <c r="EI104" s="292">
        <v>622440</v>
      </c>
      <c r="EJ104" s="292"/>
      <c r="EK104" s="294"/>
    </row>
    <row r="105" spans="1:141" ht="63" hidden="1" x14ac:dyDescent="0.2">
      <c r="A105" s="47" t="s">
        <v>596</v>
      </c>
      <c r="B105" s="83" t="s">
        <v>242</v>
      </c>
      <c r="C105" s="232" t="s">
        <v>214</v>
      </c>
      <c r="D105" s="78" t="s">
        <v>761</v>
      </c>
      <c r="E105" s="196" t="s">
        <v>179</v>
      </c>
      <c r="F105" s="344"/>
      <c r="G105" s="48" t="s">
        <v>627</v>
      </c>
      <c r="H105" s="48" t="s">
        <v>664</v>
      </c>
      <c r="I105" s="48" t="s">
        <v>666</v>
      </c>
      <c r="J105" s="48" t="s">
        <v>711</v>
      </c>
      <c r="K105" s="48" t="s">
        <v>730</v>
      </c>
      <c r="L105" s="388">
        <v>460000</v>
      </c>
      <c r="M105" s="198"/>
      <c r="N105" s="439"/>
      <c r="O105" s="199"/>
      <c r="P105" s="389"/>
      <c r="Q105" s="389"/>
      <c r="R105" s="389"/>
      <c r="S105" s="390">
        <v>14.378002237428664</v>
      </c>
      <c r="T105" s="391">
        <v>13.5</v>
      </c>
      <c r="U105" s="439"/>
      <c r="V105" s="205" t="s">
        <v>155</v>
      </c>
      <c r="W105" s="392"/>
      <c r="X105" s="393">
        <f t="shared" si="73"/>
        <v>161857.84658691063</v>
      </c>
      <c r="Y105" s="394"/>
      <c r="Z105" s="394"/>
      <c r="AA105" s="394" t="s">
        <v>161</v>
      </c>
      <c r="AB105" s="394"/>
      <c r="AC105" s="394"/>
      <c r="AD105" s="394"/>
      <c r="AE105" s="394"/>
      <c r="AF105" s="395">
        <f t="shared" si="74"/>
        <v>5</v>
      </c>
      <c r="AG105" s="395">
        <f t="shared" si="70"/>
        <v>0</v>
      </c>
      <c r="AH105" s="395">
        <f t="shared" si="75"/>
        <v>15</v>
      </c>
      <c r="AI105" s="395">
        <f t="shared" si="78"/>
        <v>10</v>
      </c>
      <c r="AJ105" s="391" t="s">
        <v>161</v>
      </c>
      <c r="AK105" s="395">
        <f t="shared" si="72"/>
        <v>15</v>
      </c>
      <c r="AL105" s="391" t="s">
        <v>751</v>
      </c>
      <c r="AM105" s="395">
        <f t="shared" si="76"/>
        <v>10</v>
      </c>
      <c r="AN105" s="391" t="s">
        <v>161</v>
      </c>
      <c r="AO105" s="395">
        <f>IF(AP105="Yes",10,0)</f>
        <v>0</v>
      </c>
      <c r="AP105" s="391" t="s">
        <v>162</v>
      </c>
      <c r="AQ105" s="395">
        <f t="shared" si="71"/>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391">
        <f>SUM(AF105+AG105+AH105+AI105+AK105+AM105+AO105)</f>
        <v>55</v>
      </c>
      <c r="BR105" s="396"/>
      <c r="BS105" s="396"/>
      <c r="BT105" s="396"/>
      <c r="BU105" s="396"/>
      <c r="BV105" s="396"/>
      <c r="BW105" s="396"/>
      <c r="BX105" s="396"/>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x14ac:dyDescent="0.2">
      <c r="A106" s="403" t="s">
        <v>511</v>
      </c>
      <c r="B106" s="404" t="s">
        <v>310</v>
      </c>
      <c r="C106" s="404" t="s">
        <v>214</v>
      </c>
      <c r="D106" s="238" t="s">
        <v>759</v>
      </c>
      <c r="E106" s="238" t="s">
        <v>179</v>
      </c>
      <c r="F106" s="403"/>
      <c r="G106" s="403" t="s">
        <v>512</v>
      </c>
      <c r="H106" s="403"/>
      <c r="I106" s="403"/>
      <c r="J106" s="403" t="s">
        <v>507</v>
      </c>
      <c r="K106" s="403"/>
      <c r="L106" s="405">
        <v>477000</v>
      </c>
      <c r="M106" s="154"/>
      <c r="N106" s="462"/>
      <c r="O106" s="155"/>
      <c r="P106" s="367"/>
      <c r="Q106" s="367"/>
      <c r="R106" s="367"/>
      <c r="S106" s="406">
        <v>26.37</v>
      </c>
      <c r="T106" s="502">
        <v>6</v>
      </c>
      <c r="U106" s="462"/>
      <c r="V106" s="159" t="s">
        <v>155</v>
      </c>
      <c r="W106" s="365"/>
      <c r="X106" s="366">
        <f t="shared" si="73"/>
        <v>12610.773883801105</v>
      </c>
      <c r="Y106" s="367"/>
      <c r="Z106" s="367"/>
      <c r="AA106" s="367" t="s">
        <v>161</v>
      </c>
      <c r="AB106" s="365">
        <f>IF(AC106="Yes",10,0)</f>
        <v>0</v>
      </c>
      <c r="AC106" s="367"/>
      <c r="AD106" s="368">
        <f>IF(AE106="Yes",10,0)</f>
        <v>0</v>
      </c>
      <c r="AE106" s="367"/>
      <c r="AF106" s="407">
        <f t="shared" si="74"/>
        <v>0</v>
      </c>
      <c r="AG106" s="407">
        <f t="shared" si="70"/>
        <v>0</v>
      </c>
      <c r="AH106" s="407">
        <f t="shared" si="75"/>
        <v>15</v>
      </c>
      <c r="AI106" s="407">
        <f t="shared" si="78"/>
        <v>10</v>
      </c>
      <c r="AJ106" s="364" t="s">
        <v>161</v>
      </c>
      <c r="AK106" s="407">
        <f t="shared" si="72"/>
        <v>15</v>
      </c>
      <c r="AL106" s="364" t="s">
        <v>751</v>
      </c>
      <c r="AM106" s="407">
        <f t="shared" si="76"/>
        <v>10</v>
      </c>
      <c r="AN106" s="364" t="s">
        <v>161</v>
      </c>
      <c r="AO106" s="407">
        <f>IF(AP106="Yes",5,0)</f>
        <v>5</v>
      </c>
      <c r="AP106" s="364" t="s">
        <v>161</v>
      </c>
      <c r="AQ106" s="407">
        <f t="shared" si="71"/>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7"/>
      <c r="BV106" s="406">
        <f>S106+BU106*0.25</f>
        <v>26.37</v>
      </c>
      <c r="BW106" s="406">
        <f>BV106+T106</f>
        <v>32.370000000000005</v>
      </c>
      <c r="BX106" s="408"/>
      <c r="BY106" s="371"/>
      <c r="BZ106" s="293"/>
      <c r="CA106" s="291" t="s">
        <v>310</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36.369999999999997</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530000</v>
      </c>
      <c r="EH106" s="292"/>
      <c r="EI106" s="292">
        <v>477000</v>
      </c>
      <c r="EJ106" s="292"/>
      <c r="EK106" s="294"/>
    </row>
    <row r="107" spans="1:141" ht="63" hidden="1" x14ac:dyDescent="0.2">
      <c r="A107" s="47" t="s">
        <v>599</v>
      </c>
      <c r="B107" s="83" t="s">
        <v>233</v>
      </c>
      <c r="C107" s="232" t="s">
        <v>214</v>
      </c>
      <c r="D107" s="78" t="s">
        <v>761</v>
      </c>
      <c r="E107" s="196" t="s">
        <v>179</v>
      </c>
      <c r="F107" s="344"/>
      <c r="G107" s="48" t="s">
        <v>631</v>
      </c>
      <c r="H107" s="48" t="s">
        <v>670</v>
      </c>
      <c r="I107" s="48" t="s">
        <v>671</v>
      </c>
      <c r="J107" s="48" t="s">
        <v>707</v>
      </c>
      <c r="K107" s="48" t="s">
        <v>730</v>
      </c>
      <c r="L107" s="388">
        <v>335000</v>
      </c>
      <c r="M107" s="198"/>
      <c r="N107" s="439"/>
      <c r="O107" s="199"/>
      <c r="P107" s="389"/>
      <c r="Q107" s="389"/>
      <c r="R107" s="389"/>
      <c r="S107" s="390">
        <v>13.578235911783022</v>
      </c>
      <c r="T107" s="391">
        <v>6.75</v>
      </c>
      <c r="U107" s="439"/>
      <c r="V107" s="205" t="s">
        <v>155</v>
      </c>
      <c r="W107" s="392"/>
      <c r="X107" s="393">
        <f t="shared" si="73"/>
        <v>41823.814655172406</v>
      </c>
      <c r="Y107" s="394"/>
      <c r="Z107" s="394"/>
      <c r="AA107" s="394" t="s">
        <v>161</v>
      </c>
      <c r="AB107" s="394"/>
      <c r="AC107" s="394"/>
      <c r="AD107" s="394"/>
      <c r="AE107" s="394"/>
      <c r="AF107" s="395">
        <f t="shared" si="74"/>
        <v>5</v>
      </c>
      <c r="AG107" s="395">
        <f t="shared" si="70"/>
        <v>0</v>
      </c>
      <c r="AH107" s="395">
        <f t="shared" si="75"/>
        <v>15</v>
      </c>
      <c r="AI107" s="395">
        <f t="shared" si="78"/>
        <v>10</v>
      </c>
      <c r="AJ107" s="391" t="s">
        <v>161</v>
      </c>
      <c r="AK107" s="395">
        <f t="shared" si="72"/>
        <v>15</v>
      </c>
      <c r="AL107" s="391" t="s">
        <v>751</v>
      </c>
      <c r="AM107" s="395">
        <f t="shared" si="76"/>
        <v>10</v>
      </c>
      <c r="AN107" s="391" t="s">
        <v>161</v>
      </c>
      <c r="AO107" s="395">
        <f>IF(AP107="Yes",10,0)</f>
        <v>0</v>
      </c>
      <c r="AP107" s="391" t="s">
        <v>162</v>
      </c>
      <c r="AQ107" s="395">
        <f t="shared" si="71"/>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391">
        <f>SUM(AF107+AG107+AH107+AI107+AK107+AM107+AO107)</f>
        <v>55</v>
      </c>
      <c r="BR107" s="396"/>
      <c r="BS107" s="396"/>
      <c r="BT107" s="396"/>
      <c r="BU107" s="396"/>
      <c r="BV107" s="396"/>
      <c r="BW107" s="396"/>
      <c r="BX107" s="396"/>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 t="s">
        <v>600</v>
      </c>
      <c r="B108" s="83" t="s">
        <v>243</v>
      </c>
      <c r="C108" s="232" t="s">
        <v>214</v>
      </c>
      <c r="D108" s="78" t="s">
        <v>761</v>
      </c>
      <c r="E108" s="196" t="s">
        <v>179</v>
      </c>
      <c r="F108" s="344"/>
      <c r="G108" s="48" t="s">
        <v>204</v>
      </c>
      <c r="H108" s="48" t="s">
        <v>648</v>
      </c>
      <c r="I108" s="48" t="s">
        <v>672</v>
      </c>
      <c r="J108" s="48" t="s">
        <v>699</v>
      </c>
      <c r="K108" s="48" t="s">
        <v>731</v>
      </c>
      <c r="L108" s="388">
        <v>410100</v>
      </c>
      <c r="M108" s="198"/>
      <c r="N108" s="439"/>
      <c r="O108" s="199"/>
      <c r="P108" s="389"/>
      <c r="Q108" s="389"/>
      <c r="R108" s="389"/>
      <c r="S108" s="390">
        <v>13.560226164350158</v>
      </c>
      <c r="T108" s="391">
        <v>9.75</v>
      </c>
      <c r="U108" s="439"/>
      <c r="V108" s="205" t="s">
        <v>155</v>
      </c>
      <c r="W108" s="392"/>
      <c r="X108" s="393">
        <f t="shared" si="73"/>
        <v>5436.1832356162604</v>
      </c>
      <c r="Y108" s="394"/>
      <c r="Z108" s="394"/>
      <c r="AA108" s="394" t="s">
        <v>161</v>
      </c>
      <c r="AB108" s="394"/>
      <c r="AC108" s="394"/>
      <c r="AD108" s="394"/>
      <c r="AE108" s="394"/>
      <c r="AF108" s="395">
        <f t="shared" si="74"/>
        <v>5</v>
      </c>
      <c r="AG108" s="395">
        <f t="shared" si="70"/>
        <v>0</v>
      </c>
      <c r="AH108" s="395">
        <f t="shared" si="75"/>
        <v>15</v>
      </c>
      <c r="AI108" s="395">
        <f t="shared" si="78"/>
        <v>10</v>
      </c>
      <c r="AJ108" s="391" t="s">
        <v>161</v>
      </c>
      <c r="AK108" s="395">
        <f t="shared" si="72"/>
        <v>15</v>
      </c>
      <c r="AL108" s="391" t="s">
        <v>751</v>
      </c>
      <c r="AM108" s="395">
        <f t="shared" si="76"/>
        <v>10</v>
      </c>
      <c r="AN108" s="391" t="s">
        <v>161</v>
      </c>
      <c r="AO108" s="395">
        <f>IF(AP108="Yes",10,0)</f>
        <v>0</v>
      </c>
      <c r="AP108" s="391" t="s">
        <v>162</v>
      </c>
      <c r="AQ108" s="395">
        <f t="shared" si="71"/>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391">
        <f>SUM(AF108+AG108+AH108+AI108+AK108+AM108+AO108)</f>
        <v>55</v>
      </c>
      <c r="BR108" s="396"/>
      <c r="BS108" s="396"/>
      <c r="BT108" s="396"/>
      <c r="BU108" s="396"/>
      <c r="BV108" s="396"/>
      <c r="BW108" s="396"/>
      <c r="BX108" s="396"/>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 t="s">
        <v>607</v>
      </c>
      <c r="B109" s="83" t="s">
        <v>376</v>
      </c>
      <c r="C109" s="232" t="s">
        <v>214</v>
      </c>
      <c r="D109" s="78" t="s">
        <v>761</v>
      </c>
      <c r="E109" s="196" t="s">
        <v>179</v>
      </c>
      <c r="F109" s="344"/>
      <c r="G109" s="48" t="s">
        <v>636</v>
      </c>
      <c r="H109" s="50" t="s">
        <v>683</v>
      </c>
      <c r="I109" s="50" t="s">
        <v>684</v>
      </c>
      <c r="J109" s="48" t="s">
        <v>719</v>
      </c>
      <c r="K109" s="48" t="s">
        <v>732</v>
      </c>
      <c r="L109" s="388">
        <v>160000</v>
      </c>
      <c r="M109" s="198"/>
      <c r="N109" s="439"/>
      <c r="O109" s="199"/>
      <c r="P109" s="389"/>
      <c r="Q109" s="389"/>
      <c r="R109" s="389"/>
      <c r="S109" s="390">
        <v>12.590571576383752</v>
      </c>
      <c r="T109" s="391">
        <v>9.75</v>
      </c>
      <c r="U109" s="439"/>
      <c r="V109" s="205" t="s">
        <v>155</v>
      </c>
      <c r="W109" s="392"/>
      <c r="X109" s="393">
        <f t="shared" si="73"/>
        <v>3803.5049627791564</v>
      </c>
      <c r="Y109" s="394"/>
      <c r="Z109" s="394"/>
      <c r="AA109" s="394" t="s">
        <v>161</v>
      </c>
      <c r="AB109" s="394"/>
      <c r="AC109" s="394"/>
      <c r="AD109" s="394"/>
      <c r="AE109" s="394"/>
      <c r="AF109" s="395">
        <f t="shared" si="74"/>
        <v>0</v>
      </c>
      <c r="AG109" s="395">
        <f t="shared" si="70"/>
        <v>5</v>
      </c>
      <c r="AH109" s="395">
        <f t="shared" si="75"/>
        <v>15</v>
      </c>
      <c r="AI109" s="395">
        <f t="shared" si="78"/>
        <v>10</v>
      </c>
      <c r="AJ109" s="391" t="s">
        <v>161</v>
      </c>
      <c r="AK109" s="395">
        <f t="shared" si="72"/>
        <v>15</v>
      </c>
      <c r="AL109" s="391" t="s">
        <v>751</v>
      </c>
      <c r="AM109" s="395">
        <f t="shared" si="76"/>
        <v>10</v>
      </c>
      <c r="AN109" s="391" t="s">
        <v>161</v>
      </c>
      <c r="AO109" s="395">
        <f>IF(AP109="Yes",10,0)</f>
        <v>0</v>
      </c>
      <c r="AP109" s="391" t="s">
        <v>162</v>
      </c>
      <c r="AQ109" s="395">
        <f t="shared" si="71"/>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391">
        <f>SUM(AF109+AG109+AH109+AI109+AK109+AM109+AO109)</f>
        <v>55</v>
      </c>
      <c r="BR109" s="396"/>
      <c r="BS109" s="396"/>
      <c r="BT109" s="396"/>
      <c r="BU109" s="395">
        <v>100</v>
      </c>
      <c r="BV109" s="396"/>
      <c r="BW109" s="396"/>
      <c r="BX109" s="396"/>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x14ac:dyDescent="0.2">
      <c r="A110" s="403" t="s">
        <v>522</v>
      </c>
      <c r="B110" s="404" t="s">
        <v>242</v>
      </c>
      <c r="C110" s="404" t="s">
        <v>214</v>
      </c>
      <c r="D110" s="238" t="s">
        <v>759</v>
      </c>
      <c r="E110" s="238" t="s">
        <v>179</v>
      </c>
      <c r="F110" s="403"/>
      <c r="G110" s="403" t="s">
        <v>514</v>
      </c>
      <c r="H110" s="403"/>
      <c r="I110" s="403"/>
      <c r="J110" s="403" t="s">
        <v>499</v>
      </c>
      <c r="K110" s="403"/>
      <c r="L110" s="405">
        <v>19350000</v>
      </c>
      <c r="M110" s="154"/>
      <c r="N110" s="462"/>
      <c r="O110" s="155"/>
      <c r="P110" s="367"/>
      <c r="Q110" s="367"/>
      <c r="R110" s="367"/>
      <c r="S110" s="406">
        <v>15.64</v>
      </c>
      <c r="T110" s="406">
        <v>15</v>
      </c>
      <c r="U110" s="462"/>
      <c r="V110" s="159" t="s">
        <v>155</v>
      </c>
      <c r="W110" s="365"/>
      <c r="X110" s="366">
        <f t="shared" si="73"/>
        <v>271656.7269786718</v>
      </c>
      <c r="Y110" s="367"/>
      <c r="Z110" s="367"/>
      <c r="AA110" s="367" t="s">
        <v>161</v>
      </c>
      <c r="AB110" s="365">
        <f>IF(AC110="Yes",10,0)</f>
        <v>0</v>
      </c>
      <c r="AC110" s="367"/>
      <c r="AD110" s="368">
        <f>IF(AE110="Yes",10,0)</f>
        <v>0</v>
      </c>
      <c r="AE110" s="367"/>
      <c r="AF110" s="407">
        <f t="shared" si="74"/>
        <v>0</v>
      </c>
      <c r="AG110" s="407">
        <f t="shared" si="70"/>
        <v>0</v>
      </c>
      <c r="AH110" s="407">
        <f t="shared" si="75"/>
        <v>15</v>
      </c>
      <c r="AI110" s="407">
        <f t="shared" si="78"/>
        <v>10</v>
      </c>
      <c r="AJ110" s="364" t="s">
        <v>161</v>
      </c>
      <c r="AK110" s="407">
        <f t="shared" si="72"/>
        <v>15</v>
      </c>
      <c r="AL110" s="364" t="s">
        <v>751</v>
      </c>
      <c r="AM110" s="407">
        <f t="shared" si="76"/>
        <v>10</v>
      </c>
      <c r="AN110" s="364" t="s">
        <v>161</v>
      </c>
      <c r="AO110" s="407">
        <f>IF(AP110="Yes",5,0)</f>
        <v>5</v>
      </c>
      <c r="AP110" s="364" t="s">
        <v>161</v>
      </c>
      <c r="AQ110" s="407">
        <f t="shared" si="71"/>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6">
        <f>S110+BU110*0.25</f>
        <v>15.64</v>
      </c>
      <c r="BW110" s="406">
        <f>BV110+T110</f>
        <v>30.64</v>
      </c>
      <c r="BX110" s="408"/>
      <c r="BY110" s="371"/>
      <c r="BZ110" s="293"/>
      <c r="CA110" s="291" t="s">
        <v>242</v>
      </c>
      <c r="CB110" s="293"/>
      <c r="CC110" s="291"/>
      <c r="CD110" s="293"/>
      <c r="CE110" s="291"/>
      <c r="CF110" s="293"/>
      <c r="CG110" s="291"/>
      <c r="CH110" s="293"/>
      <c r="CI110" s="294"/>
      <c r="CJ110" s="294"/>
      <c r="CK110" s="291"/>
      <c r="CL110" s="291"/>
      <c r="CM110" s="291"/>
      <c r="CN110" s="305"/>
      <c r="CO110" s="305">
        <v>1.04</v>
      </c>
      <c r="CP110" s="294"/>
      <c r="CQ110" s="294"/>
      <c r="CR110" s="293"/>
      <c r="CS110" s="293"/>
      <c r="CT110" s="294"/>
      <c r="CU110" s="294"/>
      <c r="CV110" s="293"/>
      <c r="CW110" s="293"/>
      <c r="CX110" s="305"/>
      <c r="CY110" s="305"/>
      <c r="CZ110" s="295">
        <v>68.489999999999995</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21500000</v>
      </c>
      <c r="EH110" s="292"/>
      <c r="EI110" s="292">
        <v>19350000</v>
      </c>
      <c r="EJ110" s="292"/>
      <c r="EK110" s="294"/>
    </row>
    <row r="111" spans="1:141" ht="45" x14ac:dyDescent="0.2">
      <c r="A111" s="403" t="s">
        <v>513</v>
      </c>
      <c r="B111" s="404" t="s">
        <v>242</v>
      </c>
      <c r="C111" s="404" t="s">
        <v>214</v>
      </c>
      <c r="D111" s="238" t="s">
        <v>759</v>
      </c>
      <c r="E111" s="238" t="s">
        <v>179</v>
      </c>
      <c r="F111" s="403"/>
      <c r="G111" s="403" t="s">
        <v>514</v>
      </c>
      <c r="H111" s="403"/>
      <c r="I111" s="403"/>
      <c r="J111" s="403" t="s">
        <v>515</v>
      </c>
      <c r="K111" s="403"/>
      <c r="L111" s="405">
        <v>2520000</v>
      </c>
      <c r="M111" s="154"/>
      <c r="N111" s="462"/>
      <c r="O111" s="155"/>
      <c r="P111" s="367"/>
      <c r="Q111" s="367"/>
      <c r="R111" s="367"/>
      <c r="S111" s="406">
        <v>26.33</v>
      </c>
      <c r="T111" s="502">
        <v>0</v>
      </c>
      <c r="U111" s="462"/>
      <c r="V111" s="159" t="s">
        <v>155</v>
      </c>
      <c r="W111" s="365"/>
      <c r="X111" s="366">
        <f t="shared" si="73"/>
        <v>35378.55049024563</v>
      </c>
      <c r="Y111" s="367"/>
      <c r="Z111" s="367"/>
      <c r="AA111" s="367" t="s">
        <v>161</v>
      </c>
      <c r="AB111" s="365">
        <f>IF(AC111="Yes",10,0)</f>
        <v>0</v>
      </c>
      <c r="AC111" s="367"/>
      <c r="AD111" s="368">
        <f>IF(AE111="Yes",10,0)</f>
        <v>0</v>
      </c>
      <c r="AE111" s="367"/>
      <c r="AF111" s="407">
        <f t="shared" si="74"/>
        <v>0</v>
      </c>
      <c r="AG111" s="407">
        <f t="shared" si="70"/>
        <v>0</v>
      </c>
      <c r="AH111" s="407">
        <f t="shared" si="75"/>
        <v>15</v>
      </c>
      <c r="AI111" s="407">
        <f t="shared" si="78"/>
        <v>10</v>
      </c>
      <c r="AJ111" s="364" t="s">
        <v>161</v>
      </c>
      <c r="AK111" s="407">
        <f t="shared" si="72"/>
        <v>15</v>
      </c>
      <c r="AL111" s="364" t="s">
        <v>751</v>
      </c>
      <c r="AM111" s="407">
        <f t="shared" si="76"/>
        <v>10</v>
      </c>
      <c r="AN111" s="364" t="s">
        <v>161</v>
      </c>
      <c r="AO111" s="407">
        <f>IF(AP111="Yes",5,0)</f>
        <v>5</v>
      </c>
      <c r="AP111" s="364" t="s">
        <v>161</v>
      </c>
      <c r="AQ111" s="407">
        <f t="shared" si="71"/>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6">
        <f>S111+BU111*0.25</f>
        <v>26.33</v>
      </c>
      <c r="BW111" s="406">
        <f>BV111+T111</f>
        <v>26.33</v>
      </c>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2800000</v>
      </c>
      <c r="EH111" s="292"/>
      <c r="EI111" s="292">
        <v>2520000</v>
      </c>
      <c r="EJ111" s="292"/>
      <c r="EK111" s="294"/>
    </row>
    <row r="112" spans="1:141" ht="31.5" hidden="1" x14ac:dyDescent="0.2">
      <c r="A112" s="47" t="s">
        <v>615</v>
      </c>
      <c r="B112" s="83" t="s">
        <v>233</v>
      </c>
      <c r="C112" s="232" t="s">
        <v>214</v>
      </c>
      <c r="D112" s="78" t="s">
        <v>761</v>
      </c>
      <c r="E112" s="196" t="s">
        <v>179</v>
      </c>
      <c r="F112" s="344"/>
      <c r="G112" s="48" t="s">
        <v>204</v>
      </c>
      <c r="H112" s="48" t="s">
        <v>692</v>
      </c>
      <c r="I112" s="48" t="s">
        <v>659</v>
      </c>
      <c r="J112" s="48" t="s">
        <v>706</v>
      </c>
      <c r="K112" s="48" t="s">
        <v>731</v>
      </c>
      <c r="L112" s="388">
        <v>282000</v>
      </c>
      <c r="M112" s="198"/>
      <c r="N112" s="439"/>
      <c r="O112" s="199"/>
      <c r="P112" s="389"/>
      <c r="Q112" s="389"/>
      <c r="R112" s="389"/>
      <c r="S112" s="390">
        <v>10.244104110930639</v>
      </c>
      <c r="T112" s="391">
        <v>9.75</v>
      </c>
      <c r="U112" s="439"/>
      <c r="V112" s="205" t="s">
        <v>155</v>
      </c>
      <c r="W112" s="392"/>
      <c r="X112" s="393">
        <f t="shared" si="73"/>
        <v>9170.2063106796122</v>
      </c>
      <c r="Y112" s="394"/>
      <c r="Z112" s="394"/>
      <c r="AA112" s="394" t="s">
        <v>161</v>
      </c>
      <c r="AB112" s="394"/>
      <c r="AC112" s="394"/>
      <c r="AD112" s="394"/>
      <c r="AE112" s="394"/>
      <c r="AF112" s="395">
        <f t="shared" si="74"/>
        <v>5</v>
      </c>
      <c r="AG112" s="395">
        <f t="shared" si="70"/>
        <v>0</v>
      </c>
      <c r="AH112" s="395">
        <f t="shared" si="75"/>
        <v>15</v>
      </c>
      <c r="AI112" s="395">
        <f t="shared" si="78"/>
        <v>10</v>
      </c>
      <c r="AJ112" s="391" t="s">
        <v>161</v>
      </c>
      <c r="AK112" s="395">
        <f t="shared" si="72"/>
        <v>15</v>
      </c>
      <c r="AL112" s="391" t="s">
        <v>751</v>
      </c>
      <c r="AM112" s="395">
        <f t="shared" si="76"/>
        <v>10</v>
      </c>
      <c r="AN112" s="391" t="s">
        <v>161</v>
      </c>
      <c r="AO112" s="395">
        <f>IF(AP112="Yes",10,0)</f>
        <v>0</v>
      </c>
      <c r="AP112" s="391" t="s">
        <v>162</v>
      </c>
      <c r="AQ112" s="395">
        <f t="shared" si="71"/>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391">
        <f>SUM(AF112+AG112+AH112+AI112+AK112+AM112+AO112)</f>
        <v>55</v>
      </c>
      <c r="BR112" s="396"/>
      <c r="BS112" s="396"/>
      <c r="BT112" s="396"/>
      <c r="BU112" s="396"/>
      <c r="BV112" s="396"/>
      <c r="BW112" s="396"/>
      <c r="BX112" s="396"/>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x14ac:dyDescent="0.2">
      <c r="A113" s="403" t="s">
        <v>520</v>
      </c>
      <c r="B113" s="404" t="s">
        <v>233</v>
      </c>
      <c r="C113" s="404" t="s">
        <v>214</v>
      </c>
      <c r="D113" s="238" t="s">
        <v>759</v>
      </c>
      <c r="E113" s="238" t="s">
        <v>179</v>
      </c>
      <c r="F113" s="403"/>
      <c r="G113" s="403" t="s">
        <v>498</v>
      </c>
      <c r="H113" s="403"/>
      <c r="I113" s="403"/>
      <c r="J113" s="403" t="s">
        <v>521</v>
      </c>
      <c r="K113" s="403"/>
      <c r="L113" s="405">
        <v>3060000</v>
      </c>
      <c r="M113" s="154"/>
      <c r="N113" s="462"/>
      <c r="O113" s="155"/>
      <c r="P113" s="367"/>
      <c r="Q113" s="367"/>
      <c r="R113" s="367"/>
      <c r="S113" s="406">
        <v>15.85</v>
      </c>
      <c r="T113" s="406">
        <v>9.75</v>
      </c>
      <c r="U113" s="462"/>
      <c r="V113" s="159" t="s">
        <v>155</v>
      </c>
      <c r="W113" s="365"/>
      <c r="X113" s="366">
        <f t="shared" si="73"/>
        <v>80355.454717337881</v>
      </c>
      <c r="Y113" s="367"/>
      <c r="Z113" s="367"/>
      <c r="AA113" s="367" t="s">
        <v>161</v>
      </c>
      <c r="AB113" s="365">
        <f>IF(AC113="Yes",10,0)</f>
        <v>0</v>
      </c>
      <c r="AC113" s="367"/>
      <c r="AD113" s="368">
        <f>IF(AE113="Yes",10,0)</f>
        <v>0</v>
      </c>
      <c r="AE113" s="367"/>
      <c r="AF113" s="407">
        <f t="shared" si="74"/>
        <v>0</v>
      </c>
      <c r="AG113" s="407">
        <f t="shared" si="70"/>
        <v>0</v>
      </c>
      <c r="AH113" s="407">
        <f t="shared" si="75"/>
        <v>15</v>
      </c>
      <c r="AI113" s="407">
        <f t="shared" si="78"/>
        <v>10</v>
      </c>
      <c r="AJ113" s="364" t="s">
        <v>161</v>
      </c>
      <c r="AK113" s="407">
        <f t="shared" si="72"/>
        <v>15</v>
      </c>
      <c r="AL113" s="364" t="s">
        <v>751</v>
      </c>
      <c r="AM113" s="407">
        <f t="shared" si="76"/>
        <v>10</v>
      </c>
      <c r="AN113" s="364" t="s">
        <v>161</v>
      </c>
      <c r="AO113" s="407">
        <f>IF(AP113="Yes",5,0)</f>
        <v>5</v>
      </c>
      <c r="AP113" s="364" t="s">
        <v>161</v>
      </c>
      <c r="AQ113" s="407">
        <f t="shared" si="71"/>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6">
        <f>S113+BU113*0.25</f>
        <v>15.85</v>
      </c>
      <c r="BW113" s="406">
        <f>BV113+T113</f>
        <v>25.6</v>
      </c>
      <c r="BX113" s="408"/>
      <c r="BY113" s="371"/>
      <c r="BZ113" s="293"/>
      <c r="CA113" s="291" t="s">
        <v>233</v>
      </c>
      <c r="CB113" s="293"/>
      <c r="CC113" s="291"/>
      <c r="CD113" s="293"/>
      <c r="CE113" s="291"/>
      <c r="CF113" s="293"/>
      <c r="CG113" s="291"/>
      <c r="CH113" s="293"/>
      <c r="CI113" s="294"/>
      <c r="CJ113" s="294"/>
      <c r="CK113" s="291"/>
      <c r="CL113" s="291"/>
      <c r="CM113" s="291"/>
      <c r="CN113" s="305"/>
      <c r="CO113" s="305">
        <v>0.82</v>
      </c>
      <c r="CP113" s="294"/>
      <c r="CQ113" s="294"/>
      <c r="CR113" s="293"/>
      <c r="CS113" s="293"/>
      <c r="CT113" s="294"/>
      <c r="CU113" s="294"/>
      <c r="CV113" s="293"/>
      <c r="CW113" s="293"/>
      <c r="CX113" s="305"/>
      <c r="CY113" s="305"/>
      <c r="CZ113" s="295">
        <v>46.44</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3400000</v>
      </c>
      <c r="EH113" s="292"/>
      <c r="EI113" s="292">
        <v>3060000</v>
      </c>
      <c r="EJ113" s="292"/>
      <c r="EK113" s="294"/>
    </row>
    <row r="114" spans="1:141" ht="30" x14ac:dyDescent="0.2">
      <c r="A114" s="403" t="s">
        <v>529</v>
      </c>
      <c r="B114" s="404" t="s">
        <v>242</v>
      </c>
      <c r="C114" s="404" t="s">
        <v>214</v>
      </c>
      <c r="D114" s="238" t="s">
        <v>759</v>
      </c>
      <c r="E114" s="238" t="s">
        <v>179</v>
      </c>
      <c r="F114" s="403"/>
      <c r="G114" s="403" t="s">
        <v>514</v>
      </c>
      <c r="H114" s="403"/>
      <c r="I114" s="403"/>
      <c r="J114" s="403" t="s">
        <v>527</v>
      </c>
      <c r="K114" s="403"/>
      <c r="L114" s="405">
        <v>450000</v>
      </c>
      <c r="M114" s="154"/>
      <c r="N114" s="462"/>
      <c r="O114" s="155"/>
      <c r="P114" s="367"/>
      <c r="Q114" s="367"/>
      <c r="R114" s="367"/>
      <c r="S114" s="406">
        <v>10.42</v>
      </c>
      <c r="T114" s="406">
        <v>13.5</v>
      </c>
      <c r="U114" s="462"/>
      <c r="V114" s="159" t="s">
        <v>155</v>
      </c>
      <c r="W114" s="365"/>
      <c r="X114" s="366">
        <f t="shared" si="73"/>
        <v>6317.5983018295765</v>
      </c>
      <c r="Y114" s="367"/>
      <c r="Z114" s="367"/>
      <c r="AA114" s="367" t="s">
        <v>161</v>
      </c>
      <c r="AB114" s="365">
        <f>IF(AC114="Yes",10,0)</f>
        <v>0</v>
      </c>
      <c r="AC114" s="367"/>
      <c r="AD114" s="368">
        <f>IF(AE114="Yes",10,0)</f>
        <v>0</v>
      </c>
      <c r="AE114" s="367"/>
      <c r="AF114" s="407">
        <f t="shared" si="74"/>
        <v>0</v>
      </c>
      <c r="AG114" s="407">
        <f t="shared" si="70"/>
        <v>0</v>
      </c>
      <c r="AH114" s="407">
        <f t="shared" si="75"/>
        <v>15</v>
      </c>
      <c r="AI114" s="407">
        <f t="shared" si="78"/>
        <v>10</v>
      </c>
      <c r="AJ114" s="364" t="s">
        <v>161</v>
      </c>
      <c r="AK114" s="407">
        <f t="shared" si="72"/>
        <v>15</v>
      </c>
      <c r="AL114" s="364" t="s">
        <v>751</v>
      </c>
      <c r="AM114" s="407">
        <f t="shared" si="76"/>
        <v>10</v>
      </c>
      <c r="AN114" s="364" t="s">
        <v>161</v>
      </c>
      <c r="AO114" s="407">
        <f>IF(AP114="Yes",5,0)</f>
        <v>5</v>
      </c>
      <c r="AP114" s="364" t="s">
        <v>161</v>
      </c>
      <c r="AQ114" s="407">
        <f t="shared" si="71"/>
        <v>0</v>
      </c>
      <c r="AR114" s="364" t="s">
        <v>162</v>
      </c>
      <c r="AS114" s="370"/>
      <c r="AT114" s="370"/>
      <c r="AU114" s="370"/>
      <c r="AV114" s="370"/>
      <c r="AW114" s="370"/>
      <c r="AX114" s="370"/>
      <c r="AY114" s="370"/>
      <c r="AZ114" s="370"/>
      <c r="BA114" s="451"/>
      <c r="BB114" s="448"/>
      <c r="BC114" s="451"/>
      <c r="BD114" s="345" t="s">
        <v>214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6">
        <f>S114+BU114*0.25</f>
        <v>10.42</v>
      </c>
      <c r="BW114" s="406">
        <f>BV114+T114</f>
        <v>23.92</v>
      </c>
      <c r="BX114" s="408"/>
      <c r="BY114" s="371"/>
      <c r="BZ114" s="293"/>
      <c r="CA114" s="291" t="s">
        <v>242</v>
      </c>
      <c r="CB114" s="293"/>
      <c r="CC114" s="291"/>
      <c r="CD114" s="293"/>
      <c r="CE114" s="291"/>
      <c r="CF114" s="293"/>
      <c r="CG114" s="291"/>
      <c r="CH114" s="293"/>
      <c r="CI114" s="294"/>
      <c r="CJ114" s="294"/>
      <c r="CK114" s="291"/>
      <c r="CL114" s="291"/>
      <c r="CM114" s="291"/>
      <c r="CN114" s="305"/>
      <c r="CO114" s="305">
        <v>1.04</v>
      </c>
      <c r="CP114" s="294"/>
      <c r="CQ114" s="294"/>
      <c r="CR114" s="293"/>
      <c r="CS114" s="293"/>
      <c r="CT114" s="294"/>
      <c r="CU114" s="294"/>
      <c r="CV114" s="293"/>
      <c r="CW114" s="293"/>
      <c r="CX114" s="305"/>
      <c r="CY114" s="305"/>
      <c r="CZ114" s="295">
        <v>68.489999999999995</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500000</v>
      </c>
      <c r="EH114" s="292"/>
      <c r="EI114" s="292">
        <v>450000</v>
      </c>
      <c r="EJ114" s="292"/>
      <c r="EK114" s="294"/>
    </row>
    <row r="115" spans="1:141" ht="30" x14ac:dyDescent="0.2">
      <c r="A115" s="403" t="s">
        <v>544</v>
      </c>
      <c r="B115" s="404" t="s">
        <v>242</v>
      </c>
      <c r="C115" s="404" t="s">
        <v>214</v>
      </c>
      <c r="D115" s="238" t="s">
        <v>759</v>
      </c>
      <c r="E115" s="238" t="s">
        <v>179</v>
      </c>
      <c r="F115" s="403"/>
      <c r="G115" s="403" t="s">
        <v>514</v>
      </c>
      <c r="H115" s="403"/>
      <c r="I115" s="403"/>
      <c r="J115" s="403" t="s">
        <v>521</v>
      </c>
      <c r="K115" s="403"/>
      <c r="L115" s="405">
        <v>3105000</v>
      </c>
      <c r="M115" s="154"/>
      <c r="N115" s="462"/>
      <c r="O115" s="155"/>
      <c r="P115" s="367"/>
      <c r="Q115" s="367"/>
      <c r="R115" s="367"/>
      <c r="S115" s="406">
        <v>8.17</v>
      </c>
      <c r="T115" s="406">
        <v>13.5</v>
      </c>
      <c r="U115" s="462"/>
      <c r="V115" s="159" t="s">
        <v>155</v>
      </c>
      <c r="W115" s="365"/>
      <c r="X115" s="366">
        <f t="shared" si="73"/>
        <v>43591.428282624081</v>
      </c>
      <c r="Y115" s="367"/>
      <c r="Z115" s="367"/>
      <c r="AA115" s="367" t="s">
        <v>161</v>
      </c>
      <c r="AB115" s="365">
        <f>IF(AC115="Yes",10,0)</f>
        <v>0</v>
      </c>
      <c r="AC115" s="367"/>
      <c r="AD115" s="368">
        <f>IF(AE115="Yes",10,0)</f>
        <v>0</v>
      </c>
      <c r="AE115" s="367"/>
      <c r="AF115" s="407">
        <f t="shared" si="74"/>
        <v>0</v>
      </c>
      <c r="AG115" s="407">
        <f t="shared" si="70"/>
        <v>0</v>
      </c>
      <c r="AH115" s="407">
        <f t="shared" si="75"/>
        <v>15</v>
      </c>
      <c r="AI115" s="407">
        <f t="shared" si="78"/>
        <v>10</v>
      </c>
      <c r="AJ115" s="364" t="s">
        <v>161</v>
      </c>
      <c r="AK115" s="407">
        <f t="shared" si="72"/>
        <v>15</v>
      </c>
      <c r="AL115" s="364" t="s">
        <v>751</v>
      </c>
      <c r="AM115" s="407">
        <f t="shared" si="76"/>
        <v>10</v>
      </c>
      <c r="AN115" s="364" t="s">
        <v>161</v>
      </c>
      <c r="AO115" s="407">
        <f>IF(AP115="Yes",5,0)</f>
        <v>5</v>
      </c>
      <c r="AP115" s="364" t="s">
        <v>161</v>
      </c>
      <c r="AQ115" s="407">
        <f t="shared" si="71"/>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6">
        <f>S115+BU115*0.25</f>
        <v>8.17</v>
      </c>
      <c r="BW115" s="406">
        <f>BV115+T115</f>
        <v>21.67</v>
      </c>
      <c r="BX115" s="408"/>
      <c r="BY115" s="371"/>
      <c r="BZ115" s="293"/>
      <c r="CA115" s="291" t="s">
        <v>242</v>
      </c>
      <c r="CB115" s="293"/>
      <c r="CC115" s="291"/>
      <c r="CD115" s="293"/>
      <c r="CE115" s="291"/>
      <c r="CF115" s="293"/>
      <c r="CG115" s="291"/>
      <c r="CH115" s="293"/>
      <c r="CI115" s="294"/>
      <c r="CJ115" s="294"/>
      <c r="CK115" s="291"/>
      <c r="CL115" s="291"/>
      <c r="CM115" s="291"/>
      <c r="CN115" s="305"/>
      <c r="CO115" s="305">
        <v>1.04</v>
      </c>
      <c r="CP115" s="294"/>
      <c r="CQ115" s="294"/>
      <c r="CR115" s="293"/>
      <c r="CS115" s="293"/>
      <c r="CT115" s="294"/>
      <c r="CU115" s="294"/>
      <c r="CV115" s="293"/>
      <c r="CW115" s="293"/>
      <c r="CX115" s="305"/>
      <c r="CY115" s="305"/>
      <c r="CZ115" s="295">
        <v>68.489999999999995</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3450000</v>
      </c>
      <c r="EH115" s="292"/>
      <c r="EI115" s="292">
        <v>3105000</v>
      </c>
      <c r="EJ115" s="292"/>
      <c r="EK115" s="294"/>
    </row>
    <row r="116" spans="1:141" ht="30" x14ac:dyDescent="0.2">
      <c r="A116" s="403" t="s">
        <v>554</v>
      </c>
      <c r="B116" s="404" t="s">
        <v>242</v>
      </c>
      <c r="C116" s="404" t="s">
        <v>214</v>
      </c>
      <c r="D116" s="238" t="s">
        <v>759</v>
      </c>
      <c r="E116" s="238" t="s">
        <v>179</v>
      </c>
      <c r="F116" s="403"/>
      <c r="G116" s="403" t="s">
        <v>514</v>
      </c>
      <c r="H116" s="403"/>
      <c r="I116" s="403"/>
      <c r="J116" s="403" t="s">
        <v>555</v>
      </c>
      <c r="K116" s="403"/>
      <c r="L116" s="405">
        <v>2475000</v>
      </c>
      <c r="M116" s="154"/>
      <c r="N116" s="462"/>
      <c r="O116" s="155"/>
      <c r="P116" s="367"/>
      <c r="Q116" s="367"/>
      <c r="R116" s="367"/>
      <c r="S116" s="406">
        <v>7.86</v>
      </c>
      <c r="T116" s="406">
        <v>13.5</v>
      </c>
      <c r="U116" s="462"/>
      <c r="V116" s="159" t="s">
        <v>155</v>
      </c>
      <c r="W116" s="365"/>
      <c r="X116" s="366">
        <f t="shared" si="73"/>
        <v>34746.790660062674</v>
      </c>
      <c r="Y116" s="367"/>
      <c r="Z116" s="367"/>
      <c r="AA116" s="367" t="s">
        <v>161</v>
      </c>
      <c r="AB116" s="365">
        <f>IF(AC116="Yes",10,0)</f>
        <v>0</v>
      </c>
      <c r="AC116" s="367"/>
      <c r="AD116" s="368">
        <f>IF(AE116="Yes",10,0)</f>
        <v>0</v>
      </c>
      <c r="AE116" s="367"/>
      <c r="AF116" s="407">
        <f t="shared" si="74"/>
        <v>0</v>
      </c>
      <c r="AG116" s="407">
        <f t="shared" si="70"/>
        <v>0</v>
      </c>
      <c r="AH116" s="407">
        <f t="shared" si="75"/>
        <v>15</v>
      </c>
      <c r="AI116" s="407">
        <f t="shared" si="78"/>
        <v>10</v>
      </c>
      <c r="AJ116" s="364" t="s">
        <v>161</v>
      </c>
      <c r="AK116" s="407">
        <f t="shared" si="72"/>
        <v>15</v>
      </c>
      <c r="AL116" s="364" t="s">
        <v>751</v>
      </c>
      <c r="AM116" s="407">
        <f t="shared" si="76"/>
        <v>10</v>
      </c>
      <c r="AN116" s="364" t="s">
        <v>161</v>
      </c>
      <c r="AO116" s="407">
        <f>IF(AP116="Yes",5,0)</f>
        <v>5</v>
      </c>
      <c r="AP116" s="364" t="s">
        <v>161</v>
      </c>
      <c r="AQ116" s="407">
        <f t="shared" si="71"/>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6">
        <f>S116+BU116*0.25</f>
        <v>7.86</v>
      </c>
      <c r="BW116" s="406">
        <f>BV116+T116</f>
        <v>21.36</v>
      </c>
      <c r="BX116" s="408"/>
      <c r="BY116" s="371"/>
      <c r="BZ116" s="293"/>
      <c r="CA116" s="291" t="s">
        <v>242</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68.489999999999995</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2750000</v>
      </c>
      <c r="EH116" s="292"/>
      <c r="EI116" s="292">
        <v>2475000</v>
      </c>
      <c r="EJ116" s="292"/>
      <c r="EK116" s="294"/>
    </row>
    <row r="117" spans="1:141" ht="30" x14ac:dyDescent="0.2">
      <c r="A117" s="403" t="s">
        <v>525</v>
      </c>
      <c r="B117" s="404" t="s">
        <v>472</v>
      </c>
      <c r="C117" s="404" t="s">
        <v>214</v>
      </c>
      <c r="D117" s="238" t="s">
        <v>759</v>
      </c>
      <c r="E117" s="238" t="s">
        <v>179</v>
      </c>
      <c r="F117" s="403"/>
      <c r="G117" s="403" t="s">
        <v>517</v>
      </c>
      <c r="H117" s="403"/>
      <c r="I117" s="403"/>
      <c r="J117" s="403" t="s">
        <v>507</v>
      </c>
      <c r="K117" s="403"/>
      <c r="L117" s="405">
        <v>328275</v>
      </c>
      <c r="M117" s="154"/>
      <c r="N117" s="462"/>
      <c r="O117" s="155"/>
      <c r="P117" s="367"/>
      <c r="Q117" s="367"/>
      <c r="R117" s="367"/>
      <c r="S117" s="406">
        <v>14.08</v>
      </c>
      <c r="T117" s="406">
        <v>6.75</v>
      </c>
      <c r="U117" s="462"/>
      <c r="V117" s="159" t="s">
        <v>155</v>
      </c>
      <c r="W117" s="365"/>
      <c r="X117" s="366">
        <f t="shared" si="73"/>
        <v>33229.577892499241</v>
      </c>
      <c r="Y117" s="367"/>
      <c r="Z117" s="367"/>
      <c r="AA117" s="367" t="s">
        <v>161</v>
      </c>
      <c r="AB117" s="365">
        <f>IF(AC117="Yes",10,0)</f>
        <v>0</v>
      </c>
      <c r="AC117" s="367"/>
      <c r="AD117" s="368">
        <f>IF(AE117="Yes",10,0)</f>
        <v>0</v>
      </c>
      <c r="AE117" s="367"/>
      <c r="AF117" s="407">
        <f t="shared" si="74"/>
        <v>0</v>
      </c>
      <c r="AG117" s="407">
        <f t="shared" si="70"/>
        <v>0</v>
      </c>
      <c r="AH117" s="407">
        <f t="shared" si="75"/>
        <v>15</v>
      </c>
      <c r="AI117" s="407">
        <f t="shared" si="78"/>
        <v>10</v>
      </c>
      <c r="AJ117" s="364" t="s">
        <v>161</v>
      </c>
      <c r="AK117" s="407">
        <f t="shared" si="72"/>
        <v>15</v>
      </c>
      <c r="AL117" s="364" t="s">
        <v>751</v>
      </c>
      <c r="AM117" s="407">
        <f t="shared" si="76"/>
        <v>10</v>
      </c>
      <c r="AN117" s="364" t="s">
        <v>161</v>
      </c>
      <c r="AO117" s="407">
        <f>IF(AP117="Yes",5,0)</f>
        <v>5</v>
      </c>
      <c r="AP117" s="364" t="s">
        <v>161</v>
      </c>
      <c r="AQ117" s="407">
        <f t="shared" si="71"/>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6">
        <f>S117+BU117*0.25</f>
        <v>14.08</v>
      </c>
      <c r="BW117" s="406">
        <f>BV117+T117</f>
        <v>20.83</v>
      </c>
      <c r="BX117" s="408"/>
      <c r="BY117" s="371"/>
      <c r="BZ117" s="293"/>
      <c r="CA117" s="291" t="s">
        <v>472</v>
      </c>
      <c r="CB117" s="293"/>
      <c r="CC117" s="291"/>
      <c r="CD117" s="293"/>
      <c r="CE117" s="291"/>
      <c r="CF117" s="293"/>
      <c r="CG117" s="291"/>
      <c r="CH117" s="293"/>
      <c r="CI117" s="294"/>
      <c r="CJ117" s="294"/>
      <c r="CK117" s="291"/>
      <c r="CL117" s="291"/>
      <c r="CM117" s="291"/>
      <c r="CN117" s="305"/>
      <c r="CO117" s="305">
        <v>0.89</v>
      </c>
      <c r="CP117" s="294"/>
      <c r="CQ117" s="294"/>
      <c r="CR117" s="293"/>
      <c r="CS117" s="293"/>
      <c r="CT117" s="294"/>
      <c r="CU117" s="294"/>
      <c r="CV117" s="293"/>
      <c r="CW117" s="293"/>
      <c r="CX117" s="305"/>
      <c r="CY117" s="305"/>
      <c r="CZ117" s="295">
        <v>11.1</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364750</v>
      </c>
      <c r="EH117" s="292"/>
      <c r="EI117" s="292">
        <v>328275</v>
      </c>
      <c r="EJ117" s="292"/>
      <c r="EK117" s="294"/>
    </row>
    <row r="118" spans="1:141" ht="63" hidden="1" x14ac:dyDescent="0.2">
      <c r="A118" s="47" t="s">
        <v>618</v>
      </c>
      <c r="B118" s="83" t="s">
        <v>251</v>
      </c>
      <c r="C118" s="232" t="s">
        <v>214</v>
      </c>
      <c r="D118" s="78" t="s">
        <v>761</v>
      </c>
      <c r="E118" s="196" t="s">
        <v>179</v>
      </c>
      <c r="F118" s="344"/>
      <c r="G118" s="48" t="s">
        <v>644</v>
      </c>
      <c r="H118" s="48" t="s">
        <v>694</v>
      </c>
      <c r="I118" s="48" t="s">
        <v>695</v>
      </c>
      <c r="J118" s="48" t="s">
        <v>728</v>
      </c>
      <c r="K118" s="48" t="s">
        <v>730</v>
      </c>
      <c r="L118" s="388">
        <v>420000</v>
      </c>
      <c r="M118" s="198"/>
      <c r="N118" s="439"/>
      <c r="O118" s="199"/>
      <c r="P118" s="389"/>
      <c r="Q118" s="389"/>
      <c r="R118" s="389"/>
      <c r="S118" s="390">
        <v>8.4542459855749996</v>
      </c>
      <c r="T118" s="391">
        <v>8.25</v>
      </c>
      <c r="U118" s="439"/>
      <c r="V118" s="205" t="s">
        <v>155</v>
      </c>
      <c r="W118" s="392"/>
      <c r="X118" s="393">
        <f t="shared" si="73"/>
        <v>2004.7520047520045</v>
      </c>
      <c r="Y118" s="394"/>
      <c r="Z118" s="394"/>
      <c r="AA118" s="394" t="s">
        <v>161</v>
      </c>
      <c r="AB118" s="394"/>
      <c r="AC118" s="394"/>
      <c r="AD118" s="394"/>
      <c r="AE118" s="394"/>
      <c r="AF118" s="395">
        <f t="shared" si="74"/>
        <v>0</v>
      </c>
      <c r="AG118" s="395">
        <f t="shared" si="70"/>
        <v>5</v>
      </c>
      <c r="AH118" s="395">
        <f t="shared" si="75"/>
        <v>15</v>
      </c>
      <c r="AI118" s="395">
        <f t="shared" si="78"/>
        <v>10</v>
      </c>
      <c r="AJ118" s="391" t="s">
        <v>161</v>
      </c>
      <c r="AK118" s="395">
        <f t="shared" si="72"/>
        <v>15</v>
      </c>
      <c r="AL118" s="391" t="s">
        <v>751</v>
      </c>
      <c r="AM118" s="395">
        <f t="shared" si="76"/>
        <v>10</v>
      </c>
      <c r="AN118" s="391" t="s">
        <v>161</v>
      </c>
      <c r="AO118" s="395">
        <f>IF(AP118="Yes",10,0)</f>
        <v>0</v>
      </c>
      <c r="AP118" s="391" t="s">
        <v>162</v>
      </c>
      <c r="AQ118" s="395">
        <f t="shared" si="71"/>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391">
        <f>SUM(AF118+AG118+AH118+AI118+AK118+AM118+AO118)</f>
        <v>55</v>
      </c>
      <c r="BR118" s="396"/>
      <c r="BS118" s="396"/>
      <c r="BT118" s="396"/>
      <c r="BU118" s="396"/>
      <c r="BV118" s="396"/>
      <c r="BW118" s="396"/>
      <c r="BX118" s="396"/>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x14ac:dyDescent="0.2">
      <c r="A119" s="403" t="s">
        <v>523</v>
      </c>
      <c r="B119" s="404" t="s">
        <v>310</v>
      </c>
      <c r="C119" s="404" t="s">
        <v>214</v>
      </c>
      <c r="D119" s="238" t="s">
        <v>759</v>
      </c>
      <c r="E119" s="238" t="s">
        <v>179</v>
      </c>
      <c r="F119" s="403"/>
      <c r="G119" s="403" t="s">
        <v>512</v>
      </c>
      <c r="H119" s="403"/>
      <c r="I119" s="403"/>
      <c r="J119" s="403" t="s">
        <v>503</v>
      </c>
      <c r="K119" s="403"/>
      <c r="L119" s="405">
        <v>315000</v>
      </c>
      <c r="M119" s="154"/>
      <c r="N119" s="462"/>
      <c r="O119" s="155"/>
      <c r="P119" s="367"/>
      <c r="Q119" s="367"/>
      <c r="R119" s="367"/>
      <c r="S119" s="406">
        <v>14.65</v>
      </c>
      <c r="T119" s="406">
        <v>6</v>
      </c>
      <c r="U119" s="462"/>
      <c r="V119" s="159" t="s">
        <v>155</v>
      </c>
      <c r="W119" s="365"/>
      <c r="X119" s="366">
        <f t="shared" si="73"/>
        <v>9755.5043252046289</v>
      </c>
      <c r="Y119" s="367"/>
      <c r="Z119" s="367"/>
      <c r="AA119" s="367" t="s">
        <v>161</v>
      </c>
      <c r="AB119" s="365">
        <f t="shared" ref="AB119:AB149" si="79">IF(AC119="Yes",10,0)</f>
        <v>0</v>
      </c>
      <c r="AC119" s="367"/>
      <c r="AD119" s="368">
        <f t="shared" ref="AD119:AD149" si="80">IF(AE119="Yes",10,0)</f>
        <v>0</v>
      </c>
      <c r="AE119" s="367"/>
      <c r="AF119" s="407">
        <f t="shared" si="74"/>
        <v>0</v>
      </c>
      <c r="AG119" s="407">
        <f t="shared" ref="AG119:AG149" si="81">IF(X119&lt;999,20,IF(X119&lt;1499,15,IF(X119&lt;1999,10,IF(X119&lt;3999,5,IF(X119&gt;4000,0)))))</f>
        <v>0</v>
      </c>
      <c r="AH119" s="407">
        <f t="shared" si="75"/>
        <v>15</v>
      </c>
      <c r="AI119" s="407">
        <f t="shared" si="78"/>
        <v>10</v>
      </c>
      <c r="AJ119" s="364" t="s">
        <v>161</v>
      </c>
      <c r="AK119" s="407">
        <f t="shared" si="72"/>
        <v>15</v>
      </c>
      <c r="AL119" s="364" t="s">
        <v>751</v>
      </c>
      <c r="AM119" s="407">
        <f t="shared" si="76"/>
        <v>10</v>
      </c>
      <c r="AN119" s="364" t="s">
        <v>161</v>
      </c>
      <c r="AO119" s="407">
        <f t="shared" ref="AO119:AO149" si="82">IF(AP119="Yes",5,0)</f>
        <v>5</v>
      </c>
      <c r="AP119" s="364" t="s">
        <v>161</v>
      </c>
      <c r="AQ119" s="407">
        <f t="shared" ref="AQ119:AQ149" si="83">IF(AR119="Yes",10,0)</f>
        <v>0</v>
      </c>
      <c r="AR119" s="364" t="s">
        <v>162</v>
      </c>
      <c r="AS119" s="370"/>
      <c r="AT119" s="370"/>
      <c r="AU119" s="370"/>
      <c r="AV119" s="370"/>
      <c r="AW119" s="370"/>
      <c r="AX119" s="370"/>
      <c r="AY119" s="370"/>
      <c r="AZ119" s="370"/>
      <c r="BA119" s="451"/>
      <c r="BB119" s="448"/>
      <c r="BC119" s="451"/>
      <c r="BD119" s="345" t="s">
        <v>214</v>
      </c>
      <c r="BE119" s="371"/>
      <c r="BF119" s="345"/>
      <c r="BG119" s="371"/>
      <c r="BH119" s="345"/>
      <c r="BI119" s="371"/>
      <c r="BJ119" s="371"/>
      <c r="BK119" s="371"/>
      <c r="BL119" s="371"/>
      <c r="BM119" s="371"/>
      <c r="BN119" s="371"/>
      <c r="BO119" s="371"/>
      <c r="BP119" s="371"/>
      <c r="BQ119" s="406">
        <f t="shared" ref="BQ119:BQ149" si="84">SUM(AF119+AG119+AH119+AI119+AK119+AM119+AO119+AQ119)</f>
        <v>55</v>
      </c>
      <c r="BR119" s="371"/>
      <c r="BS119" s="371"/>
      <c r="BT119" s="371"/>
      <c r="BU119" s="408"/>
      <c r="BV119" s="406">
        <f t="shared" ref="BV119:BV149" si="85">S119+BU119*0.25</f>
        <v>14.65</v>
      </c>
      <c r="BW119" s="406">
        <f t="shared" ref="BW119:BW149" si="86">BV119+T119</f>
        <v>20.65</v>
      </c>
      <c r="BX119" s="408"/>
      <c r="BY119" s="371"/>
      <c r="BZ119" s="293"/>
      <c r="CA119" s="291" t="s">
        <v>310</v>
      </c>
      <c r="CB119" s="293"/>
      <c r="CC119" s="291"/>
      <c r="CD119" s="293"/>
      <c r="CE119" s="291"/>
      <c r="CF119" s="293"/>
      <c r="CG119" s="291"/>
      <c r="CH119" s="293"/>
      <c r="CI119" s="294"/>
      <c r="CJ119" s="294"/>
      <c r="CK119" s="291"/>
      <c r="CL119" s="291"/>
      <c r="CM119" s="291"/>
      <c r="CN119" s="305"/>
      <c r="CO119" s="305">
        <v>1.04</v>
      </c>
      <c r="CP119" s="294"/>
      <c r="CQ119" s="294"/>
      <c r="CR119" s="293"/>
      <c r="CS119" s="293"/>
      <c r="CT119" s="294"/>
      <c r="CU119" s="294"/>
      <c r="CV119" s="293"/>
      <c r="CW119" s="293"/>
      <c r="CX119" s="305"/>
      <c r="CY119" s="305"/>
      <c r="CZ119" s="295">
        <v>36.369999999999997</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350000</v>
      </c>
      <c r="EH119" s="292"/>
      <c r="EI119" s="292">
        <v>369000</v>
      </c>
      <c r="EJ119" s="292"/>
      <c r="EK119" s="294"/>
    </row>
    <row r="120" spans="1:141" ht="30" x14ac:dyDescent="0.2">
      <c r="A120" s="403" t="s">
        <v>570</v>
      </c>
      <c r="B120" s="404" t="s">
        <v>242</v>
      </c>
      <c r="C120" s="404" t="s">
        <v>214</v>
      </c>
      <c r="D120" s="238" t="s">
        <v>759</v>
      </c>
      <c r="E120" s="238" t="s">
        <v>179</v>
      </c>
      <c r="F120" s="403"/>
      <c r="G120" s="403" t="s">
        <v>514</v>
      </c>
      <c r="H120" s="403"/>
      <c r="I120" s="403"/>
      <c r="J120" s="403" t="s">
        <v>561</v>
      </c>
      <c r="K120" s="403"/>
      <c r="L120" s="405">
        <v>1080000</v>
      </c>
      <c r="M120" s="154"/>
      <c r="N120" s="462"/>
      <c r="O120" s="155"/>
      <c r="P120" s="367"/>
      <c r="Q120" s="367"/>
      <c r="R120" s="367"/>
      <c r="S120" s="406">
        <v>5.56</v>
      </c>
      <c r="T120" s="406">
        <v>15</v>
      </c>
      <c r="U120" s="462"/>
      <c r="V120" s="159" t="s">
        <v>155</v>
      </c>
      <c r="W120" s="365"/>
      <c r="X120" s="366">
        <f t="shared" si="73"/>
        <v>15162.235924390983</v>
      </c>
      <c r="Y120" s="367"/>
      <c r="Z120" s="367"/>
      <c r="AA120" s="367" t="s">
        <v>161</v>
      </c>
      <c r="AB120" s="365">
        <f t="shared" si="79"/>
        <v>0</v>
      </c>
      <c r="AC120" s="367"/>
      <c r="AD120" s="368">
        <f t="shared" si="80"/>
        <v>0</v>
      </c>
      <c r="AE120" s="367"/>
      <c r="AF120" s="407">
        <f t="shared" si="74"/>
        <v>0</v>
      </c>
      <c r="AG120" s="407">
        <f t="shared" si="81"/>
        <v>0</v>
      </c>
      <c r="AH120" s="407">
        <f t="shared" si="75"/>
        <v>15</v>
      </c>
      <c r="AI120" s="407">
        <f t="shared" si="78"/>
        <v>10</v>
      </c>
      <c r="AJ120" s="364" t="s">
        <v>161</v>
      </c>
      <c r="AK120" s="407">
        <f t="shared" ref="AK120:AK149" si="87">IF(AL120="Minimal",15,0)</f>
        <v>15</v>
      </c>
      <c r="AL120" s="364" t="s">
        <v>751</v>
      </c>
      <c r="AM120" s="407">
        <f t="shared" si="76"/>
        <v>10</v>
      </c>
      <c r="AN120" s="364" t="s">
        <v>161</v>
      </c>
      <c r="AO120" s="407">
        <f t="shared" si="82"/>
        <v>5</v>
      </c>
      <c r="AP120" s="364" t="s">
        <v>161</v>
      </c>
      <c r="AQ120" s="407">
        <f t="shared" si="83"/>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84"/>
        <v>55</v>
      </c>
      <c r="BR120" s="371"/>
      <c r="BS120" s="371"/>
      <c r="BT120" s="371"/>
      <c r="BU120" s="408"/>
      <c r="BV120" s="406">
        <f t="shared" si="85"/>
        <v>5.56</v>
      </c>
      <c r="BW120" s="406">
        <f t="shared" si="86"/>
        <v>20.56</v>
      </c>
      <c r="BX120" s="408"/>
      <c r="BY120" s="371"/>
      <c r="BZ120" s="293"/>
      <c r="CA120" s="291" t="s">
        <v>242</v>
      </c>
      <c r="CB120" s="293"/>
      <c r="CC120" s="291"/>
      <c r="CD120" s="293"/>
      <c r="CE120" s="291"/>
      <c r="CF120" s="293"/>
      <c r="CG120" s="291"/>
      <c r="CH120" s="293"/>
      <c r="CI120" s="294"/>
      <c r="CJ120" s="294"/>
      <c r="CK120" s="291"/>
      <c r="CL120" s="291"/>
      <c r="CM120" s="291"/>
      <c r="CN120" s="305"/>
      <c r="CO120" s="305">
        <v>1.04</v>
      </c>
      <c r="CP120" s="294"/>
      <c r="CQ120" s="294"/>
      <c r="CR120" s="293"/>
      <c r="CS120" s="293"/>
      <c r="CT120" s="294"/>
      <c r="CU120" s="294"/>
      <c r="CV120" s="293"/>
      <c r="CW120" s="293"/>
      <c r="CX120" s="305"/>
      <c r="CY120" s="305"/>
      <c r="CZ120" s="295">
        <v>68.489999999999995</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1125000</v>
      </c>
      <c r="EH120" s="292"/>
      <c r="EI120" s="292">
        <v>1080000</v>
      </c>
      <c r="EJ120" s="292"/>
      <c r="EK120" s="294"/>
    </row>
    <row r="121" spans="1:141" ht="30" x14ac:dyDescent="0.2">
      <c r="A121" s="403" t="s">
        <v>573</v>
      </c>
      <c r="B121" s="404" t="s">
        <v>242</v>
      </c>
      <c r="C121" s="404" t="s">
        <v>214</v>
      </c>
      <c r="D121" s="238" t="s">
        <v>759</v>
      </c>
      <c r="E121" s="238" t="s">
        <v>179</v>
      </c>
      <c r="F121" s="403"/>
      <c r="G121" s="403" t="s">
        <v>514</v>
      </c>
      <c r="H121" s="403"/>
      <c r="I121" s="403"/>
      <c r="J121" s="403" t="s">
        <v>557</v>
      </c>
      <c r="K121" s="403"/>
      <c r="L121" s="405">
        <v>2547000</v>
      </c>
      <c r="M121" s="154"/>
      <c r="N121" s="462"/>
      <c r="O121" s="155"/>
      <c r="P121" s="367"/>
      <c r="Q121" s="367"/>
      <c r="R121" s="367"/>
      <c r="S121" s="406">
        <v>4.26</v>
      </c>
      <c r="T121" s="406">
        <v>15</v>
      </c>
      <c r="U121" s="462"/>
      <c r="V121" s="159" t="s">
        <v>155</v>
      </c>
      <c r="W121" s="365"/>
      <c r="X121" s="366">
        <f t="shared" ref="X121:X149" si="88">(EI121/CZ121)/CO121</f>
        <v>35757.606388355402</v>
      </c>
      <c r="Y121" s="367"/>
      <c r="Z121" s="367"/>
      <c r="AA121" s="367" t="s">
        <v>161</v>
      </c>
      <c r="AB121" s="365">
        <f t="shared" si="79"/>
        <v>0</v>
      </c>
      <c r="AC121" s="367"/>
      <c r="AD121" s="368">
        <f t="shared" si="80"/>
        <v>0</v>
      </c>
      <c r="AE121" s="367"/>
      <c r="AF121" s="407">
        <f t="shared" ref="AF121:AF149" si="89">IF(AU121&lt;30,0,IF(AU121&lt;50,5,IF(AU121&lt;65,10,IF(AU121&lt;79,15,IF(AU121&gt;80,20)))))</f>
        <v>0</v>
      </c>
      <c r="AG121" s="407">
        <f t="shared" si="81"/>
        <v>0</v>
      </c>
      <c r="AH121" s="407">
        <f t="shared" ref="AH121:AH149" si="90">IF(AA121="Yes",15,0)</f>
        <v>15</v>
      </c>
      <c r="AI121" s="407">
        <f t="shared" si="78"/>
        <v>10</v>
      </c>
      <c r="AJ121" s="364" t="s">
        <v>161</v>
      </c>
      <c r="AK121" s="407">
        <f t="shared" si="87"/>
        <v>15</v>
      </c>
      <c r="AL121" s="364" t="s">
        <v>751</v>
      </c>
      <c r="AM121" s="407">
        <f t="shared" ref="AM121:AM149" si="91">IF(AN121="Yes",10,0)</f>
        <v>10</v>
      </c>
      <c r="AN121" s="364" t="s">
        <v>161</v>
      </c>
      <c r="AO121" s="407">
        <f t="shared" si="82"/>
        <v>5</v>
      </c>
      <c r="AP121" s="364" t="s">
        <v>161</v>
      </c>
      <c r="AQ121" s="407">
        <f t="shared" si="83"/>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84"/>
        <v>55</v>
      </c>
      <c r="BR121" s="371"/>
      <c r="BS121" s="371"/>
      <c r="BT121" s="371"/>
      <c r="BU121" s="408"/>
      <c r="BV121" s="406">
        <f t="shared" si="85"/>
        <v>4.26</v>
      </c>
      <c r="BW121" s="406">
        <f t="shared" si="86"/>
        <v>19.259999999999998</v>
      </c>
      <c r="BX121" s="408"/>
      <c r="BY121" s="371"/>
      <c r="BZ121" s="293"/>
      <c r="CA121" s="291" t="s">
        <v>242</v>
      </c>
      <c r="CB121" s="293"/>
      <c r="CC121" s="291"/>
      <c r="CD121" s="293"/>
      <c r="CE121" s="291"/>
      <c r="CF121" s="293"/>
      <c r="CG121" s="291"/>
      <c r="CH121" s="293"/>
      <c r="CI121" s="294"/>
      <c r="CJ121" s="294"/>
      <c r="CK121" s="291"/>
      <c r="CL121" s="291"/>
      <c r="CM121" s="291"/>
      <c r="CN121" s="305"/>
      <c r="CO121" s="305">
        <v>1.04</v>
      </c>
      <c r="CP121" s="294"/>
      <c r="CQ121" s="294"/>
      <c r="CR121" s="293"/>
      <c r="CS121" s="293"/>
      <c r="CT121" s="294"/>
      <c r="CU121" s="294"/>
      <c r="CV121" s="293"/>
      <c r="CW121" s="293"/>
      <c r="CX121" s="305"/>
      <c r="CY121" s="305"/>
      <c r="CZ121" s="295">
        <v>68.489999999999995</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2830000</v>
      </c>
      <c r="EH121" s="292"/>
      <c r="EI121" s="292">
        <v>2547000</v>
      </c>
      <c r="EJ121" s="292"/>
      <c r="EK121" s="294"/>
    </row>
    <row r="122" spans="1:141" ht="30" x14ac:dyDescent="0.2">
      <c r="A122" s="403" t="s">
        <v>571</v>
      </c>
      <c r="B122" s="404" t="s">
        <v>242</v>
      </c>
      <c r="C122" s="404" t="s">
        <v>214</v>
      </c>
      <c r="D122" s="238" t="s">
        <v>759</v>
      </c>
      <c r="E122" s="238" t="s">
        <v>179</v>
      </c>
      <c r="F122" s="403"/>
      <c r="G122" s="403" t="s">
        <v>514</v>
      </c>
      <c r="H122" s="403"/>
      <c r="I122" s="403"/>
      <c r="J122" s="403" t="s">
        <v>561</v>
      </c>
      <c r="K122" s="403"/>
      <c r="L122" s="405">
        <v>1012500</v>
      </c>
      <c r="M122" s="154"/>
      <c r="N122" s="462"/>
      <c r="O122" s="155"/>
      <c r="P122" s="367"/>
      <c r="Q122" s="367"/>
      <c r="R122" s="367"/>
      <c r="S122" s="406">
        <v>5.56</v>
      </c>
      <c r="T122" s="406">
        <v>13.5</v>
      </c>
      <c r="U122" s="462"/>
      <c r="V122" s="159" t="s">
        <v>155</v>
      </c>
      <c r="W122" s="365"/>
      <c r="X122" s="366">
        <f t="shared" si="88"/>
        <v>14214.596179116548</v>
      </c>
      <c r="Y122" s="367"/>
      <c r="Z122" s="367"/>
      <c r="AA122" s="367" t="s">
        <v>161</v>
      </c>
      <c r="AB122" s="365">
        <f t="shared" si="79"/>
        <v>0</v>
      </c>
      <c r="AC122" s="367"/>
      <c r="AD122" s="368">
        <f t="shared" si="80"/>
        <v>0</v>
      </c>
      <c r="AE122" s="367"/>
      <c r="AF122" s="407">
        <f t="shared" si="89"/>
        <v>0</v>
      </c>
      <c r="AG122" s="407">
        <f t="shared" si="81"/>
        <v>0</v>
      </c>
      <c r="AH122" s="407">
        <f t="shared" si="90"/>
        <v>15</v>
      </c>
      <c r="AI122" s="407">
        <f t="shared" si="78"/>
        <v>10</v>
      </c>
      <c r="AJ122" s="364" t="s">
        <v>161</v>
      </c>
      <c r="AK122" s="407">
        <f t="shared" si="87"/>
        <v>15</v>
      </c>
      <c r="AL122" s="364" t="s">
        <v>751</v>
      </c>
      <c r="AM122" s="407">
        <f t="shared" si="91"/>
        <v>10</v>
      </c>
      <c r="AN122" s="364" t="s">
        <v>161</v>
      </c>
      <c r="AO122" s="407">
        <f t="shared" si="82"/>
        <v>5</v>
      </c>
      <c r="AP122" s="364" t="s">
        <v>161</v>
      </c>
      <c r="AQ122" s="407">
        <f t="shared" si="83"/>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84"/>
        <v>55</v>
      </c>
      <c r="BR122" s="371"/>
      <c r="BS122" s="371"/>
      <c r="BT122" s="371"/>
      <c r="BU122" s="408"/>
      <c r="BV122" s="406">
        <f t="shared" si="85"/>
        <v>5.56</v>
      </c>
      <c r="BW122" s="406">
        <f t="shared" si="86"/>
        <v>19.059999999999999</v>
      </c>
      <c r="BX122" s="408"/>
      <c r="BY122" s="371"/>
      <c r="BZ122" s="293"/>
      <c r="CA122" s="291" t="s">
        <v>242</v>
      </c>
      <c r="CB122" s="293"/>
      <c r="CC122" s="291"/>
      <c r="CD122" s="293"/>
      <c r="CE122" s="291"/>
      <c r="CF122" s="293"/>
      <c r="CG122" s="291"/>
      <c r="CH122" s="293"/>
      <c r="CI122" s="294"/>
      <c r="CJ122" s="294"/>
      <c r="CK122" s="291"/>
      <c r="CL122" s="291"/>
      <c r="CM122" s="291"/>
      <c r="CN122" s="305"/>
      <c r="CO122" s="305">
        <v>1.04</v>
      </c>
      <c r="CP122" s="294"/>
      <c r="CQ122" s="294"/>
      <c r="CR122" s="293"/>
      <c r="CS122" s="293"/>
      <c r="CT122" s="294"/>
      <c r="CU122" s="294"/>
      <c r="CV122" s="293"/>
      <c r="CW122" s="293"/>
      <c r="CX122" s="305"/>
      <c r="CY122" s="305"/>
      <c r="CZ122" s="295">
        <v>68.489999999999995</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1125000</v>
      </c>
      <c r="EH122" s="292"/>
      <c r="EI122" s="292">
        <v>1012500</v>
      </c>
      <c r="EJ122" s="292"/>
      <c r="EK122" s="294"/>
    </row>
    <row r="123" spans="1:141" ht="45.6" customHeight="1" x14ac:dyDescent="0.2">
      <c r="A123" s="403" t="s">
        <v>572</v>
      </c>
      <c r="B123" s="404" t="s">
        <v>242</v>
      </c>
      <c r="C123" s="404" t="s">
        <v>214</v>
      </c>
      <c r="D123" s="238" t="s">
        <v>759</v>
      </c>
      <c r="E123" s="238" t="s">
        <v>179</v>
      </c>
      <c r="F123" s="403"/>
      <c r="G123" s="403" t="s">
        <v>514</v>
      </c>
      <c r="H123" s="403"/>
      <c r="I123" s="403"/>
      <c r="J123" s="403" t="s">
        <v>561</v>
      </c>
      <c r="K123" s="403"/>
      <c r="L123" s="405">
        <v>1813500</v>
      </c>
      <c r="M123" s="154"/>
      <c r="N123" s="462"/>
      <c r="O123" s="155"/>
      <c r="P123" s="367"/>
      <c r="Q123" s="367"/>
      <c r="R123" s="367"/>
      <c r="S123" s="406">
        <v>5.56</v>
      </c>
      <c r="T123" s="406">
        <v>13.5</v>
      </c>
      <c r="U123" s="462"/>
      <c r="V123" s="159" t="s">
        <v>155</v>
      </c>
      <c r="W123" s="365"/>
      <c r="X123" s="366">
        <f t="shared" si="88"/>
        <v>25459.921156373195</v>
      </c>
      <c r="Y123" s="367"/>
      <c r="Z123" s="367"/>
      <c r="AA123" s="367" t="s">
        <v>161</v>
      </c>
      <c r="AB123" s="365">
        <f t="shared" si="79"/>
        <v>0</v>
      </c>
      <c r="AC123" s="367"/>
      <c r="AD123" s="368">
        <f t="shared" si="80"/>
        <v>0</v>
      </c>
      <c r="AE123" s="367"/>
      <c r="AF123" s="407">
        <f t="shared" si="89"/>
        <v>0</v>
      </c>
      <c r="AG123" s="407">
        <f t="shared" si="81"/>
        <v>0</v>
      </c>
      <c r="AH123" s="407">
        <f t="shared" si="90"/>
        <v>15</v>
      </c>
      <c r="AI123" s="407">
        <f t="shared" si="78"/>
        <v>10</v>
      </c>
      <c r="AJ123" s="364" t="s">
        <v>161</v>
      </c>
      <c r="AK123" s="407">
        <f t="shared" si="87"/>
        <v>15</v>
      </c>
      <c r="AL123" s="364" t="s">
        <v>751</v>
      </c>
      <c r="AM123" s="407">
        <f t="shared" si="91"/>
        <v>10</v>
      </c>
      <c r="AN123" s="364" t="s">
        <v>161</v>
      </c>
      <c r="AO123" s="407">
        <f t="shared" si="82"/>
        <v>5</v>
      </c>
      <c r="AP123" s="364" t="s">
        <v>161</v>
      </c>
      <c r="AQ123" s="407">
        <f t="shared" si="83"/>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84"/>
        <v>55</v>
      </c>
      <c r="BR123" s="371"/>
      <c r="BS123" s="371"/>
      <c r="BT123" s="371"/>
      <c r="BU123" s="408"/>
      <c r="BV123" s="406">
        <f t="shared" si="85"/>
        <v>5.56</v>
      </c>
      <c r="BW123" s="406">
        <f t="shared" si="86"/>
        <v>19.059999999999999</v>
      </c>
      <c r="BX123" s="408"/>
      <c r="BY123" s="371"/>
      <c r="BZ123" s="293"/>
      <c r="CA123" s="291" t="s">
        <v>242</v>
      </c>
      <c r="CB123" s="293"/>
      <c r="CC123" s="291"/>
      <c r="CD123" s="293"/>
      <c r="CE123" s="291"/>
      <c r="CF123" s="293"/>
      <c r="CG123" s="291"/>
      <c r="CH123" s="293"/>
      <c r="CI123" s="294"/>
      <c r="CJ123" s="294"/>
      <c r="CK123" s="291"/>
      <c r="CL123" s="291"/>
      <c r="CM123" s="291"/>
      <c r="CN123" s="305"/>
      <c r="CO123" s="305">
        <v>1.04</v>
      </c>
      <c r="CP123" s="294"/>
      <c r="CQ123" s="294"/>
      <c r="CR123" s="293"/>
      <c r="CS123" s="293"/>
      <c r="CT123" s="294"/>
      <c r="CU123" s="294"/>
      <c r="CV123" s="293"/>
      <c r="CW123" s="293"/>
      <c r="CX123" s="305"/>
      <c r="CY123" s="305"/>
      <c r="CZ123" s="295">
        <v>68.489999999999995</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2015000</v>
      </c>
      <c r="EH123" s="292"/>
      <c r="EI123" s="292">
        <v>1813500</v>
      </c>
      <c r="EJ123" s="292"/>
      <c r="EK123" s="294"/>
    </row>
    <row r="124" spans="1:141" ht="30" x14ac:dyDescent="0.2">
      <c r="A124" s="403" t="s">
        <v>533</v>
      </c>
      <c r="B124" s="404" t="s">
        <v>233</v>
      </c>
      <c r="C124" s="404" t="s">
        <v>214</v>
      </c>
      <c r="D124" s="238" t="s">
        <v>759</v>
      </c>
      <c r="E124" s="238" t="s">
        <v>179</v>
      </c>
      <c r="F124" s="403"/>
      <c r="G124" s="403" t="s">
        <v>498</v>
      </c>
      <c r="H124" s="403"/>
      <c r="I124" s="403"/>
      <c r="J124" s="403" t="s">
        <v>534</v>
      </c>
      <c r="K124" s="403"/>
      <c r="L124" s="405">
        <v>499500</v>
      </c>
      <c r="M124" s="154"/>
      <c r="N124" s="462"/>
      <c r="O124" s="155"/>
      <c r="P124" s="367"/>
      <c r="Q124" s="367"/>
      <c r="R124" s="367"/>
      <c r="S124" s="406">
        <v>9.1300000000000008</v>
      </c>
      <c r="T124" s="406">
        <v>9.75</v>
      </c>
      <c r="U124" s="462"/>
      <c r="V124" s="159" t="s">
        <v>155</v>
      </c>
      <c r="W124" s="365"/>
      <c r="X124" s="366">
        <f t="shared" si="88"/>
        <v>13116.846284741918</v>
      </c>
      <c r="Y124" s="367"/>
      <c r="Z124" s="367"/>
      <c r="AA124" s="367" t="s">
        <v>161</v>
      </c>
      <c r="AB124" s="365">
        <f t="shared" si="79"/>
        <v>0</v>
      </c>
      <c r="AC124" s="367"/>
      <c r="AD124" s="368">
        <f t="shared" si="80"/>
        <v>0</v>
      </c>
      <c r="AE124" s="367"/>
      <c r="AF124" s="407">
        <f t="shared" si="89"/>
        <v>0</v>
      </c>
      <c r="AG124" s="407">
        <f t="shared" si="81"/>
        <v>0</v>
      </c>
      <c r="AH124" s="407">
        <f t="shared" si="90"/>
        <v>15</v>
      </c>
      <c r="AI124" s="407">
        <f t="shared" ref="AI124:AI149" si="92">IF(AJ124="Yes",10,0)</f>
        <v>10</v>
      </c>
      <c r="AJ124" s="364" t="s">
        <v>161</v>
      </c>
      <c r="AK124" s="407">
        <f t="shared" si="87"/>
        <v>15</v>
      </c>
      <c r="AL124" s="364" t="s">
        <v>751</v>
      </c>
      <c r="AM124" s="407">
        <f t="shared" si="91"/>
        <v>10</v>
      </c>
      <c r="AN124" s="364" t="s">
        <v>161</v>
      </c>
      <c r="AO124" s="407">
        <f t="shared" si="82"/>
        <v>5</v>
      </c>
      <c r="AP124" s="364" t="s">
        <v>161</v>
      </c>
      <c r="AQ124" s="407">
        <f t="shared" si="83"/>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84"/>
        <v>55</v>
      </c>
      <c r="BR124" s="371"/>
      <c r="BS124" s="371"/>
      <c r="BT124" s="371"/>
      <c r="BU124" s="408"/>
      <c r="BV124" s="406">
        <f t="shared" si="85"/>
        <v>9.1300000000000008</v>
      </c>
      <c r="BW124" s="406">
        <f t="shared" si="86"/>
        <v>18.880000000000003</v>
      </c>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555000</v>
      </c>
      <c r="EH124" s="292"/>
      <c r="EI124" s="292">
        <v>499500</v>
      </c>
      <c r="EJ124" s="292"/>
      <c r="EK124" s="294"/>
    </row>
    <row r="125" spans="1:141" ht="30" x14ac:dyDescent="0.2">
      <c r="A125" s="403" t="s">
        <v>538</v>
      </c>
      <c r="B125" s="404" t="s">
        <v>233</v>
      </c>
      <c r="C125" s="404" t="s">
        <v>214</v>
      </c>
      <c r="D125" s="238" t="s">
        <v>759</v>
      </c>
      <c r="E125" s="238" t="s">
        <v>179</v>
      </c>
      <c r="F125" s="403"/>
      <c r="G125" s="403" t="s">
        <v>498</v>
      </c>
      <c r="H125" s="403"/>
      <c r="I125" s="403"/>
      <c r="J125" s="403" t="s">
        <v>507</v>
      </c>
      <c r="K125" s="403"/>
      <c r="L125" s="405">
        <v>810000</v>
      </c>
      <c r="M125" s="154"/>
      <c r="N125" s="462"/>
      <c r="O125" s="155"/>
      <c r="P125" s="367"/>
      <c r="Q125" s="367"/>
      <c r="R125" s="367"/>
      <c r="S125" s="406">
        <v>8.7799999999999994</v>
      </c>
      <c r="T125" s="406">
        <v>9.75</v>
      </c>
      <c r="U125" s="462"/>
      <c r="V125" s="159" t="s">
        <v>155</v>
      </c>
      <c r="W125" s="365"/>
      <c r="X125" s="366">
        <f t="shared" si="88"/>
        <v>21270.561542824733</v>
      </c>
      <c r="Y125" s="367"/>
      <c r="Z125" s="367"/>
      <c r="AA125" s="367" t="s">
        <v>161</v>
      </c>
      <c r="AB125" s="365">
        <f t="shared" si="79"/>
        <v>0</v>
      </c>
      <c r="AC125" s="367"/>
      <c r="AD125" s="368">
        <f t="shared" si="80"/>
        <v>0</v>
      </c>
      <c r="AE125" s="367"/>
      <c r="AF125" s="407">
        <f t="shared" si="89"/>
        <v>0</v>
      </c>
      <c r="AG125" s="407">
        <f t="shared" si="81"/>
        <v>0</v>
      </c>
      <c r="AH125" s="407">
        <f t="shared" si="90"/>
        <v>15</v>
      </c>
      <c r="AI125" s="407">
        <f t="shared" si="92"/>
        <v>10</v>
      </c>
      <c r="AJ125" s="364" t="s">
        <v>161</v>
      </c>
      <c r="AK125" s="407">
        <f t="shared" si="87"/>
        <v>15</v>
      </c>
      <c r="AL125" s="364" t="s">
        <v>751</v>
      </c>
      <c r="AM125" s="407">
        <f t="shared" si="91"/>
        <v>10</v>
      </c>
      <c r="AN125" s="364" t="s">
        <v>161</v>
      </c>
      <c r="AO125" s="407">
        <f t="shared" si="82"/>
        <v>5</v>
      </c>
      <c r="AP125" s="364" t="s">
        <v>161</v>
      </c>
      <c r="AQ125" s="407">
        <f t="shared" si="83"/>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84"/>
        <v>55</v>
      </c>
      <c r="BR125" s="371"/>
      <c r="BS125" s="371"/>
      <c r="BT125" s="371"/>
      <c r="BU125" s="408"/>
      <c r="BV125" s="406">
        <f t="shared" si="85"/>
        <v>8.7799999999999994</v>
      </c>
      <c r="BW125" s="406">
        <f t="shared" si="86"/>
        <v>18.53</v>
      </c>
      <c r="BX125" s="408"/>
      <c r="BY125" s="371"/>
      <c r="BZ125" s="293"/>
      <c r="CA125" s="291" t="s">
        <v>233</v>
      </c>
      <c r="CB125" s="293"/>
      <c r="CC125" s="291"/>
      <c r="CD125" s="293"/>
      <c r="CE125" s="291"/>
      <c r="CF125" s="293"/>
      <c r="CG125" s="291"/>
      <c r="CH125" s="293"/>
      <c r="CI125" s="294"/>
      <c r="CJ125" s="294"/>
      <c r="CK125" s="291"/>
      <c r="CL125" s="291"/>
      <c r="CM125" s="291"/>
      <c r="CN125" s="305"/>
      <c r="CO125" s="305">
        <v>0.82</v>
      </c>
      <c r="CP125" s="294"/>
      <c r="CQ125" s="294"/>
      <c r="CR125" s="293"/>
      <c r="CS125" s="293"/>
      <c r="CT125" s="294"/>
      <c r="CU125" s="294"/>
      <c r="CV125" s="293"/>
      <c r="CW125" s="293"/>
      <c r="CX125" s="305"/>
      <c r="CY125" s="305"/>
      <c r="CZ125" s="295">
        <v>46.44</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900000</v>
      </c>
      <c r="EH125" s="292"/>
      <c r="EI125" s="292">
        <v>810000</v>
      </c>
      <c r="EJ125" s="292"/>
      <c r="EK125" s="294"/>
    </row>
    <row r="126" spans="1:141" ht="45" x14ac:dyDescent="0.2">
      <c r="A126" s="403" t="s">
        <v>539</v>
      </c>
      <c r="B126" s="404" t="s">
        <v>233</v>
      </c>
      <c r="C126" s="404" t="s">
        <v>214</v>
      </c>
      <c r="D126" s="238" t="s">
        <v>759</v>
      </c>
      <c r="E126" s="238" t="s">
        <v>179</v>
      </c>
      <c r="F126" s="403"/>
      <c r="G126" s="403" t="s">
        <v>498</v>
      </c>
      <c r="H126" s="403"/>
      <c r="I126" s="403"/>
      <c r="J126" s="403" t="s">
        <v>515</v>
      </c>
      <c r="K126" s="403"/>
      <c r="L126" s="405">
        <v>189000</v>
      </c>
      <c r="M126" s="154"/>
      <c r="N126" s="462"/>
      <c r="O126" s="155"/>
      <c r="P126" s="367"/>
      <c r="Q126" s="367"/>
      <c r="R126" s="367"/>
      <c r="S126" s="406">
        <v>8.74</v>
      </c>
      <c r="T126" s="406">
        <v>9.75</v>
      </c>
      <c r="U126" s="462"/>
      <c r="V126" s="159" t="s">
        <v>155</v>
      </c>
      <c r="W126" s="365"/>
      <c r="X126" s="366">
        <f t="shared" si="88"/>
        <v>4963.1310266591045</v>
      </c>
      <c r="Y126" s="367"/>
      <c r="Z126" s="367"/>
      <c r="AA126" s="367" t="s">
        <v>161</v>
      </c>
      <c r="AB126" s="365">
        <f t="shared" si="79"/>
        <v>0</v>
      </c>
      <c r="AC126" s="367"/>
      <c r="AD126" s="368">
        <f t="shared" si="80"/>
        <v>0</v>
      </c>
      <c r="AE126" s="367"/>
      <c r="AF126" s="407">
        <f t="shared" si="89"/>
        <v>0</v>
      </c>
      <c r="AG126" s="407">
        <f t="shared" si="81"/>
        <v>0</v>
      </c>
      <c r="AH126" s="407">
        <f t="shared" si="90"/>
        <v>15</v>
      </c>
      <c r="AI126" s="407">
        <f t="shared" si="92"/>
        <v>10</v>
      </c>
      <c r="AJ126" s="364" t="s">
        <v>161</v>
      </c>
      <c r="AK126" s="407">
        <f t="shared" si="87"/>
        <v>15</v>
      </c>
      <c r="AL126" s="364" t="s">
        <v>751</v>
      </c>
      <c r="AM126" s="407">
        <f t="shared" si="91"/>
        <v>10</v>
      </c>
      <c r="AN126" s="364" t="s">
        <v>161</v>
      </c>
      <c r="AO126" s="407">
        <f t="shared" si="82"/>
        <v>5</v>
      </c>
      <c r="AP126" s="364" t="s">
        <v>161</v>
      </c>
      <c r="AQ126" s="407">
        <f t="shared" si="83"/>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84"/>
        <v>55</v>
      </c>
      <c r="BR126" s="371"/>
      <c r="BS126" s="371"/>
      <c r="BT126" s="371"/>
      <c r="BU126" s="408"/>
      <c r="BV126" s="406">
        <f t="shared" si="85"/>
        <v>8.74</v>
      </c>
      <c r="BW126" s="406">
        <f t="shared" si="86"/>
        <v>18.490000000000002</v>
      </c>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210000</v>
      </c>
      <c r="EH126" s="292"/>
      <c r="EI126" s="292">
        <v>189000</v>
      </c>
      <c r="EJ126" s="292"/>
      <c r="EK126" s="294"/>
    </row>
    <row r="127" spans="1:141" ht="30" x14ac:dyDescent="0.2">
      <c r="A127" s="403" t="s">
        <v>542</v>
      </c>
      <c r="B127" s="404" t="s">
        <v>233</v>
      </c>
      <c r="C127" s="404" t="s">
        <v>214</v>
      </c>
      <c r="D127" s="238" t="s">
        <v>759</v>
      </c>
      <c r="E127" s="238" t="s">
        <v>179</v>
      </c>
      <c r="F127" s="403"/>
      <c r="G127" s="403" t="s">
        <v>498</v>
      </c>
      <c r="H127" s="403"/>
      <c r="I127" s="403"/>
      <c r="J127" s="403" t="s">
        <v>543</v>
      </c>
      <c r="K127" s="403"/>
      <c r="L127" s="405">
        <v>405000</v>
      </c>
      <c r="M127" s="154"/>
      <c r="N127" s="462"/>
      <c r="O127" s="155"/>
      <c r="P127" s="367"/>
      <c r="Q127" s="367"/>
      <c r="R127" s="367"/>
      <c r="S127" s="406">
        <v>8.1999999999999993</v>
      </c>
      <c r="T127" s="406">
        <v>9.75</v>
      </c>
      <c r="U127" s="462"/>
      <c r="V127" s="159" t="s">
        <v>155</v>
      </c>
      <c r="W127" s="365"/>
      <c r="X127" s="366">
        <f t="shared" si="88"/>
        <v>10635.280771412366</v>
      </c>
      <c r="Y127" s="367"/>
      <c r="Z127" s="367"/>
      <c r="AA127" s="367" t="s">
        <v>161</v>
      </c>
      <c r="AB127" s="365">
        <f t="shared" si="79"/>
        <v>0</v>
      </c>
      <c r="AC127" s="367"/>
      <c r="AD127" s="368">
        <f t="shared" si="80"/>
        <v>0</v>
      </c>
      <c r="AE127" s="367"/>
      <c r="AF127" s="407">
        <f t="shared" si="89"/>
        <v>0</v>
      </c>
      <c r="AG127" s="407">
        <f t="shared" si="81"/>
        <v>0</v>
      </c>
      <c r="AH127" s="407">
        <f t="shared" si="90"/>
        <v>15</v>
      </c>
      <c r="AI127" s="407">
        <f t="shared" si="92"/>
        <v>10</v>
      </c>
      <c r="AJ127" s="364" t="s">
        <v>161</v>
      </c>
      <c r="AK127" s="407">
        <f t="shared" si="87"/>
        <v>15</v>
      </c>
      <c r="AL127" s="364" t="s">
        <v>751</v>
      </c>
      <c r="AM127" s="407">
        <f t="shared" si="91"/>
        <v>10</v>
      </c>
      <c r="AN127" s="364" t="s">
        <v>161</v>
      </c>
      <c r="AO127" s="407">
        <f t="shared" si="82"/>
        <v>5</v>
      </c>
      <c r="AP127" s="364" t="s">
        <v>161</v>
      </c>
      <c r="AQ127" s="407">
        <f t="shared" si="83"/>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84"/>
        <v>55</v>
      </c>
      <c r="BR127" s="371"/>
      <c r="BS127" s="371"/>
      <c r="BT127" s="371"/>
      <c r="BU127" s="408"/>
      <c r="BV127" s="406">
        <f t="shared" si="85"/>
        <v>8.1999999999999993</v>
      </c>
      <c r="BW127" s="406">
        <f t="shared" si="86"/>
        <v>17.95</v>
      </c>
      <c r="BX127" s="408"/>
      <c r="BY127" s="371"/>
      <c r="BZ127" s="293"/>
      <c r="CA127" s="291" t="s">
        <v>233</v>
      </c>
      <c r="CB127" s="293"/>
      <c r="CC127" s="291"/>
      <c r="CD127" s="293"/>
      <c r="CE127" s="291"/>
      <c r="CF127" s="293"/>
      <c r="CG127" s="291"/>
      <c r="CH127" s="293"/>
      <c r="CI127" s="294"/>
      <c r="CJ127" s="294"/>
      <c r="CK127" s="291"/>
      <c r="CL127" s="291"/>
      <c r="CM127" s="291"/>
      <c r="CN127" s="305"/>
      <c r="CO127" s="305">
        <v>0.82</v>
      </c>
      <c r="CP127" s="294"/>
      <c r="CQ127" s="294"/>
      <c r="CR127" s="293"/>
      <c r="CS127" s="293"/>
      <c r="CT127" s="294"/>
      <c r="CU127" s="294"/>
      <c r="CV127" s="293"/>
      <c r="CW127" s="293"/>
      <c r="CX127" s="305"/>
      <c r="CY127" s="305"/>
      <c r="CZ127" s="295">
        <v>46.44</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450000</v>
      </c>
      <c r="EH127" s="292"/>
      <c r="EI127" s="292">
        <v>405000</v>
      </c>
      <c r="EJ127" s="292"/>
      <c r="EK127" s="294"/>
    </row>
    <row r="128" spans="1:141" ht="30" x14ac:dyDescent="0.2">
      <c r="A128" s="403" t="s">
        <v>545</v>
      </c>
      <c r="B128" s="404" t="s">
        <v>233</v>
      </c>
      <c r="C128" s="404" t="s">
        <v>214</v>
      </c>
      <c r="D128" s="238" t="s">
        <v>759</v>
      </c>
      <c r="E128" s="238" t="s">
        <v>179</v>
      </c>
      <c r="F128" s="403"/>
      <c r="G128" s="403" t="s">
        <v>498</v>
      </c>
      <c r="H128" s="403"/>
      <c r="I128" s="403"/>
      <c r="J128" s="403" t="s">
        <v>546</v>
      </c>
      <c r="K128" s="403"/>
      <c r="L128" s="405">
        <v>1980000</v>
      </c>
      <c r="M128" s="154"/>
      <c r="N128" s="462"/>
      <c r="O128" s="155"/>
      <c r="P128" s="367"/>
      <c r="Q128" s="367"/>
      <c r="R128" s="367"/>
      <c r="S128" s="406">
        <v>8.0500000000000007</v>
      </c>
      <c r="T128" s="406">
        <v>9.75</v>
      </c>
      <c r="U128" s="462"/>
      <c r="V128" s="159" t="s">
        <v>155</v>
      </c>
      <c r="W128" s="365"/>
      <c r="X128" s="366">
        <f t="shared" si="88"/>
        <v>51994.705993571573</v>
      </c>
      <c r="Y128" s="367"/>
      <c r="Z128" s="367"/>
      <c r="AA128" s="367" t="s">
        <v>161</v>
      </c>
      <c r="AB128" s="365">
        <f t="shared" si="79"/>
        <v>0</v>
      </c>
      <c r="AC128" s="367"/>
      <c r="AD128" s="368">
        <f t="shared" si="80"/>
        <v>0</v>
      </c>
      <c r="AE128" s="367"/>
      <c r="AF128" s="407">
        <f t="shared" si="89"/>
        <v>0</v>
      </c>
      <c r="AG128" s="407">
        <f t="shared" si="81"/>
        <v>0</v>
      </c>
      <c r="AH128" s="407">
        <f t="shared" si="90"/>
        <v>15</v>
      </c>
      <c r="AI128" s="407">
        <f t="shared" si="92"/>
        <v>10</v>
      </c>
      <c r="AJ128" s="364" t="s">
        <v>161</v>
      </c>
      <c r="AK128" s="407">
        <f t="shared" si="87"/>
        <v>15</v>
      </c>
      <c r="AL128" s="364" t="s">
        <v>751</v>
      </c>
      <c r="AM128" s="407">
        <f t="shared" si="91"/>
        <v>10</v>
      </c>
      <c r="AN128" s="364" t="s">
        <v>161</v>
      </c>
      <c r="AO128" s="407">
        <f t="shared" si="82"/>
        <v>5</v>
      </c>
      <c r="AP128" s="364" t="s">
        <v>161</v>
      </c>
      <c r="AQ128" s="407">
        <f t="shared" si="83"/>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84"/>
        <v>55</v>
      </c>
      <c r="BR128" s="371"/>
      <c r="BS128" s="371"/>
      <c r="BT128" s="371"/>
      <c r="BU128" s="408"/>
      <c r="BV128" s="406">
        <f t="shared" si="85"/>
        <v>8.0500000000000007</v>
      </c>
      <c r="BW128" s="406">
        <f t="shared" si="86"/>
        <v>17.8</v>
      </c>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2200000</v>
      </c>
      <c r="EH128" s="292"/>
      <c r="EI128" s="292">
        <v>1980000</v>
      </c>
      <c r="EJ128" s="292"/>
      <c r="EK128" s="294"/>
    </row>
    <row r="129" spans="1:142" ht="30" x14ac:dyDescent="0.2">
      <c r="A129" s="403" t="s">
        <v>548</v>
      </c>
      <c r="B129" s="404" t="s">
        <v>233</v>
      </c>
      <c r="C129" s="404" t="s">
        <v>214</v>
      </c>
      <c r="D129" s="238" t="s">
        <v>759</v>
      </c>
      <c r="E129" s="238" t="s">
        <v>179</v>
      </c>
      <c r="F129" s="403"/>
      <c r="G129" s="403" t="s">
        <v>498</v>
      </c>
      <c r="H129" s="403"/>
      <c r="I129" s="403"/>
      <c r="J129" s="403" t="s">
        <v>549</v>
      </c>
      <c r="K129" s="403"/>
      <c r="L129" s="405">
        <v>675000</v>
      </c>
      <c r="M129" s="154"/>
      <c r="N129" s="462"/>
      <c r="O129" s="155"/>
      <c r="P129" s="367"/>
      <c r="Q129" s="367"/>
      <c r="R129" s="367"/>
      <c r="S129" s="406">
        <v>7.97</v>
      </c>
      <c r="T129" s="406">
        <v>9.75</v>
      </c>
      <c r="U129" s="462"/>
      <c r="V129" s="159" t="s">
        <v>155</v>
      </c>
      <c r="W129" s="365"/>
      <c r="X129" s="366">
        <f t="shared" si="88"/>
        <v>17725.467952353945</v>
      </c>
      <c r="Y129" s="367"/>
      <c r="Z129" s="367"/>
      <c r="AA129" s="367" t="s">
        <v>161</v>
      </c>
      <c r="AB129" s="365">
        <f t="shared" si="79"/>
        <v>0</v>
      </c>
      <c r="AC129" s="367"/>
      <c r="AD129" s="368">
        <f t="shared" si="80"/>
        <v>0</v>
      </c>
      <c r="AE129" s="367"/>
      <c r="AF129" s="407">
        <f t="shared" si="89"/>
        <v>0</v>
      </c>
      <c r="AG129" s="407">
        <f t="shared" si="81"/>
        <v>0</v>
      </c>
      <c r="AH129" s="407">
        <f t="shared" si="90"/>
        <v>15</v>
      </c>
      <c r="AI129" s="407">
        <f t="shared" si="92"/>
        <v>10</v>
      </c>
      <c r="AJ129" s="364" t="s">
        <v>161</v>
      </c>
      <c r="AK129" s="407">
        <f t="shared" si="87"/>
        <v>15</v>
      </c>
      <c r="AL129" s="364" t="s">
        <v>751</v>
      </c>
      <c r="AM129" s="407">
        <f t="shared" si="91"/>
        <v>10</v>
      </c>
      <c r="AN129" s="364" t="s">
        <v>161</v>
      </c>
      <c r="AO129" s="407">
        <f t="shared" si="82"/>
        <v>5</v>
      </c>
      <c r="AP129" s="364" t="s">
        <v>161</v>
      </c>
      <c r="AQ129" s="407">
        <f t="shared" si="83"/>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84"/>
        <v>55</v>
      </c>
      <c r="BR129" s="371"/>
      <c r="BS129" s="371"/>
      <c r="BT129" s="371"/>
      <c r="BU129" s="408"/>
      <c r="BV129" s="406">
        <f t="shared" si="85"/>
        <v>7.97</v>
      </c>
      <c r="BW129" s="406">
        <f t="shared" si="86"/>
        <v>17.72</v>
      </c>
      <c r="BX129" s="408"/>
      <c r="BY129" s="371"/>
      <c r="BZ129" s="293"/>
      <c r="CA129" s="291" t="s">
        <v>233</v>
      </c>
      <c r="CB129" s="293"/>
      <c r="CC129" s="291"/>
      <c r="CD129" s="293"/>
      <c r="CE129" s="291"/>
      <c r="CF129" s="293"/>
      <c r="CG129" s="291"/>
      <c r="CH129" s="293"/>
      <c r="CI129" s="294"/>
      <c r="CJ129" s="294"/>
      <c r="CK129" s="291"/>
      <c r="CL129" s="291"/>
      <c r="CM129" s="291"/>
      <c r="CN129" s="305"/>
      <c r="CO129" s="305">
        <v>0.82</v>
      </c>
      <c r="CP129" s="294"/>
      <c r="CQ129" s="294"/>
      <c r="CR129" s="293"/>
      <c r="CS129" s="293"/>
      <c r="CT129" s="294"/>
      <c r="CU129" s="294"/>
      <c r="CV129" s="293"/>
      <c r="CW129" s="293"/>
      <c r="CX129" s="305"/>
      <c r="CY129" s="305"/>
      <c r="CZ129" s="295">
        <v>46.44</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406">
        <v>9.75</v>
      </c>
      <c r="U130" s="462"/>
      <c r="V130" s="159" t="s">
        <v>155</v>
      </c>
      <c r="W130" s="365"/>
      <c r="X130" s="366">
        <f t="shared" si="88"/>
        <v>10044.431839667235</v>
      </c>
      <c r="Y130" s="367"/>
      <c r="Z130" s="367"/>
      <c r="AA130" s="367" t="s">
        <v>161</v>
      </c>
      <c r="AB130" s="365">
        <f t="shared" si="79"/>
        <v>0</v>
      </c>
      <c r="AC130" s="367"/>
      <c r="AD130" s="368">
        <f t="shared" si="80"/>
        <v>0</v>
      </c>
      <c r="AE130" s="367"/>
      <c r="AF130" s="407">
        <f t="shared" si="89"/>
        <v>0</v>
      </c>
      <c r="AG130" s="407">
        <f t="shared" si="81"/>
        <v>0</v>
      </c>
      <c r="AH130" s="407">
        <f t="shared" si="90"/>
        <v>15</v>
      </c>
      <c r="AI130" s="407">
        <f t="shared" si="92"/>
        <v>10</v>
      </c>
      <c r="AJ130" s="364" t="s">
        <v>161</v>
      </c>
      <c r="AK130" s="407">
        <f t="shared" si="87"/>
        <v>15</v>
      </c>
      <c r="AL130" s="364" t="s">
        <v>751</v>
      </c>
      <c r="AM130" s="407">
        <f t="shared" si="91"/>
        <v>10</v>
      </c>
      <c r="AN130" s="364" t="s">
        <v>161</v>
      </c>
      <c r="AO130" s="407">
        <f t="shared" si="82"/>
        <v>5</v>
      </c>
      <c r="AP130" s="364" t="s">
        <v>161</v>
      </c>
      <c r="AQ130" s="407">
        <f t="shared" si="83"/>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84"/>
        <v>55</v>
      </c>
      <c r="BR130" s="371"/>
      <c r="BS130" s="371"/>
      <c r="BT130" s="371"/>
      <c r="BU130" s="408"/>
      <c r="BV130" s="406">
        <f t="shared" si="85"/>
        <v>7.87</v>
      </c>
      <c r="BW130" s="406">
        <f t="shared" si="86"/>
        <v>17.62</v>
      </c>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x14ac:dyDescent="0.2">
      <c r="A131" s="403" t="s">
        <v>535</v>
      </c>
      <c r="B131" s="404" t="s">
        <v>327</v>
      </c>
      <c r="C131" s="404" t="s">
        <v>214</v>
      </c>
      <c r="D131" s="238" t="s">
        <v>759</v>
      </c>
      <c r="E131" s="238" t="s">
        <v>179</v>
      </c>
      <c r="F131" s="403"/>
      <c r="G131" s="403" t="s">
        <v>536</v>
      </c>
      <c r="H131" s="403"/>
      <c r="I131" s="403"/>
      <c r="J131" s="403" t="s">
        <v>537</v>
      </c>
      <c r="K131" s="403"/>
      <c r="L131" s="405">
        <v>801000</v>
      </c>
      <c r="M131" s="154"/>
      <c r="N131" s="462"/>
      <c r="O131" s="155"/>
      <c r="P131" s="367"/>
      <c r="Q131" s="367"/>
      <c r="R131" s="367"/>
      <c r="S131" s="406">
        <v>9.06</v>
      </c>
      <c r="T131" s="406">
        <v>8.25</v>
      </c>
      <c r="U131" s="462"/>
      <c r="V131" s="159" t="s">
        <v>155</v>
      </c>
      <c r="W131" s="365"/>
      <c r="X131" s="366">
        <f t="shared" si="88"/>
        <v>18316.777344821909</v>
      </c>
      <c r="Y131" s="367"/>
      <c r="Z131" s="367"/>
      <c r="AA131" s="367" t="s">
        <v>161</v>
      </c>
      <c r="AB131" s="365">
        <f t="shared" si="79"/>
        <v>0</v>
      </c>
      <c r="AC131" s="367"/>
      <c r="AD131" s="368">
        <f t="shared" si="80"/>
        <v>0</v>
      </c>
      <c r="AE131" s="367"/>
      <c r="AF131" s="407">
        <f t="shared" si="89"/>
        <v>0</v>
      </c>
      <c r="AG131" s="407">
        <f t="shared" si="81"/>
        <v>0</v>
      </c>
      <c r="AH131" s="407">
        <f t="shared" si="90"/>
        <v>15</v>
      </c>
      <c r="AI131" s="407">
        <f t="shared" si="92"/>
        <v>10</v>
      </c>
      <c r="AJ131" s="364" t="s">
        <v>161</v>
      </c>
      <c r="AK131" s="407">
        <f t="shared" si="87"/>
        <v>15</v>
      </c>
      <c r="AL131" s="364" t="s">
        <v>751</v>
      </c>
      <c r="AM131" s="407">
        <f t="shared" si="91"/>
        <v>10</v>
      </c>
      <c r="AN131" s="364" t="s">
        <v>161</v>
      </c>
      <c r="AO131" s="407">
        <f t="shared" si="82"/>
        <v>5</v>
      </c>
      <c r="AP131" s="364" t="s">
        <v>161</v>
      </c>
      <c r="AQ131" s="407">
        <f t="shared" si="83"/>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84"/>
        <v>55</v>
      </c>
      <c r="BR131" s="371"/>
      <c r="BS131" s="371"/>
      <c r="BT131" s="371"/>
      <c r="BU131" s="408"/>
      <c r="BV131" s="406">
        <f t="shared" si="85"/>
        <v>9.06</v>
      </c>
      <c r="BW131" s="406">
        <f t="shared" si="86"/>
        <v>17.310000000000002</v>
      </c>
      <c r="BX131" s="408"/>
      <c r="BY131" s="371"/>
      <c r="BZ131" s="293"/>
      <c r="CA131" s="291" t="s">
        <v>327</v>
      </c>
      <c r="CB131" s="293"/>
      <c r="CC131" s="291"/>
      <c r="CD131" s="293"/>
      <c r="CE131" s="291"/>
      <c r="CF131" s="293"/>
      <c r="CG131" s="291"/>
      <c r="CH131" s="293"/>
      <c r="CI131" s="294"/>
      <c r="CJ131" s="294"/>
      <c r="CK131" s="291"/>
      <c r="CL131" s="291"/>
      <c r="CM131" s="291"/>
      <c r="CN131" s="305"/>
      <c r="CO131" s="305">
        <v>1.1399999999999999</v>
      </c>
      <c r="CP131" s="294"/>
      <c r="CQ131" s="294"/>
      <c r="CR131" s="293"/>
      <c r="CS131" s="293"/>
      <c r="CT131" s="294"/>
      <c r="CU131" s="294"/>
      <c r="CV131" s="293"/>
      <c r="CW131" s="293"/>
      <c r="CX131" s="305"/>
      <c r="CY131" s="305"/>
      <c r="CZ131" s="295">
        <v>38.36</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890000</v>
      </c>
      <c r="EH131" s="292"/>
      <c r="EI131" s="292">
        <v>801000</v>
      </c>
      <c r="EJ131" s="292"/>
      <c r="EK131" s="294"/>
    </row>
    <row r="132" spans="1:142" ht="30" x14ac:dyDescent="0.2">
      <c r="A132" s="403" t="s">
        <v>530</v>
      </c>
      <c r="B132" s="404" t="s">
        <v>225</v>
      </c>
      <c r="C132" s="404" t="s">
        <v>224</v>
      </c>
      <c r="D132" s="238" t="s">
        <v>759</v>
      </c>
      <c r="E132" s="238" t="s">
        <v>179</v>
      </c>
      <c r="F132" s="403"/>
      <c r="G132" s="403" t="s">
        <v>531</v>
      </c>
      <c r="H132" s="403"/>
      <c r="I132" s="403"/>
      <c r="J132" s="403" t="s">
        <v>532</v>
      </c>
      <c r="K132" s="403"/>
      <c r="L132" s="405">
        <v>459000</v>
      </c>
      <c r="M132" s="154"/>
      <c r="N132" s="462"/>
      <c r="O132" s="155"/>
      <c r="P132" s="367"/>
      <c r="Q132" s="367"/>
      <c r="R132" s="367"/>
      <c r="S132" s="406">
        <v>10.199999999999999</v>
      </c>
      <c r="T132" s="406">
        <v>7</v>
      </c>
      <c r="U132" s="462"/>
      <c r="V132" s="159" t="s">
        <v>155</v>
      </c>
      <c r="W132" s="365"/>
      <c r="X132" s="366">
        <f t="shared" si="88"/>
        <v>39185.555128697662</v>
      </c>
      <c r="Y132" s="367"/>
      <c r="Z132" s="367"/>
      <c r="AA132" s="367" t="s">
        <v>161</v>
      </c>
      <c r="AB132" s="365">
        <f t="shared" si="79"/>
        <v>0</v>
      </c>
      <c r="AC132" s="367"/>
      <c r="AD132" s="368">
        <f t="shared" si="80"/>
        <v>0</v>
      </c>
      <c r="AE132" s="367"/>
      <c r="AF132" s="407">
        <f t="shared" si="89"/>
        <v>0</v>
      </c>
      <c r="AG132" s="407">
        <f t="shared" si="81"/>
        <v>0</v>
      </c>
      <c r="AH132" s="407">
        <f t="shared" si="90"/>
        <v>15</v>
      </c>
      <c r="AI132" s="407">
        <f t="shared" si="92"/>
        <v>10</v>
      </c>
      <c r="AJ132" s="364" t="s">
        <v>161</v>
      </c>
      <c r="AK132" s="407">
        <f t="shared" si="87"/>
        <v>15</v>
      </c>
      <c r="AL132" s="364" t="s">
        <v>751</v>
      </c>
      <c r="AM132" s="407">
        <f t="shared" si="91"/>
        <v>10</v>
      </c>
      <c r="AN132" s="364" t="s">
        <v>161</v>
      </c>
      <c r="AO132" s="407">
        <f t="shared" si="82"/>
        <v>5</v>
      </c>
      <c r="AP132" s="364" t="s">
        <v>161</v>
      </c>
      <c r="AQ132" s="407">
        <f t="shared" si="83"/>
        <v>0</v>
      </c>
      <c r="AR132" s="364" t="s">
        <v>162</v>
      </c>
      <c r="AS132" s="370"/>
      <c r="AT132" s="370"/>
      <c r="AU132" s="370"/>
      <c r="AV132" s="370"/>
      <c r="AW132" s="370"/>
      <c r="AX132" s="370"/>
      <c r="AY132" s="370"/>
      <c r="AZ132" s="370"/>
      <c r="BA132" s="451"/>
      <c r="BB132" s="448"/>
      <c r="BC132" s="451"/>
      <c r="BD132" s="361" t="s">
        <v>224</v>
      </c>
      <c r="BE132" s="371"/>
      <c r="BF132" s="345"/>
      <c r="BG132" s="371"/>
      <c r="BH132" s="345"/>
      <c r="BI132" s="371"/>
      <c r="BJ132" s="371"/>
      <c r="BK132" s="371"/>
      <c r="BL132" s="371"/>
      <c r="BM132" s="371"/>
      <c r="BN132" s="371"/>
      <c r="BO132" s="371"/>
      <c r="BP132" s="371"/>
      <c r="BQ132" s="406">
        <f t="shared" si="84"/>
        <v>55</v>
      </c>
      <c r="BR132" s="371"/>
      <c r="BS132" s="371"/>
      <c r="BT132" s="371"/>
      <c r="BU132" s="408"/>
      <c r="BV132" s="406">
        <f t="shared" si="85"/>
        <v>10.199999999999999</v>
      </c>
      <c r="BW132" s="406">
        <f t="shared" si="86"/>
        <v>17.2</v>
      </c>
      <c r="BX132" s="408"/>
      <c r="BY132" s="371"/>
      <c r="BZ132" s="293"/>
      <c r="CA132" s="291" t="s">
        <v>225</v>
      </c>
      <c r="CB132" s="293"/>
      <c r="CC132" s="291"/>
      <c r="CD132" s="293"/>
      <c r="CE132" s="291"/>
      <c r="CF132" s="293"/>
      <c r="CG132" s="291"/>
      <c r="CH132" s="293"/>
      <c r="CI132" s="294"/>
      <c r="CJ132" s="294"/>
      <c r="CK132" s="291"/>
      <c r="CL132" s="291"/>
      <c r="CM132" s="291"/>
      <c r="CN132" s="305"/>
      <c r="CO132" s="305">
        <v>0.95</v>
      </c>
      <c r="CP132" s="294"/>
      <c r="CQ132" s="294"/>
      <c r="CR132" s="293"/>
      <c r="CS132" s="293"/>
      <c r="CT132" s="294"/>
      <c r="CU132" s="294"/>
      <c r="CV132" s="293"/>
      <c r="CW132" s="293"/>
      <c r="CX132" s="305"/>
      <c r="CY132" s="305"/>
      <c r="CZ132" s="295">
        <v>12.33</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510000</v>
      </c>
      <c r="EH132" s="292"/>
      <c r="EI132" s="292">
        <v>459000</v>
      </c>
      <c r="EJ132" s="292"/>
      <c r="EK132" s="294"/>
    </row>
    <row r="133" spans="1:142" ht="30" x14ac:dyDescent="0.2">
      <c r="A133" s="403" t="s">
        <v>528</v>
      </c>
      <c r="B133" s="404" t="s">
        <v>310</v>
      </c>
      <c r="C133" s="404" t="s">
        <v>214</v>
      </c>
      <c r="D133" s="238" t="s">
        <v>759</v>
      </c>
      <c r="E133" s="238" t="s">
        <v>179</v>
      </c>
      <c r="F133" s="403"/>
      <c r="G133" s="403" t="s">
        <v>512</v>
      </c>
      <c r="H133" s="403"/>
      <c r="I133" s="403"/>
      <c r="J133" s="403" t="s">
        <v>507</v>
      </c>
      <c r="K133" s="403"/>
      <c r="L133" s="405">
        <v>666000</v>
      </c>
      <c r="M133" s="154"/>
      <c r="N133" s="462"/>
      <c r="O133" s="155"/>
      <c r="P133" s="367"/>
      <c r="Q133" s="367"/>
      <c r="R133" s="367"/>
      <c r="S133" s="406">
        <v>11.07</v>
      </c>
      <c r="T133" s="406">
        <v>6</v>
      </c>
      <c r="U133" s="462"/>
      <c r="V133" s="159" t="s">
        <v>155</v>
      </c>
      <c r="W133" s="365"/>
      <c r="X133" s="366">
        <f t="shared" si="88"/>
        <v>17607.495611344937</v>
      </c>
      <c r="Y133" s="367"/>
      <c r="Z133" s="367"/>
      <c r="AA133" s="367" t="s">
        <v>161</v>
      </c>
      <c r="AB133" s="365">
        <f t="shared" si="79"/>
        <v>0</v>
      </c>
      <c r="AC133" s="367"/>
      <c r="AD133" s="368">
        <f t="shared" si="80"/>
        <v>0</v>
      </c>
      <c r="AE133" s="367"/>
      <c r="AF133" s="407">
        <f t="shared" si="89"/>
        <v>0</v>
      </c>
      <c r="AG133" s="407">
        <f t="shared" si="81"/>
        <v>0</v>
      </c>
      <c r="AH133" s="407">
        <f t="shared" si="90"/>
        <v>15</v>
      </c>
      <c r="AI133" s="407">
        <f t="shared" si="92"/>
        <v>10</v>
      </c>
      <c r="AJ133" s="364" t="s">
        <v>161</v>
      </c>
      <c r="AK133" s="407">
        <f t="shared" si="87"/>
        <v>15</v>
      </c>
      <c r="AL133" s="364" t="s">
        <v>751</v>
      </c>
      <c r="AM133" s="407">
        <f t="shared" si="91"/>
        <v>10</v>
      </c>
      <c r="AN133" s="364" t="s">
        <v>161</v>
      </c>
      <c r="AO133" s="407">
        <f t="shared" si="82"/>
        <v>5</v>
      </c>
      <c r="AP133" s="364" t="s">
        <v>161</v>
      </c>
      <c r="AQ133" s="407">
        <f t="shared" si="83"/>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84"/>
        <v>55</v>
      </c>
      <c r="BR133" s="371"/>
      <c r="BS133" s="371"/>
      <c r="BT133" s="371"/>
      <c r="BU133" s="408"/>
      <c r="BV133" s="406">
        <f t="shared" si="85"/>
        <v>11.07</v>
      </c>
      <c r="BW133" s="406">
        <f t="shared" si="86"/>
        <v>17.07</v>
      </c>
      <c r="BX133" s="408"/>
      <c r="BY133" s="371"/>
      <c r="BZ133" s="293"/>
      <c r="CA133" s="291" t="s">
        <v>310</v>
      </c>
      <c r="CB133" s="293"/>
      <c r="CC133" s="291"/>
      <c r="CD133" s="293"/>
      <c r="CE133" s="291"/>
      <c r="CF133" s="293"/>
      <c r="CG133" s="291"/>
      <c r="CH133" s="293"/>
      <c r="CI133" s="294"/>
      <c r="CJ133" s="294"/>
      <c r="CK133" s="291"/>
      <c r="CL133" s="291"/>
      <c r="CM133" s="291"/>
      <c r="CN133" s="305"/>
      <c r="CO133" s="305">
        <v>1.04</v>
      </c>
      <c r="CP133" s="294"/>
      <c r="CQ133" s="294"/>
      <c r="CR133" s="293"/>
      <c r="CS133" s="293"/>
      <c r="CT133" s="294"/>
      <c r="CU133" s="294"/>
      <c r="CV133" s="293"/>
      <c r="CW133" s="293"/>
      <c r="CX133" s="305"/>
      <c r="CY133" s="305"/>
      <c r="CZ133" s="295">
        <v>36.369999999999997</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740000</v>
      </c>
      <c r="EH133" s="292"/>
      <c r="EI133" s="292">
        <v>666000</v>
      </c>
      <c r="EJ133" s="292"/>
      <c r="EK133" s="294"/>
    </row>
    <row r="134" spans="1:142" ht="30" x14ac:dyDescent="0.2">
      <c r="A134" s="403" t="s">
        <v>560</v>
      </c>
      <c r="B134" s="404" t="s">
        <v>233</v>
      </c>
      <c r="C134" s="404" t="s">
        <v>214</v>
      </c>
      <c r="D134" s="238" t="s">
        <v>759</v>
      </c>
      <c r="E134" s="238" t="s">
        <v>179</v>
      </c>
      <c r="F134" s="403"/>
      <c r="G134" s="403" t="s">
        <v>498</v>
      </c>
      <c r="H134" s="403"/>
      <c r="I134" s="403"/>
      <c r="J134" s="403" t="s">
        <v>561</v>
      </c>
      <c r="K134" s="403"/>
      <c r="L134" s="405">
        <v>270000</v>
      </c>
      <c r="M134" s="154"/>
      <c r="N134" s="462"/>
      <c r="O134" s="155"/>
      <c r="P134" s="367"/>
      <c r="Q134" s="367"/>
      <c r="R134" s="367"/>
      <c r="S134" s="406">
        <v>6.97</v>
      </c>
      <c r="T134" s="406">
        <v>9.75</v>
      </c>
      <c r="U134" s="462"/>
      <c r="V134" s="159" t="s">
        <v>155</v>
      </c>
      <c r="W134" s="365"/>
      <c r="X134" s="366">
        <f t="shared" si="88"/>
        <v>7090.1871809415779</v>
      </c>
      <c r="Y134" s="367"/>
      <c r="Z134" s="367"/>
      <c r="AA134" s="367" t="s">
        <v>161</v>
      </c>
      <c r="AB134" s="365">
        <f t="shared" si="79"/>
        <v>0</v>
      </c>
      <c r="AC134" s="367"/>
      <c r="AD134" s="368">
        <f t="shared" si="80"/>
        <v>0</v>
      </c>
      <c r="AE134" s="367"/>
      <c r="AF134" s="407">
        <f t="shared" si="89"/>
        <v>0</v>
      </c>
      <c r="AG134" s="407">
        <f t="shared" si="81"/>
        <v>0</v>
      </c>
      <c r="AH134" s="407">
        <f t="shared" si="90"/>
        <v>15</v>
      </c>
      <c r="AI134" s="407">
        <f t="shared" si="92"/>
        <v>10</v>
      </c>
      <c r="AJ134" s="364" t="s">
        <v>161</v>
      </c>
      <c r="AK134" s="407">
        <f t="shared" si="87"/>
        <v>15</v>
      </c>
      <c r="AL134" s="364" t="s">
        <v>751</v>
      </c>
      <c r="AM134" s="407">
        <f t="shared" si="91"/>
        <v>10</v>
      </c>
      <c r="AN134" s="364" t="s">
        <v>161</v>
      </c>
      <c r="AO134" s="407">
        <f t="shared" si="82"/>
        <v>5</v>
      </c>
      <c r="AP134" s="364" t="s">
        <v>161</v>
      </c>
      <c r="AQ134" s="407">
        <f t="shared" si="83"/>
        <v>0</v>
      </c>
      <c r="AR134" s="364" t="s">
        <v>162</v>
      </c>
      <c r="AS134" s="370"/>
      <c r="AT134" s="370"/>
      <c r="AU134" s="370"/>
      <c r="AV134" s="370"/>
      <c r="AW134" s="370"/>
      <c r="AX134" s="370"/>
      <c r="AY134" s="370"/>
      <c r="AZ134" s="370"/>
      <c r="BA134" s="451"/>
      <c r="BB134" s="448"/>
      <c r="BC134" s="451"/>
      <c r="BD134" s="361" t="s">
        <v>214</v>
      </c>
      <c r="BE134" s="371"/>
      <c r="BF134" s="345"/>
      <c r="BG134" s="371"/>
      <c r="BH134" s="345"/>
      <c r="BI134" s="371"/>
      <c r="BJ134" s="371"/>
      <c r="BK134" s="371"/>
      <c r="BL134" s="371"/>
      <c r="BM134" s="371"/>
      <c r="BN134" s="371"/>
      <c r="BO134" s="371"/>
      <c r="BP134" s="371"/>
      <c r="BQ134" s="406">
        <f t="shared" si="84"/>
        <v>55</v>
      </c>
      <c r="BR134" s="371"/>
      <c r="BS134" s="371"/>
      <c r="BT134" s="371"/>
      <c r="BU134" s="408"/>
      <c r="BV134" s="406">
        <f t="shared" si="85"/>
        <v>6.97</v>
      </c>
      <c r="BW134" s="406">
        <f t="shared" si="86"/>
        <v>16.72</v>
      </c>
      <c r="BX134" s="408"/>
      <c r="BY134" s="371"/>
      <c r="BZ134" s="293"/>
      <c r="CA134" s="291" t="s">
        <v>233</v>
      </c>
      <c r="CB134" s="293"/>
      <c r="CC134" s="291"/>
      <c r="CD134" s="293"/>
      <c r="CE134" s="291"/>
      <c r="CF134" s="293"/>
      <c r="CG134" s="291"/>
      <c r="CH134" s="293"/>
      <c r="CI134" s="294"/>
      <c r="CJ134" s="294"/>
      <c r="CK134" s="291"/>
      <c r="CL134" s="291"/>
      <c r="CM134" s="291"/>
      <c r="CN134" s="305"/>
      <c r="CO134" s="305">
        <v>0.82</v>
      </c>
      <c r="CP134" s="294"/>
      <c r="CQ134" s="294"/>
      <c r="CR134" s="293"/>
      <c r="CS134" s="293"/>
      <c r="CT134" s="294"/>
      <c r="CU134" s="294"/>
      <c r="CV134" s="293"/>
      <c r="CW134" s="293"/>
      <c r="CX134" s="305"/>
      <c r="CY134" s="305"/>
      <c r="CZ134" s="295">
        <v>46.44</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300000</v>
      </c>
      <c r="EH134" s="292"/>
      <c r="EI134" s="292">
        <v>270000</v>
      </c>
      <c r="EJ134" s="292"/>
      <c r="EK134" s="294"/>
    </row>
    <row r="135" spans="1:142" ht="30" x14ac:dyDescent="0.2">
      <c r="A135" s="403" t="s">
        <v>547</v>
      </c>
      <c r="B135" s="404" t="s">
        <v>327</v>
      </c>
      <c r="C135" s="404" t="s">
        <v>214</v>
      </c>
      <c r="D135" s="238" t="s">
        <v>759</v>
      </c>
      <c r="E135" s="238" t="s">
        <v>179</v>
      </c>
      <c r="F135" s="403"/>
      <c r="G135" s="403" t="s">
        <v>536</v>
      </c>
      <c r="H135" s="403"/>
      <c r="I135" s="403"/>
      <c r="J135" s="403" t="s">
        <v>507</v>
      </c>
      <c r="K135" s="403"/>
      <c r="L135" s="405">
        <v>420368</v>
      </c>
      <c r="M135" s="154"/>
      <c r="N135" s="462"/>
      <c r="O135" s="155"/>
      <c r="P135" s="367"/>
      <c r="Q135" s="367"/>
      <c r="R135" s="367"/>
      <c r="S135" s="406">
        <v>8.0399999999999991</v>
      </c>
      <c r="T135" s="406">
        <v>8.25</v>
      </c>
      <c r="U135" s="462"/>
      <c r="V135" s="159" t="s">
        <v>155</v>
      </c>
      <c r="W135" s="365"/>
      <c r="X135" s="366">
        <f t="shared" si="88"/>
        <v>9612.7179262023674</v>
      </c>
      <c r="Y135" s="367"/>
      <c r="Z135" s="367"/>
      <c r="AA135" s="367" t="s">
        <v>161</v>
      </c>
      <c r="AB135" s="365">
        <f t="shared" si="79"/>
        <v>0</v>
      </c>
      <c r="AC135" s="367"/>
      <c r="AD135" s="368">
        <f t="shared" si="80"/>
        <v>0</v>
      </c>
      <c r="AE135" s="367"/>
      <c r="AF135" s="407">
        <f t="shared" si="89"/>
        <v>0</v>
      </c>
      <c r="AG135" s="407">
        <f t="shared" si="81"/>
        <v>0</v>
      </c>
      <c r="AH135" s="407">
        <f t="shared" si="90"/>
        <v>15</v>
      </c>
      <c r="AI135" s="407">
        <f t="shared" si="92"/>
        <v>10</v>
      </c>
      <c r="AJ135" s="364" t="s">
        <v>161</v>
      </c>
      <c r="AK135" s="407">
        <f t="shared" si="87"/>
        <v>15</v>
      </c>
      <c r="AL135" s="364" t="s">
        <v>751</v>
      </c>
      <c r="AM135" s="407">
        <f t="shared" si="91"/>
        <v>10</v>
      </c>
      <c r="AN135" s="364" t="s">
        <v>161</v>
      </c>
      <c r="AO135" s="407">
        <f t="shared" si="82"/>
        <v>5</v>
      </c>
      <c r="AP135" s="364" t="s">
        <v>161</v>
      </c>
      <c r="AQ135" s="407">
        <f t="shared" si="83"/>
        <v>0</v>
      </c>
      <c r="AR135" s="364" t="s">
        <v>162</v>
      </c>
      <c r="AS135" s="370"/>
      <c r="AT135" s="370"/>
      <c r="AU135" s="370"/>
      <c r="AV135" s="370"/>
      <c r="AW135" s="370"/>
      <c r="AX135" s="370"/>
      <c r="AY135" s="370"/>
      <c r="AZ135" s="370"/>
      <c r="BA135" s="451"/>
      <c r="BB135" s="448"/>
      <c r="BC135" s="451"/>
      <c r="BD135" s="345" t="s">
        <v>214</v>
      </c>
      <c r="BE135" s="371"/>
      <c r="BF135" s="345"/>
      <c r="BG135" s="371"/>
      <c r="BH135" s="345"/>
      <c r="BI135" s="371"/>
      <c r="BJ135" s="371"/>
      <c r="BK135" s="371"/>
      <c r="BL135" s="371"/>
      <c r="BM135" s="371"/>
      <c r="BN135" s="371"/>
      <c r="BO135" s="371"/>
      <c r="BP135" s="371"/>
      <c r="BQ135" s="406">
        <f t="shared" si="84"/>
        <v>55</v>
      </c>
      <c r="BR135" s="371"/>
      <c r="BS135" s="371"/>
      <c r="BT135" s="371"/>
      <c r="BU135" s="408"/>
      <c r="BV135" s="406">
        <f t="shared" si="85"/>
        <v>8.0399999999999991</v>
      </c>
      <c r="BW135" s="406">
        <f t="shared" si="86"/>
        <v>16.29</v>
      </c>
      <c r="BX135" s="408"/>
      <c r="BY135" s="371"/>
      <c r="BZ135" s="293"/>
      <c r="CA135" s="291" t="s">
        <v>327</v>
      </c>
      <c r="CB135" s="293"/>
      <c r="CC135" s="291"/>
      <c r="CD135" s="293"/>
      <c r="CE135" s="291"/>
      <c r="CF135" s="293"/>
      <c r="CG135" s="291"/>
      <c r="CH135" s="293"/>
      <c r="CI135" s="294"/>
      <c r="CJ135" s="294"/>
      <c r="CK135" s="291"/>
      <c r="CL135" s="291"/>
      <c r="CM135" s="291"/>
      <c r="CN135" s="305"/>
      <c r="CO135" s="305">
        <v>1.1399999999999999</v>
      </c>
      <c r="CP135" s="294"/>
      <c r="CQ135" s="294"/>
      <c r="CR135" s="293"/>
      <c r="CS135" s="293"/>
      <c r="CT135" s="294"/>
      <c r="CU135" s="294"/>
      <c r="CV135" s="293"/>
      <c r="CW135" s="293"/>
      <c r="CX135" s="305"/>
      <c r="CY135" s="305"/>
      <c r="CZ135" s="295">
        <v>38.36</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467075</v>
      </c>
      <c r="EH135" s="292"/>
      <c r="EI135" s="292">
        <v>420368</v>
      </c>
      <c r="EJ135" s="292"/>
      <c r="EK135" s="294"/>
    </row>
    <row r="136" spans="1:142" ht="30" x14ac:dyDescent="0.2">
      <c r="A136" s="403" t="s">
        <v>568</v>
      </c>
      <c r="B136" s="404" t="s">
        <v>233</v>
      </c>
      <c r="C136" s="404" t="s">
        <v>214</v>
      </c>
      <c r="D136" s="238" t="s">
        <v>759</v>
      </c>
      <c r="E136" s="238" t="s">
        <v>179</v>
      </c>
      <c r="F136" s="403"/>
      <c r="G136" s="403" t="s">
        <v>498</v>
      </c>
      <c r="H136" s="403"/>
      <c r="I136" s="403"/>
      <c r="J136" s="403" t="s">
        <v>561</v>
      </c>
      <c r="K136" s="403"/>
      <c r="L136" s="405">
        <v>468000</v>
      </c>
      <c r="M136" s="154"/>
      <c r="N136" s="462"/>
      <c r="O136" s="155"/>
      <c r="P136" s="367"/>
      <c r="Q136" s="367"/>
      <c r="R136" s="367"/>
      <c r="S136" s="406">
        <v>5.56</v>
      </c>
      <c r="T136" s="406">
        <v>9.75</v>
      </c>
      <c r="U136" s="462"/>
      <c r="V136" s="159" t="s">
        <v>155</v>
      </c>
      <c r="W136" s="365"/>
      <c r="X136" s="366">
        <f t="shared" si="88"/>
        <v>12289.657780298734</v>
      </c>
      <c r="Y136" s="367"/>
      <c r="Z136" s="367"/>
      <c r="AA136" s="367" t="s">
        <v>161</v>
      </c>
      <c r="AB136" s="365">
        <f t="shared" si="79"/>
        <v>0</v>
      </c>
      <c r="AC136" s="367"/>
      <c r="AD136" s="368">
        <f t="shared" si="80"/>
        <v>0</v>
      </c>
      <c r="AE136" s="367"/>
      <c r="AF136" s="407">
        <f t="shared" si="89"/>
        <v>0</v>
      </c>
      <c r="AG136" s="407">
        <f t="shared" si="81"/>
        <v>0</v>
      </c>
      <c r="AH136" s="407">
        <f t="shared" si="90"/>
        <v>15</v>
      </c>
      <c r="AI136" s="407">
        <f t="shared" si="92"/>
        <v>10</v>
      </c>
      <c r="AJ136" s="364" t="s">
        <v>161</v>
      </c>
      <c r="AK136" s="407">
        <f t="shared" si="87"/>
        <v>15</v>
      </c>
      <c r="AL136" s="364" t="s">
        <v>751</v>
      </c>
      <c r="AM136" s="407">
        <f t="shared" si="91"/>
        <v>10</v>
      </c>
      <c r="AN136" s="364" t="s">
        <v>161</v>
      </c>
      <c r="AO136" s="407">
        <f t="shared" si="82"/>
        <v>5</v>
      </c>
      <c r="AP136" s="364" t="s">
        <v>161</v>
      </c>
      <c r="AQ136" s="407">
        <f t="shared" si="83"/>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84"/>
        <v>55</v>
      </c>
      <c r="BR136" s="371"/>
      <c r="BS136" s="371"/>
      <c r="BT136" s="371"/>
      <c r="BU136" s="408"/>
      <c r="BV136" s="406">
        <f t="shared" si="85"/>
        <v>5.56</v>
      </c>
      <c r="BW136" s="406">
        <f t="shared" si="86"/>
        <v>15.309999999999999</v>
      </c>
      <c r="BX136" s="408"/>
      <c r="BY136" s="371"/>
      <c r="BZ136" s="293"/>
      <c r="CA136" s="291" t="s">
        <v>233</v>
      </c>
      <c r="CB136" s="293"/>
      <c r="CC136" s="291"/>
      <c r="CD136" s="293"/>
      <c r="CE136" s="291"/>
      <c r="CF136" s="293"/>
      <c r="CG136" s="291"/>
      <c r="CH136" s="293"/>
      <c r="CI136" s="294"/>
      <c r="CJ136" s="294"/>
      <c r="CK136" s="291"/>
      <c r="CL136" s="291"/>
      <c r="CM136" s="291"/>
      <c r="CN136" s="305"/>
      <c r="CO136" s="305">
        <v>0.82</v>
      </c>
      <c r="CP136" s="294"/>
      <c r="CQ136" s="294"/>
      <c r="CR136" s="293"/>
      <c r="CS136" s="293"/>
      <c r="CT136" s="294"/>
      <c r="CU136" s="294"/>
      <c r="CV136" s="293"/>
      <c r="CW136" s="293"/>
      <c r="CX136" s="305"/>
      <c r="CY136" s="305"/>
      <c r="CZ136" s="295">
        <v>46.44</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520000</v>
      </c>
      <c r="EH136" s="292"/>
      <c r="EI136" s="292">
        <v>468000</v>
      </c>
      <c r="EJ136" s="292"/>
      <c r="EK136" s="294"/>
    </row>
    <row r="137" spans="1:142" ht="30" x14ac:dyDescent="0.2">
      <c r="A137" s="403" t="s">
        <v>562</v>
      </c>
      <c r="B137" s="404" t="s">
        <v>327</v>
      </c>
      <c r="C137" s="404" t="s">
        <v>214</v>
      </c>
      <c r="D137" s="238" t="s">
        <v>759</v>
      </c>
      <c r="E137" s="238" t="s">
        <v>179</v>
      </c>
      <c r="F137" s="403"/>
      <c r="G137" s="403" t="s">
        <v>536</v>
      </c>
      <c r="H137" s="403"/>
      <c r="I137" s="403"/>
      <c r="J137" s="403" t="s">
        <v>507</v>
      </c>
      <c r="K137" s="403"/>
      <c r="L137" s="405">
        <v>680760</v>
      </c>
      <c r="M137" s="154"/>
      <c r="N137" s="462"/>
      <c r="O137" s="155"/>
      <c r="P137" s="367"/>
      <c r="Q137" s="367"/>
      <c r="R137" s="367"/>
      <c r="S137" s="406">
        <v>6.68</v>
      </c>
      <c r="T137" s="406">
        <v>8.25</v>
      </c>
      <c r="U137" s="462"/>
      <c r="V137" s="159" t="s">
        <v>155</v>
      </c>
      <c r="W137" s="365"/>
      <c r="X137" s="366">
        <f t="shared" si="88"/>
        <v>15567.202678228419</v>
      </c>
      <c r="Y137" s="367"/>
      <c r="Z137" s="367"/>
      <c r="AA137" s="367" t="s">
        <v>161</v>
      </c>
      <c r="AB137" s="365">
        <f t="shared" si="79"/>
        <v>0</v>
      </c>
      <c r="AC137" s="367"/>
      <c r="AD137" s="368">
        <f t="shared" si="80"/>
        <v>0</v>
      </c>
      <c r="AE137" s="367"/>
      <c r="AF137" s="407">
        <f t="shared" si="89"/>
        <v>0</v>
      </c>
      <c r="AG137" s="407">
        <f t="shared" si="81"/>
        <v>0</v>
      </c>
      <c r="AH137" s="407">
        <f t="shared" si="90"/>
        <v>15</v>
      </c>
      <c r="AI137" s="407">
        <f t="shared" si="92"/>
        <v>10</v>
      </c>
      <c r="AJ137" s="364" t="s">
        <v>161</v>
      </c>
      <c r="AK137" s="407">
        <f t="shared" si="87"/>
        <v>15</v>
      </c>
      <c r="AL137" s="364" t="s">
        <v>751</v>
      </c>
      <c r="AM137" s="407">
        <f t="shared" si="91"/>
        <v>10</v>
      </c>
      <c r="AN137" s="364" t="s">
        <v>161</v>
      </c>
      <c r="AO137" s="407">
        <f t="shared" si="82"/>
        <v>5</v>
      </c>
      <c r="AP137" s="364" t="s">
        <v>161</v>
      </c>
      <c r="AQ137" s="407">
        <f t="shared" si="83"/>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84"/>
        <v>55</v>
      </c>
      <c r="BR137" s="371"/>
      <c r="BS137" s="371"/>
      <c r="BT137" s="371"/>
      <c r="BU137" s="408"/>
      <c r="BV137" s="406">
        <f t="shared" si="85"/>
        <v>6.68</v>
      </c>
      <c r="BW137" s="406">
        <f t="shared" si="86"/>
        <v>14.93</v>
      </c>
      <c r="BX137" s="408"/>
      <c r="BY137" s="371"/>
      <c r="BZ137" s="293"/>
      <c r="CA137" s="291" t="s">
        <v>327</v>
      </c>
      <c r="CB137" s="293"/>
      <c r="CC137" s="291"/>
      <c r="CD137" s="293"/>
      <c r="CE137" s="291"/>
      <c r="CF137" s="293"/>
      <c r="CG137" s="291"/>
      <c r="CH137" s="293"/>
      <c r="CI137" s="294"/>
      <c r="CJ137" s="294"/>
      <c r="CK137" s="291"/>
      <c r="CL137" s="291"/>
      <c r="CM137" s="291"/>
      <c r="CN137" s="305"/>
      <c r="CO137" s="305">
        <v>1.1399999999999999</v>
      </c>
      <c r="CP137" s="294"/>
      <c r="CQ137" s="294"/>
      <c r="CR137" s="293"/>
      <c r="CS137" s="293"/>
      <c r="CT137" s="294"/>
      <c r="CU137" s="294"/>
      <c r="CV137" s="293"/>
      <c r="CW137" s="293"/>
      <c r="CX137" s="305"/>
      <c r="CY137" s="305"/>
      <c r="CZ137" s="295">
        <v>38.36</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756400</v>
      </c>
      <c r="EH137" s="292"/>
      <c r="EI137" s="292">
        <v>680760</v>
      </c>
      <c r="EJ137" s="292"/>
      <c r="EK137" s="294"/>
    </row>
    <row r="138" spans="1:142" ht="30" x14ac:dyDescent="0.2">
      <c r="A138" s="403" t="s">
        <v>550</v>
      </c>
      <c r="B138" s="404" t="s">
        <v>472</v>
      </c>
      <c r="C138" s="404" t="s">
        <v>214</v>
      </c>
      <c r="D138" s="238" t="s">
        <v>759</v>
      </c>
      <c r="E138" s="238" t="s">
        <v>179</v>
      </c>
      <c r="F138" s="403"/>
      <c r="G138" s="403" t="s">
        <v>517</v>
      </c>
      <c r="H138" s="403"/>
      <c r="I138" s="403"/>
      <c r="J138" s="403" t="s">
        <v>549</v>
      </c>
      <c r="K138" s="403"/>
      <c r="L138" s="405">
        <v>675000</v>
      </c>
      <c r="M138" s="154"/>
      <c r="N138" s="462"/>
      <c r="O138" s="155"/>
      <c r="P138" s="367"/>
      <c r="Q138" s="367"/>
      <c r="R138" s="367"/>
      <c r="S138" s="406">
        <v>7.95</v>
      </c>
      <c r="T138" s="406">
        <v>6.75</v>
      </c>
      <c r="U138" s="462"/>
      <c r="V138" s="159" t="s">
        <v>155</v>
      </c>
      <c r="W138" s="365"/>
      <c r="X138" s="366">
        <f t="shared" si="88"/>
        <v>68326.753720012144</v>
      </c>
      <c r="Y138" s="367"/>
      <c r="Z138" s="367"/>
      <c r="AA138" s="367" t="s">
        <v>161</v>
      </c>
      <c r="AB138" s="365">
        <f t="shared" si="79"/>
        <v>0</v>
      </c>
      <c r="AC138" s="367"/>
      <c r="AD138" s="368">
        <f t="shared" si="80"/>
        <v>0</v>
      </c>
      <c r="AE138" s="367"/>
      <c r="AF138" s="407">
        <f t="shared" si="89"/>
        <v>0</v>
      </c>
      <c r="AG138" s="407">
        <f t="shared" si="81"/>
        <v>0</v>
      </c>
      <c r="AH138" s="407">
        <f t="shared" si="90"/>
        <v>15</v>
      </c>
      <c r="AI138" s="407">
        <f t="shared" si="92"/>
        <v>10</v>
      </c>
      <c r="AJ138" s="364" t="s">
        <v>161</v>
      </c>
      <c r="AK138" s="407">
        <f t="shared" si="87"/>
        <v>15</v>
      </c>
      <c r="AL138" s="364" t="s">
        <v>751</v>
      </c>
      <c r="AM138" s="407">
        <f t="shared" si="91"/>
        <v>10</v>
      </c>
      <c r="AN138" s="364" t="s">
        <v>161</v>
      </c>
      <c r="AO138" s="407">
        <f t="shared" si="82"/>
        <v>5</v>
      </c>
      <c r="AP138" s="364" t="s">
        <v>161</v>
      </c>
      <c r="AQ138" s="407">
        <f t="shared" si="83"/>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84"/>
        <v>55</v>
      </c>
      <c r="BR138" s="371"/>
      <c r="BS138" s="371"/>
      <c r="BT138" s="371"/>
      <c r="BU138" s="408"/>
      <c r="BV138" s="406">
        <f t="shared" si="85"/>
        <v>7.95</v>
      </c>
      <c r="BW138" s="406">
        <f t="shared" si="86"/>
        <v>14.7</v>
      </c>
      <c r="BX138" s="408"/>
      <c r="BY138" s="371"/>
      <c r="BZ138" s="293"/>
      <c r="CA138" s="291" t="s">
        <v>472</v>
      </c>
      <c r="CB138" s="293"/>
      <c r="CC138" s="291"/>
      <c r="CD138" s="293"/>
      <c r="CE138" s="291"/>
      <c r="CF138" s="293"/>
      <c r="CG138" s="291"/>
      <c r="CH138" s="293"/>
      <c r="CI138" s="294"/>
      <c r="CJ138" s="294"/>
      <c r="CK138" s="291"/>
      <c r="CL138" s="291"/>
      <c r="CM138" s="291"/>
      <c r="CN138" s="305"/>
      <c r="CO138" s="305">
        <v>0.89</v>
      </c>
      <c r="CP138" s="294"/>
      <c r="CQ138" s="294"/>
      <c r="CR138" s="293"/>
      <c r="CS138" s="293"/>
      <c r="CT138" s="294"/>
      <c r="CU138" s="294"/>
      <c r="CV138" s="293"/>
      <c r="CW138" s="293"/>
      <c r="CX138" s="305"/>
      <c r="CY138" s="305"/>
      <c r="CZ138" s="295">
        <v>11.1</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750000</v>
      </c>
      <c r="EH138" s="292"/>
      <c r="EI138" s="292">
        <v>675000</v>
      </c>
      <c r="EJ138" s="292"/>
      <c r="EK138" s="294"/>
    </row>
    <row r="139" spans="1:142" ht="30" x14ac:dyDescent="0.2">
      <c r="A139" s="403" t="s">
        <v>524</v>
      </c>
      <c r="B139" s="404" t="s">
        <v>197</v>
      </c>
      <c r="C139" s="404" t="s">
        <v>194</v>
      </c>
      <c r="D139" s="238" t="s">
        <v>759</v>
      </c>
      <c r="E139" s="238" t="s">
        <v>179</v>
      </c>
      <c r="F139" s="403"/>
      <c r="G139" s="403" t="s">
        <v>505</v>
      </c>
      <c r="H139" s="403"/>
      <c r="I139" s="403"/>
      <c r="J139" s="403" t="s">
        <v>507</v>
      </c>
      <c r="K139" s="403"/>
      <c r="L139" s="405">
        <v>559913</v>
      </c>
      <c r="M139" s="154"/>
      <c r="N139" s="462"/>
      <c r="O139" s="155"/>
      <c r="P139" s="367"/>
      <c r="Q139" s="367"/>
      <c r="R139" s="367"/>
      <c r="S139" s="406">
        <v>14.48</v>
      </c>
      <c r="T139" s="406"/>
      <c r="U139" s="462"/>
      <c r="V139" s="159" t="s">
        <v>155</v>
      </c>
      <c r="W139" s="365"/>
      <c r="X139" s="366">
        <f t="shared" si="88"/>
        <v>18353.891793552193</v>
      </c>
      <c r="Y139" s="367"/>
      <c r="Z139" s="367"/>
      <c r="AA139" s="367" t="s">
        <v>161</v>
      </c>
      <c r="AB139" s="365">
        <f t="shared" si="79"/>
        <v>0</v>
      </c>
      <c r="AC139" s="367"/>
      <c r="AD139" s="368">
        <f t="shared" si="80"/>
        <v>0</v>
      </c>
      <c r="AE139" s="367"/>
      <c r="AF139" s="407">
        <f t="shared" si="89"/>
        <v>0</v>
      </c>
      <c r="AG139" s="407">
        <f t="shared" si="81"/>
        <v>0</v>
      </c>
      <c r="AH139" s="407">
        <f t="shared" si="90"/>
        <v>15</v>
      </c>
      <c r="AI139" s="407">
        <f t="shared" si="92"/>
        <v>10</v>
      </c>
      <c r="AJ139" s="364" t="s">
        <v>161</v>
      </c>
      <c r="AK139" s="407">
        <f t="shared" si="87"/>
        <v>15</v>
      </c>
      <c r="AL139" s="364" t="s">
        <v>751</v>
      </c>
      <c r="AM139" s="407">
        <f t="shared" si="91"/>
        <v>10</v>
      </c>
      <c r="AN139" s="364" t="s">
        <v>161</v>
      </c>
      <c r="AO139" s="407">
        <f t="shared" si="82"/>
        <v>5</v>
      </c>
      <c r="AP139" s="364" t="s">
        <v>161</v>
      </c>
      <c r="AQ139" s="407">
        <f t="shared" si="83"/>
        <v>0</v>
      </c>
      <c r="AR139" s="364" t="s">
        <v>162</v>
      </c>
      <c r="AS139" s="370"/>
      <c r="AT139" s="370"/>
      <c r="AU139" s="370"/>
      <c r="AV139" s="370"/>
      <c r="AW139" s="370"/>
      <c r="AX139" s="370"/>
      <c r="AY139" s="370"/>
      <c r="AZ139" s="370"/>
      <c r="BA139" s="451"/>
      <c r="BB139" s="448"/>
      <c r="BC139" s="451"/>
      <c r="BD139" s="345" t="s">
        <v>194</v>
      </c>
      <c r="BE139" s="371"/>
      <c r="BF139" s="345"/>
      <c r="BG139" s="371"/>
      <c r="BH139" s="345"/>
      <c r="BI139" s="371"/>
      <c r="BJ139" s="371"/>
      <c r="BK139" s="371"/>
      <c r="BL139" s="371"/>
      <c r="BM139" s="371"/>
      <c r="BN139" s="371"/>
      <c r="BO139" s="371"/>
      <c r="BP139" s="371"/>
      <c r="BQ139" s="406">
        <f t="shared" si="84"/>
        <v>55</v>
      </c>
      <c r="BR139" s="371"/>
      <c r="BS139" s="371"/>
      <c r="BT139" s="371"/>
      <c r="BU139" s="408"/>
      <c r="BV139" s="406">
        <f t="shared" si="85"/>
        <v>14.48</v>
      </c>
      <c r="BW139" s="406">
        <f t="shared" si="86"/>
        <v>14.48</v>
      </c>
      <c r="BX139" s="408"/>
      <c r="BY139" s="371"/>
      <c r="BZ139" s="293"/>
      <c r="CA139" s="291" t="s">
        <v>197</v>
      </c>
      <c r="CB139" s="293"/>
      <c r="CC139" s="291"/>
      <c r="CD139" s="293"/>
      <c r="CE139" s="291"/>
      <c r="CF139" s="293"/>
      <c r="CG139" s="291"/>
      <c r="CH139" s="293"/>
      <c r="CI139" s="294"/>
      <c r="CJ139" s="294"/>
      <c r="CK139" s="291"/>
      <c r="CL139" s="291"/>
      <c r="CM139" s="291"/>
      <c r="CN139" s="305"/>
      <c r="CO139" s="305">
        <v>0.85</v>
      </c>
      <c r="CP139" s="294"/>
      <c r="CQ139" s="294"/>
      <c r="CR139" s="293"/>
      <c r="CS139" s="293"/>
      <c r="CT139" s="294"/>
      <c r="CU139" s="294"/>
      <c r="CV139" s="293"/>
      <c r="CW139" s="293"/>
      <c r="CX139" s="305"/>
      <c r="CY139" s="305"/>
      <c r="CZ139" s="295">
        <v>35.89</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622125</v>
      </c>
      <c r="EH139" s="292"/>
      <c r="EI139" s="292">
        <v>559913</v>
      </c>
      <c r="EJ139" s="292"/>
      <c r="EK139" s="294"/>
    </row>
    <row r="140" spans="1:142" ht="30" x14ac:dyDescent="0.2">
      <c r="A140" s="403" t="s">
        <v>564</v>
      </c>
      <c r="B140" s="404" t="s">
        <v>225</v>
      </c>
      <c r="C140" s="404" t="s">
        <v>224</v>
      </c>
      <c r="D140" s="238" t="s">
        <v>759</v>
      </c>
      <c r="E140" s="238" t="s">
        <v>179</v>
      </c>
      <c r="F140" s="403"/>
      <c r="G140" s="403" t="s">
        <v>531</v>
      </c>
      <c r="H140" s="403"/>
      <c r="I140" s="403"/>
      <c r="J140" s="403" t="s">
        <v>507</v>
      </c>
      <c r="K140" s="403"/>
      <c r="L140" s="405">
        <v>369000</v>
      </c>
      <c r="M140" s="154"/>
      <c r="N140" s="462"/>
      <c r="O140" s="155"/>
      <c r="P140" s="367"/>
      <c r="Q140" s="367"/>
      <c r="R140" s="367"/>
      <c r="S140" s="406">
        <v>6.54</v>
      </c>
      <c r="T140" s="406">
        <v>7</v>
      </c>
      <c r="U140" s="462"/>
      <c r="V140" s="159" t="s">
        <v>155</v>
      </c>
      <c r="W140" s="365"/>
      <c r="X140" s="366">
        <f t="shared" si="88"/>
        <v>31502.112946600078</v>
      </c>
      <c r="Y140" s="367"/>
      <c r="Z140" s="367"/>
      <c r="AA140" s="367" t="s">
        <v>161</v>
      </c>
      <c r="AB140" s="365">
        <f t="shared" si="79"/>
        <v>0</v>
      </c>
      <c r="AC140" s="367"/>
      <c r="AD140" s="368">
        <f t="shared" si="80"/>
        <v>0</v>
      </c>
      <c r="AE140" s="367"/>
      <c r="AF140" s="407">
        <f t="shared" si="89"/>
        <v>0</v>
      </c>
      <c r="AG140" s="407">
        <f t="shared" si="81"/>
        <v>0</v>
      </c>
      <c r="AH140" s="407">
        <f t="shared" si="90"/>
        <v>15</v>
      </c>
      <c r="AI140" s="407">
        <f t="shared" si="92"/>
        <v>10</v>
      </c>
      <c r="AJ140" s="364" t="s">
        <v>161</v>
      </c>
      <c r="AK140" s="407">
        <f t="shared" si="87"/>
        <v>15</v>
      </c>
      <c r="AL140" s="364" t="s">
        <v>751</v>
      </c>
      <c r="AM140" s="407">
        <f t="shared" si="91"/>
        <v>10</v>
      </c>
      <c r="AN140" s="364" t="s">
        <v>161</v>
      </c>
      <c r="AO140" s="407">
        <f t="shared" si="82"/>
        <v>5</v>
      </c>
      <c r="AP140" s="364" t="s">
        <v>161</v>
      </c>
      <c r="AQ140" s="407">
        <f t="shared" si="83"/>
        <v>0</v>
      </c>
      <c r="AR140" s="364" t="s">
        <v>162</v>
      </c>
      <c r="AS140" s="370"/>
      <c r="AT140" s="370"/>
      <c r="AU140" s="370"/>
      <c r="AV140" s="370"/>
      <c r="AW140" s="370"/>
      <c r="AX140" s="370"/>
      <c r="AY140" s="370"/>
      <c r="AZ140" s="370"/>
      <c r="BA140" s="451"/>
      <c r="BB140" s="448"/>
      <c r="BC140" s="451"/>
      <c r="BD140" s="361" t="s">
        <v>224</v>
      </c>
      <c r="BE140" s="371"/>
      <c r="BF140" s="345"/>
      <c r="BG140" s="371"/>
      <c r="BH140" s="345"/>
      <c r="BI140" s="371"/>
      <c r="BJ140" s="371"/>
      <c r="BK140" s="371"/>
      <c r="BL140" s="371"/>
      <c r="BM140" s="371"/>
      <c r="BN140" s="371"/>
      <c r="BO140" s="371"/>
      <c r="BP140" s="371"/>
      <c r="BQ140" s="406">
        <f t="shared" si="84"/>
        <v>55</v>
      </c>
      <c r="BR140" s="371"/>
      <c r="BS140" s="371"/>
      <c r="BT140" s="371"/>
      <c r="BU140" s="408"/>
      <c r="BV140" s="406">
        <f t="shared" si="85"/>
        <v>6.54</v>
      </c>
      <c r="BW140" s="406">
        <f t="shared" si="86"/>
        <v>13.54</v>
      </c>
      <c r="BX140" s="408"/>
      <c r="BY140" s="371"/>
      <c r="BZ140" s="293"/>
      <c r="CA140" s="291" t="s">
        <v>225</v>
      </c>
      <c r="CB140" s="293"/>
      <c r="CC140" s="291"/>
      <c r="CD140" s="293"/>
      <c r="CE140" s="291"/>
      <c r="CF140" s="293"/>
      <c r="CG140" s="291"/>
      <c r="CH140" s="293"/>
      <c r="CI140" s="294"/>
      <c r="CJ140" s="294"/>
      <c r="CK140" s="291"/>
      <c r="CL140" s="291"/>
      <c r="CM140" s="291"/>
      <c r="CN140" s="305"/>
      <c r="CO140" s="305">
        <v>0.95</v>
      </c>
      <c r="CP140" s="294"/>
      <c r="CQ140" s="294"/>
      <c r="CR140" s="293"/>
      <c r="CS140" s="293"/>
      <c r="CT140" s="294"/>
      <c r="CU140" s="294"/>
      <c r="CV140" s="293"/>
      <c r="CW140" s="293"/>
      <c r="CX140" s="305"/>
      <c r="CY140" s="305"/>
      <c r="CZ140" s="295">
        <v>12.33</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410000</v>
      </c>
      <c r="EH140" s="292"/>
      <c r="EI140" s="292">
        <v>369000</v>
      </c>
      <c r="EJ140" s="292"/>
      <c r="EK140" s="294"/>
    </row>
    <row r="141" spans="1:142" ht="30" x14ac:dyDescent="0.2">
      <c r="A141" s="403" t="s">
        <v>574</v>
      </c>
      <c r="B141" s="404" t="s">
        <v>327</v>
      </c>
      <c r="C141" s="404" t="s">
        <v>214</v>
      </c>
      <c r="D141" s="238" t="s">
        <v>759</v>
      </c>
      <c r="E141" s="238" t="s">
        <v>179</v>
      </c>
      <c r="F141" s="403"/>
      <c r="G141" s="403" t="s">
        <v>536</v>
      </c>
      <c r="H141" s="403"/>
      <c r="I141" s="403"/>
      <c r="J141" s="403" t="s">
        <v>561</v>
      </c>
      <c r="K141" s="403"/>
      <c r="L141" s="405">
        <v>1048500</v>
      </c>
      <c r="M141" s="154"/>
      <c r="N141" s="462"/>
      <c r="O141" s="155"/>
      <c r="P141" s="367"/>
      <c r="Q141" s="367"/>
      <c r="R141" s="367"/>
      <c r="S141" s="406">
        <v>4.0599999999999996</v>
      </c>
      <c r="T141" s="406">
        <v>8.25</v>
      </c>
      <c r="U141" s="462"/>
      <c r="V141" s="159" t="s">
        <v>155</v>
      </c>
      <c r="W141" s="365"/>
      <c r="X141" s="366">
        <f t="shared" si="88"/>
        <v>23976.455737884862</v>
      </c>
      <c r="Y141" s="367"/>
      <c r="Z141" s="367"/>
      <c r="AA141" s="367" t="s">
        <v>161</v>
      </c>
      <c r="AB141" s="365">
        <f t="shared" si="79"/>
        <v>0</v>
      </c>
      <c r="AC141" s="367"/>
      <c r="AD141" s="368">
        <f t="shared" si="80"/>
        <v>0</v>
      </c>
      <c r="AE141" s="367"/>
      <c r="AF141" s="407">
        <f t="shared" si="89"/>
        <v>0</v>
      </c>
      <c r="AG141" s="407">
        <f t="shared" si="81"/>
        <v>0</v>
      </c>
      <c r="AH141" s="407">
        <f t="shared" si="90"/>
        <v>15</v>
      </c>
      <c r="AI141" s="407">
        <f t="shared" si="92"/>
        <v>10</v>
      </c>
      <c r="AJ141" s="364" t="s">
        <v>161</v>
      </c>
      <c r="AK141" s="407">
        <f t="shared" si="87"/>
        <v>15</v>
      </c>
      <c r="AL141" s="364" t="s">
        <v>751</v>
      </c>
      <c r="AM141" s="407">
        <f t="shared" si="91"/>
        <v>10</v>
      </c>
      <c r="AN141" s="364" t="s">
        <v>161</v>
      </c>
      <c r="AO141" s="407">
        <f t="shared" si="82"/>
        <v>5</v>
      </c>
      <c r="AP141" s="364" t="s">
        <v>161</v>
      </c>
      <c r="AQ141" s="407">
        <f t="shared" si="83"/>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84"/>
        <v>55</v>
      </c>
      <c r="BR141" s="371"/>
      <c r="BS141" s="371"/>
      <c r="BT141" s="371"/>
      <c r="BU141" s="408"/>
      <c r="BV141" s="406">
        <f t="shared" si="85"/>
        <v>4.0599999999999996</v>
      </c>
      <c r="BW141" s="406">
        <f t="shared" si="86"/>
        <v>12.309999999999999</v>
      </c>
      <c r="BX141" s="408"/>
      <c r="BY141" s="371"/>
      <c r="BZ141" s="293"/>
      <c r="CA141" s="291" t="s">
        <v>327</v>
      </c>
      <c r="CB141" s="293"/>
      <c r="CC141" s="291"/>
      <c r="CD141" s="293"/>
      <c r="CE141" s="291"/>
      <c r="CF141" s="293"/>
      <c r="CG141" s="291"/>
      <c r="CH141" s="293"/>
      <c r="CI141" s="294"/>
      <c r="CJ141" s="294"/>
      <c r="CK141" s="291"/>
      <c r="CL141" s="291"/>
      <c r="CM141" s="291"/>
      <c r="CN141" s="305"/>
      <c r="CO141" s="305">
        <v>1.1399999999999999</v>
      </c>
      <c r="CP141" s="294"/>
      <c r="CQ141" s="294"/>
      <c r="CR141" s="293"/>
      <c r="CS141" s="293"/>
      <c r="CT141" s="294"/>
      <c r="CU141" s="294"/>
      <c r="CV141" s="293"/>
      <c r="CW141" s="293"/>
      <c r="CX141" s="305"/>
      <c r="CY141" s="305"/>
      <c r="CZ141" s="295">
        <v>38.36</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1165000</v>
      </c>
      <c r="EH141" s="292"/>
      <c r="EI141" s="292">
        <v>1048500</v>
      </c>
      <c r="EJ141" s="292"/>
      <c r="EK141" s="294"/>
      <c r="EL141" s="430"/>
    </row>
    <row r="142" spans="1:142" ht="213" customHeight="1" x14ac:dyDescent="0.2">
      <c r="A142" s="403" t="s">
        <v>565</v>
      </c>
      <c r="B142" s="404" t="s">
        <v>310</v>
      </c>
      <c r="C142" s="404" t="s">
        <v>214</v>
      </c>
      <c r="D142" s="238" t="s">
        <v>759</v>
      </c>
      <c r="E142" s="238" t="s">
        <v>179</v>
      </c>
      <c r="F142" s="403"/>
      <c r="G142" s="403" t="s">
        <v>512</v>
      </c>
      <c r="H142" s="403"/>
      <c r="I142" s="403"/>
      <c r="J142" s="403" t="s">
        <v>566</v>
      </c>
      <c r="K142" s="403"/>
      <c r="L142" s="405">
        <v>193500</v>
      </c>
      <c r="M142" s="154"/>
      <c r="N142" s="462"/>
      <c r="O142" s="155"/>
      <c r="P142" s="367"/>
      <c r="Q142" s="367"/>
      <c r="R142" s="367"/>
      <c r="S142" s="406">
        <v>6.1</v>
      </c>
      <c r="T142" s="406">
        <v>6</v>
      </c>
      <c r="U142" s="462"/>
      <c r="V142" s="159" t="s">
        <v>155</v>
      </c>
      <c r="W142" s="365"/>
      <c r="X142" s="366">
        <f t="shared" si="88"/>
        <v>5102.4724519362962</v>
      </c>
      <c r="Y142" s="367"/>
      <c r="Z142" s="367"/>
      <c r="AA142" s="367" t="s">
        <v>161</v>
      </c>
      <c r="AB142" s="365">
        <f t="shared" si="79"/>
        <v>0</v>
      </c>
      <c r="AC142" s="367"/>
      <c r="AD142" s="368">
        <f t="shared" si="80"/>
        <v>0</v>
      </c>
      <c r="AE142" s="367"/>
      <c r="AF142" s="407">
        <f t="shared" si="89"/>
        <v>0</v>
      </c>
      <c r="AG142" s="407">
        <f t="shared" si="81"/>
        <v>0</v>
      </c>
      <c r="AH142" s="407">
        <f t="shared" si="90"/>
        <v>15</v>
      </c>
      <c r="AI142" s="407">
        <f t="shared" si="92"/>
        <v>10</v>
      </c>
      <c r="AJ142" s="364" t="s">
        <v>161</v>
      </c>
      <c r="AK142" s="407">
        <f t="shared" si="87"/>
        <v>15</v>
      </c>
      <c r="AL142" s="364" t="s">
        <v>751</v>
      </c>
      <c r="AM142" s="407">
        <f t="shared" si="91"/>
        <v>10</v>
      </c>
      <c r="AN142" s="364" t="s">
        <v>161</v>
      </c>
      <c r="AO142" s="407">
        <f t="shared" si="82"/>
        <v>5</v>
      </c>
      <c r="AP142" s="364" t="s">
        <v>161</v>
      </c>
      <c r="AQ142" s="407">
        <f t="shared" si="83"/>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84"/>
        <v>55</v>
      </c>
      <c r="BR142" s="371"/>
      <c r="BS142" s="371"/>
      <c r="BT142" s="371"/>
      <c r="BU142" s="408"/>
      <c r="BV142" s="406">
        <f t="shared" si="85"/>
        <v>6.1</v>
      </c>
      <c r="BW142" s="406">
        <f t="shared" si="86"/>
        <v>12.1</v>
      </c>
      <c r="BX142" s="408"/>
      <c r="BY142" s="371"/>
      <c r="BZ142" s="293"/>
      <c r="CA142" s="291" t="s">
        <v>310</v>
      </c>
      <c r="CB142" s="293"/>
      <c r="CC142" s="291"/>
      <c r="CD142" s="293"/>
      <c r="CE142" s="291"/>
      <c r="CF142" s="293"/>
      <c r="CG142" s="291"/>
      <c r="CH142" s="293"/>
      <c r="CI142" s="294"/>
      <c r="CJ142" s="294"/>
      <c r="CK142" s="291"/>
      <c r="CL142" s="291"/>
      <c r="CM142" s="291"/>
      <c r="CN142" s="305"/>
      <c r="CO142" s="305">
        <v>1.04</v>
      </c>
      <c r="CP142" s="294"/>
      <c r="CQ142" s="294"/>
      <c r="CR142" s="293"/>
      <c r="CS142" s="293"/>
      <c r="CT142" s="294"/>
      <c r="CU142" s="294"/>
      <c r="CV142" s="293"/>
      <c r="CW142" s="293"/>
      <c r="CX142" s="305"/>
      <c r="CY142" s="305"/>
      <c r="CZ142" s="295">
        <v>36.369999999999997</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215000</v>
      </c>
      <c r="EH142" s="292"/>
      <c r="EI142" s="292">
        <v>193000</v>
      </c>
      <c r="EJ142" s="292"/>
      <c r="EK142" s="294"/>
    </row>
    <row r="143" spans="1:142" ht="30" x14ac:dyDescent="0.2">
      <c r="A143" s="403" t="s">
        <v>577</v>
      </c>
      <c r="B143" s="404" t="s">
        <v>225</v>
      </c>
      <c r="C143" s="404" t="s">
        <v>224</v>
      </c>
      <c r="D143" s="238" t="s">
        <v>759</v>
      </c>
      <c r="E143" s="238" t="s">
        <v>179</v>
      </c>
      <c r="F143" s="403"/>
      <c r="G143" s="403" t="s">
        <v>531</v>
      </c>
      <c r="H143" s="403"/>
      <c r="I143" s="403"/>
      <c r="J143" s="403" t="s">
        <v>561</v>
      </c>
      <c r="K143" s="403"/>
      <c r="L143" s="405">
        <v>535500</v>
      </c>
      <c r="M143" s="154" t="s">
        <v>749</v>
      </c>
      <c r="N143" s="462"/>
      <c r="O143" s="155" t="s">
        <v>749</v>
      </c>
      <c r="P143" s="367"/>
      <c r="Q143" s="367"/>
      <c r="R143" s="367"/>
      <c r="S143" s="406">
        <v>3.5</v>
      </c>
      <c r="T143" s="406">
        <v>7</v>
      </c>
      <c r="U143" s="462"/>
      <c r="V143" s="159" t="s">
        <v>155</v>
      </c>
      <c r="W143" s="365"/>
      <c r="X143" s="366">
        <f t="shared" si="88"/>
        <v>45716.4809834806</v>
      </c>
      <c r="Y143" s="367"/>
      <c r="Z143" s="367"/>
      <c r="AA143" s="367" t="s">
        <v>161</v>
      </c>
      <c r="AB143" s="365">
        <f t="shared" si="79"/>
        <v>0</v>
      </c>
      <c r="AC143" s="367"/>
      <c r="AD143" s="368">
        <f t="shared" si="80"/>
        <v>0</v>
      </c>
      <c r="AE143" s="367"/>
      <c r="AF143" s="407">
        <f t="shared" si="89"/>
        <v>0</v>
      </c>
      <c r="AG143" s="407">
        <f t="shared" si="81"/>
        <v>0</v>
      </c>
      <c r="AH143" s="407">
        <f t="shared" si="90"/>
        <v>15</v>
      </c>
      <c r="AI143" s="407">
        <f t="shared" si="92"/>
        <v>10</v>
      </c>
      <c r="AJ143" s="364" t="s">
        <v>161</v>
      </c>
      <c r="AK143" s="407">
        <f t="shared" si="87"/>
        <v>15</v>
      </c>
      <c r="AL143" s="364" t="s">
        <v>751</v>
      </c>
      <c r="AM143" s="407">
        <f t="shared" si="91"/>
        <v>10</v>
      </c>
      <c r="AN143" s="364" t="s">
        <v>161</v>
      </c>
      <c r="AO143" s="407">
        <f t="shared" si="82"/>
        <v>5</v>
      </c>
      <c r="AP143" s="364" t="s">
        <v>161</v>
      </c>
      <c r="AQ143" s="407">
        <f t="shared" si="83"/>
        <v>0</v>
      </c>
      <c r="AR143" s="364" t="s">
        <v>162</v>
      </c>
      <c r="AS143" s="370"/>
      <c r="AT143" s="370"/>
      <c r="AU143" s="370"/>
      <c r="AV143" s="370"/>
      <c r="AW143" s="370"/>
      <c r="AX143" s="370"/>
      <c r="AY143" s="370"/>
      <c r="AZ143" s="370"/>
      <c r="BA143" s="451"/>
      <c r="BB143" s="448"/>
      <c r="BC143" s="451"/>
      <c r="BD143" s="345" t="s">
        <v>224</v>
      </c>
      <c r="BE143" s="371"/>
      <c r="BF143" s="345"/>
      <c r="BG143" s="371"/>
      <c r="BH143" s="345"/>
      <c r="BI143" s="371"/>
      <c r="BJ143" s="371"/>
      <c r="BK143" s="371"/>
      <c r="BL143" s="371"/>
      <c r="BM143" s="371"/>
      <c r="BN143" s="371"/>
      <c r="BO143" s="371"/>
      <c r="BP143" s="371"/>
      <c r="BQ143" s="406">
        <f t="shared" si="84"/>
        <v>55</v>
      </c>
      <c r="BR143" s="371"/>
      <c r="BS143" s="371"/>
      <c r="BT143" s="371"/>
      <c r="BU143" s="408"/>
      <c r="BV143" s="406">
        <f t="shared" si="85"/>
        <v>3.5</v>
      </c>
      <c r="BW143" s="406">
        <f t="shared" si="86"/>
        <v>10.5</v>
      </c>
      <c r="BX143" s="408"/>
      <c r="BY143" s="371"/>
      <c r="BZ143" s="293"/>
      <c r="CA143" s="291" t="s">
        <v>225</v>
      </c>
      <c r="CB143" s="293"/>
      <c r="CC143" s="291"/>
      <c r="CD143" s="293"/>
      <c r="CE143" s="291"/>
      <c r="CF143" s="293"/>
      <c r="CG143" s="291"/>
      <c r="CH143" s="293"/>
      <c r="CI143" s="294"/>
      <c r="CJ143" s="294"/>
      <c r="CK143" s="291"/>
      <c r="CL143" s="291"/>
      <c r="CM143" s="291"/>
      <c r="CN143" s="305"/>
      <c r="CO143" s="305">
        <v>0.95</v>
      </c>
      <c r="CP143" s="294"/>
      <c r="CQ143" s="294"/>
      <c r="CR143" s="293"/>
      <c r="CS143" s="293"/>
      <c r="CT143" s="294"/>
      <c r="CU143" s="294"/>
      <c r="CV143" s="293"/>
      <c r="CW143" s="293"/>
      <c r="CX143" s="305"/>
      <c r="CY143" s="305"/>
      <c r="CZ143" s="295">
        <v>12.33</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595000</v>
      </c>
      <c r="EH143" s="292"/>
      <c r="EI143" s="292">
        <v>535500</v>
      </c>
      <c r="EJ143" s="292"/>
      <c r="EK143" s="294"/>
    </row>
    <row r="144" spans="1:142" ht="30" x14ac:dyDescent="0.2">
      <c r="A144" s="403" t="s">
        <v>581</v>
      </c>
      <c r="B144" s="404" t="s">
        <v>225</v>
      </c>
      <c r="C144" s="404" t="s">
        <v>224</v>
      </c>
      <c r="D144" s="238" t="s">
        <v>759</v>
      </c>
      <c r="E144" s="238" t="s">
        <v>179</v>
      </c>
      <c r="F144" s="403"/>
      <c r="G144" s="403" t="s">
        <v>531</v>
      </c>
      <c r="H144" s="403"/>
      <c r="I144" s="403"/>
      <c r="J144" s="403" t="s">
        <v>561</v>
      </c>
      <c r="K144" s="403"/>
      <c r="L144" s="405">
        <v>211500</v>
      </c>
      <c r="M144" s="154" t="s">
        <v>749</v>
      </c>
      <c r="N144" s="462"/>
      <c r="O144" s="155" t="s">
        <v>749</v>
      </c>
      <c r="P144" s="367"/>
      <c r="Q144" s="367"/>
      <c r="R144" s="367"/>
      <c r="S144" s="406">
        <v>3.16</v>
      </c>
      <c r="T144" s="406">
        <v>7</v>
      </c>
      <c r="U144" s="462"/>
      <c r="V144" s="159" t="s">
        <v>155</v>
      </c>
      <c r="W144" s="365"/>
      <c r="X144" s="366">
        <f t="shared" si="88"/>
        <v>18056.08912792931</v>
      </c>
      <c r="Y144" s="367"/>
      <c r="Z144" s="367"/>
      <c r="AA144" s="367" t="s">
        <v>161</v>
      </c>
      <c r="AB144" s="365">
        <f t="shared" si="79"/>
        <v>0</v>
      </c>
      <c r="AC144" s="367"/>
      <c r="AD144" s="368">
        <f t="shared" si="80"/>
        <v>0</v>
      </c>
      <c r="AE144" s="367"/>
      <c r="AF144" s="407">
        <f t="shared" si="89"/>
        <v>0</v>
      </c>
      <c r="AG144" s="407">
        <f t="shared" si="81"/>
        <v>0</v>
      </c>
      <c r="AH144" s="407">
        <f t="shared" si="90"/>
        <v>15</v>
      </c>
      <c r="AI144" s="407">
        <f t="shared" si="92"/>
        <v>10</v>
      </c>
      <c r="AJ144" s="364" t="s">
        <v>161</v>
      </c>
      <c r="AK144" s="407">
        <f t="shared" si="87"/>
        <v>15</v>
      </c>
      <c r="AL144" s="364" t="s">
        <v>751</v>
      </c>
      <c r="AM144" s="407">
        <f t="shared" si="91"/>
        <v>10</v>
      </c>
      <c r="AN144" s="364" t="s">
        <v>161</v>
      </c>
      <c r="AO144" s="407">
        <f t="shared" si="82"/>
        <v>5</v>
      </c>
      <c r="AP144" s="364" t="s">
        <v>161</v>
      </c>
      <c r="AQ144" s="407">
        <f t="shared" si="83"/>
        <v>0</v>
      </c>
      <c r="AR144" s="364" t="s">
        <v>162</v>
      </c>
      <c r="AS144" s="370"/>
      <c r="AT144" s="370"/>
      <c r="AU144" s="370"/>
      <c r="AV144" s="370"/>
      <c r="AW144" s="370"/>
      <c r="AX144" s="370"/>
      <c r="AY144" s="370"/>
      <c r="AZ144" s="370"/>
      <c r="BA144" s="451"/>
      <c r="BB144" s="448"/>
      <c r="BC144" s="451"/>
      <c r="BD144" s="361" t="s">
        <v>224</v>
      </c>
      <c r="BE144" s="371"/>
      <c r="BF144" s="345"/>
      <c r="BG144" s="371"/>
      <c r="BH144" s="345"/>
      <c r="BI144" s="371"/>
      <c r="BJ144" s="371"/>
      <c r="BK144" s="371"/>
      <c r="BL144" s="371"/>
      <c r="BM144" s="371"/>
      <c r="BN144" s="371"/>
      <c r="BO144" s="371"/>
      <c r="BP144" s="371"/>
      <c r="BQ144" s="406">
        <f t="shared" si="84"/>
        <v>55</v>
      </c>
      <c r="BR144" s="371"/>
      <c r="BS144" s="371"/>
      <c r="BT144" s="371"/>
      <c r="BU144" s="408"/>
      <c r="BV144" s="406">
        <f t="shared" si="85"/>
        <v>3.16</v>
      </c>
      <c r="BW144" s="406">
        <f t="shared" si="86"/>
        <v>10.16</v>
      </c>
      <c r="BX144" s="408"/>
      <c r="BY144" s="371"/>
      <c r="BZ144" s="293"/>
      <c r="CA144" s="291" t="s">
        <v>225</v>
      </c>
      <c r="CB144" s="293"/>
      <c r="CC144" s="291"/>
      <c r="CD144" s="293"/>
      <c r="CE144" s="291"/>
      <c r="CF144" s="293"/>
      <c r="CG144" s="291"/>
      <c r="CH144" s="293"/>
      <c r="CI144" s="294"/>
      <c r="CJ144" s="294"/>
      <c r="CK144" s="291"/>
      <c r="CL144" s="291"/>
      <c r="CM144" s="291"/>
      <c r="CN144" s="305"/>
      <c r="CO144" s="305">
        <v>0.95</v>
      </c>
      <c r="CP144" s="294"/>
      <c r="CQ144" s="294"/>
      <c r="CR144" s="293"/>
      <c r="CS144" s="293"/>
      <c r="CT144" s="294"/>
      <c r="CU144" s="294"/>
      <c r="CV144" s="293"/>
      <c r="CW144" s="293"/>
      <c r="CX144" s="305"/>
      <c r="CY144" s="305"/>
      <c r="CZ144" s="295">
        <v>12.33</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235000</v>
      </c>
      <c r="EH144" s="292"/>
      <c r="EI144" s="292">
        <v>211500</v>
      </c>
      <c r="EJ144" s="292"/>
      <c r="EK144" s="294"/>
    </row>
    <row r="145" spans="1:141" ht="30" x14ac:dyDescent="0.2">
      <c r="A145" s="403" t="s">
        <v>578</v>
      </c>
      <c r="B145" s="404" t="s">
        <v>472</v>
      </c>
      <c r="C145" s="404" t="s">
        <v>214</v>
      </c>
      <c r="D145" s="238" t="s">
        <v>759</v>
      </c>
      <c r="E145" s="238" t="s">
        <v>179</v>
      </c>
      <c r="F145" s="403"/>
      <c r="G145" s="403" t="s">
        <v>517</v>
      </c>
      <c r="H145" s="403"/>
      <c r="I145" s="403"/>
      <c r="J145" s="403" t="s">
        <v>561</v>
      </c>
      <c r="K145" s="403"/>
      <c r="L145" s="405">
        <v>990000</v>
      </c>
      <c r="M145" s="154" t="s">
        <v>749</v>
      </c>
      <c r="N145" s="462"/>
      <c r="O145" s="155" t="s">
        <v>749</v>
      </c>
      <c r="P145" s="367"/>
      <c r="Q145" s="367"/>
      <c r="R145" s="367"/>
      <c r="S145" s="406">
        <v>3.16</v>
      </c>
      <c r="T145" s="406">
        <v>6.75</v>
      </c>
      <c r="U145" s="462"/>
      <c r="V145" s="159" t="s">
        <v>155</v>
      </c>
      <c r="W145" s="365"/>
      <c r="X145" s="366">
        <f t="shared" si="88"/>
        <v>100212.57212268448</v>
      </c>
      <c r="Y145" s="367"/>
      <c r="Z145" s="367"/>
      <c r="AA145" s="367" t="s">
        <v>161</v>
      </c>
      <c r="AB145" s="365">
        <f t="shared" si="79"/>
        <v>0</v>
      </c>
      <c r="AC145" s="367"/>
      <c r="AD145" s="368">
        <f t="shared" si="80"/>
        <v>0</v>
      </c>
      <c r="AE145" s="367"/>
      <c r="AF145" s="407">
        <f t="shared" si="89"/>
        <v>0</v>
      </c>
      <c r="AG145" s="407">
        <f t="shared" si="81"/>
        <v>0</v>
      </c>
      <c r="AH145" s="407">
        <f t="shared" si="90"/>
        <v>15</v>
      </c>
      <c r="AI145" s="407">
        <f t="shared" si="92"/>
        <v>10</v>
      </c>
      <c r="AJ145" s="364" t="s">
        <v>161</v>
      </c>
      <c r="AK145" s="407">
        <f t="shared" si="87"/>
        <v>15</v>
      </c>
      <c r="AL145" s="364" t="s">
        <v>751</v>
      </c>
      <c r="AM145" s="407">
        <f t="shared" si="91"/>
        <v>10</v>
      </c>
      <c r="AN145" s="364" t="s">
        <v>161</v>
      </c>
      <c r="AO145" s="407">
        <f t="shared" si="82"/>
        <v>5</v>
      </c>
      <c r="AP145" s="364" t="s">
        <v>161</v>
      </c>
      <c r="AQ145" s="407">
        <f t="shared" si="83"/>
        <v>0</v>
      </c>
      <c r="AR145" s="364" t="s">
        <v>162</v>
      </c>
      <c r="AS145" s="370"/>
      <c r="AT145" s="370"/>
      <c r="AU145" s="370"/>
      <c r="AV145" s="370"/>
      <c r="AW145" s="370"/>
      <c r="AX145" s="370"/>
      <c r="AY145" s="370"/>
      <c r="AZ145" s="370"/>
      <c r="BA145" s="451"/>
      <c r="BB145" s="448"/>
      <c r="BC145" s="451"/>
      <c r="BD145" s="345" t="s">
        <v>214</v>
      </c>
      <c r="BE145" s="371"/>
      <c r="BF145" s="345"/>
      <c r="BG145" s="371"/>
      <c r="BH145" s="345"/>
      <c r="BI145" s="371"/>
      <c r="BJ145" s="371"/>
      <c r="BK145" s="371"/>
      <c r="BL145" s="371"/>
      <c r="BM145" s="371"/>
      <c r="BN145" s="371"/>
      <c r="BO145" s="371"/>
      <c r="BP145" s="371"/>
      <c r="BQ145" s="406">
        <f t="shared" si="84"/>
        <v>55</v>
      </c>
      <c r="BR145" s="371"/>
      <c r="BS145" s="371"/>
      <c r="BT145" s="371"/>
      <c r="BU145" s="408"/>
      <c r="BV145" s="406">
        <f t="shared" si="85"/>
        <v>3.16</v>
      </c>
      <c r="BW145" s="406">
        <f t="shared" si="86"/>
        <v>9.91</v>
      </c>
      <c r="BX145" s="408"/>
      <c r="BY145" s="371"/>
      <c r="BZ145" s="293"/>
      <c r="CA145" s="291" t="s">
        <v>472</v>
      </c>
      <c r="CB145" s="293"/>
      <c r="CC145" s="291"/>
      <c r="CD145" s="293"/>
      <c r="CE145" s="291"/>
      <c r="CF145" s="293"/>
      <c r="CG145" s="291"/>
      <c r="CH145" s="293"/>
      <c r="CI145" s="294"/>
      <c r="CJ145" s="294"/>
      <c r="CK145" s="291"/>
      <c r="CL145" s="291"/>
      <c r="CM145" s="291"/>
      <c r="CN145" s="305"/>
      <c r="CO145" s="305">
        <v>0.89</v>
      </c>
      <c r="CP145" s="294"/>
      <c r="CQ145" s="294"/>
      <c r="CR145" s="293"/>
      <c r="CS145" s="293"/>
      <c r="CT145" s="294"/>
      <c r="CU145" s="294"/>
      <c r="CV145" s="293"/>
      <c r="CW145" s="293"/>
      <c r="CX145" s="305"/>
      <c r="CY145" s="305"/>
      <c r="CZ145" s="295">
        <v>11.1</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1100000</v>
      </c>
      <c r="EH145" s="292"/>
      <c r="EI145" s="292">
        <v>990000</v>
      </c>
      <c r="EJ145" s="292"/>
      <c r="EK145" s="294"/>
    </row>
    <row r="146" spans="1:141" ht="30" x14ac:dyDescent="0.2">
      <c r="A146" s="403" t="s">
        <v>579</v>
      </c>
      <c r="B146" s="404" t="s">
        <v>472</v>
      </c>
      <c r="C146" s="404" t="s">
        <v>214</v>
      </c>
      <c r="D146" s="238" t="s">
        <v>759</v>
      </c>
      <c r="E146" s="238" t="s">
        <v>179</v>
      </c>
      <c r="F146" s="403"/>
      <c r="G146" s="403" t="s">
        <v>517</v>
      </c>
      <c r="H146" s="403"/>
      <c r="I146" s="403"/>
      <c r="J146" s="403" t="s">
        <v>580</v>
      </c>
      <c r="K146" s="403"/>
      <c r="L146" s="405">
        <v>2070000</v>
      </c>
      <c r="M146" s="154" t="s">
        <v>749</v>
      </c>
      <c r="N146" s="462"/>
      <c r="O146" s="155" t="s">
        <v>749</v>
      </c>
      <c r="P146" s="367"/>
      <c r="Q146" s="367"/>
      <c r="R146" s="367"/>
      <c r="S146" s="406">
        <v>3.16</v>
      </c>
      <c r="T146" s="406">
        <v>6.75</v>
      </c>
      <c r="U146" s="462"/>
      <c r="V146" s="159" t="s">
        <v>155</v>
      </c>
      <c r="W146" s="365"/>
      <c r="X146" s="366">
        <f t="shared" si="88"/>
        <v>209535.37807470391</v>
      </c>
      <c r="Y146" s="367"/>
      <c r="Z146" s="367"/>
      <c r="AA146" s="367" t="s">
        <v>161</v>
      </c>
      <c r="AB146" s="365">
        <f t="shared" si="79"/>
        <v>0</v>
      </c>
      <c r="AC146" s="367"/>
      <c r="AD146" s="368">
        <f t="shared" si="80"/>
        <v>0</v>
      </c>
      <c r="AE146" s="367"/>
      <c r="AF146" s="407">
        <f t="shared" si="89"/>
        <v>0</v>
      </c>
      <c r="AG146" s="407">
        <f t="shared" si="81"/>
        <v>0</v>
      </c>
      <c r="AH146" s="407">
        <f t="shared" si="90"/>
        <v>15</v>
      </c>
      <c r="AI146" s="407">
        <f t="shared" si="92"/>
        <v>10</v>
      </c>
      <c r="AJ146" s="364" t="s">
        <v>161</v>
      </c>
      <c r="AK146" s="407">
        <f t="shared" si="87"/>
        <v>15</v>
      </c>
      <c r="AL146" s="364" t="s">
        <v>751</v>
      </c>
      <c r="AM146" s="407">
        <f t="shared" si="91"/>
        <v>10</v>
      </c>
      <c r="AN146" s="364" t="s">
        <v>161</v>
      </c>
      <c r="AO146" s="407">
        <f t="shared" si="82"/>
        <v>5</v>
      </c>
      <c r="AP146" s="364" t="s">
        <v>161</v>
      </c>
      <c r="AQ146" s="407">
        <f t="shared" si="83"/>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84"/>
        <v>55</v>
      </c>
      <c r="BR146" s="371"/>
      <c r="BS146" s="371"/>
      <c r="BT146" s="371"/>
      <c r="BU146" s="408"/>
      <c r="BV146" s="406">
        <f t="shared" si="85"/>
        <v>3.16</v>
      </c>
      <c r="BW146" s="406">
        <f t="shared" si="86"/>
        <v>9.91</v>
      </c>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2300000</v>
      </c>
      <c r="EH146" s="292"/>
      <c r="EI146" s="292">
        <v>2070000</v>
      </c>
      <c r="EJ146" s="292"/>
      <c r="EK146" s="294"/>
    </row>
    <row r="147" spans="1:141" ht="30" x14ac:dyDescent="0.2">
      <c r="A147" s="472" t="s">
        <v>575</v>
      </c>
      <c r="B147" s="476" t="s">
        <v>310</v>
      </c>
      <c r="C147" s="476" t="s">
        <v>214</v>
      </c>
      <c r="D147" s="238" t="s">
        <v>759</v>
      </c>
      <c r="E147" s="477" t="s">
        <v>179</v>
      </c>
      <c r="F147" s="472"/>
      <c r="G147" s="472" t="s">
        <v>512</v>
      </c>
      <c r="H147" s="472"/>
      <c r="I147" s="472"/>
      <c r="J147" s="472" t="s">
        <v>561</v>
      </c>
      <c r="K147" s="472"/>
      <c r="L147" s="473">
        <v>310500</v>
      </c>
      <c r="M147" s="252"/>
      <c r="N147" s="462"/>
      <c r="O147" s="253"/>
      <c r="P147" s="367"/>
      <c r="Q147" s="254"/>
      <c r="R147" s="254"/>
      <c r="S147" s="474">
        <v>3.56</v>
      </c>
      <c r="T147" s="474">
        <v>6</v>
      </c>
      <c r="U147" s="462"/>
      <c r="V147" s="159" t="s">
        <v>155</v>
      </c>
      <c r="W147" s="256"/>
      <c r="X147" s="366">
        <f t="shared" si="88"/>
        <v>8208.8999809648703</v>
      </c>
      <c r="Y147" s="254"/>
      <c r="Z147" s="367"/>
      <c r="AA147" s="254" t="s">
        <v>161</v>
      </c>
      <c r="AB147" s="365">
        <f t="shared" si="79"/>
        <v>0</v>
      </c>
      <c r="AC147" s="254"/>
      <c r="AD147" s="368">
        <f t="shared" si="80"/>
        <v>0</v>
      </c>
      <c r="AE147" s="254"/>
      <c r="AF147" s="407">
        <f t="shared" si="89"/>
        <v>0</v>
      </c>
      <c r="AG147" s="407">
        <f t="shared" si="81"/>
        <v>0</v>
      </c>
      <c r="AH147" s="407">
        <f t="shared" si="90"/>
        <v>15</v>
      </c>
      <c r="AI147" s="407">
        <f t="shared" si="92"/>
        <v>10</v>
      </c>
      <c r="AJ147" s="364" t="s">
        <v>161</v>
      </c>
      <c r="AK147" s="407">
        <f t="shared" si="87"/>
        <v>15</v>
      </c>
      <c r="AL147" s="364" t="s">
        <v>751</v>
      </c>
      <c r="AM147" s="407">
        <f t="shared" si="91"/>
        <v>10</v>
      </c>
      <c r="AN147" s="255" t="s">
        <v>161</v>
      </c>
      <c r="AO147" s="407">
        <f t="shared" si="82"/>
        <v>5</v>
      </c>
      <c r="AP147" s="364" t="s">
        <v>161</v>
      </c>
      <c r="AQ147" s="407">
        <f t="shared" si="83"/>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84"/>
        <v>55</v>
      </c>
      <c r="BR147" s="262"/>
      <c r="BS147" s="262"/>
      <c r="BT147" s="262"/>
      <c r="BU147" s="475"/>
      <c r="BV147" s="406">
        <f t="shared" si="85"/>
        <v>3.56</v>
      </c>
      <c r="BW147" s="406">
        <f t="shared" si="86"/>
        <v>9.56</v>
      </c>
      <c r="BX147" s="475"/>
      <c r="BY147" s="371"/>
      <c r="BZ147" s="263"/>
      <c r="CA147" s="264" t="s">
        <v>310</v>
      </c>
      <c r="CB147" s="265"/>
      <c r="CC147" s="264"/>
      <c r="CD147" s="265"/>
      <c r="CE147" s="264"/>
      <c r="CF147" s="265"/>
      <c r="CG147" s="264"/>
      <c r="CH147" s="265"/>
      <c r="CI147" s="266"/>
      <c r="CJ147" s="266"/>
      <c r="CK147" s="264"/>
      <c r="CL147" s="264"/>
      <c r="CM147" s="264"/>
      <c r="CN147" s="267"/>
      <c r="CO147" s="267">
        <v>1.04</v>
      </c>
      <c r="CP147" s="266"/>
      <c r="CQ147" s="266"/>
      <c r="CR147" s="265"/>
      <c r="CS147" s="265"/>
      <c r="CT147" s="266"/>
      <c r="CU147" s="266"/>
      <c r="CV147" s="265"/>
      <c r="CW147" s="265"/>
      <c r="CX147" s="267"/>
      <c r="CY147" s="267"/>
      <c r="CZ147" s="268">
        <v>36.369999999999997</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345000</v>
      </c>
      <c r="EH147" s="270"/>
      <c r="EI147" s="270">
        <v>310500</v>
      </c>
      <c r="EJ147" s="270"/>
      <c r="EK147" s="266"/>
    </row>
    <row r="148" spans="1:141" ht="30" x14ac:dyDescent="0.2">
      <c r="A148" s="403" t="s">
        <v>576</v>
      </c>
      <c r="B148" s="404" t="s">
        <v>310</v>
      </c>
      <c r="C148" s="404" t="s">
        <v>214</v>
      </c>
      <c r="D148" s="238" t="s">
        <v>759</v>
      </c>
      <c r="E148" s="403" t="s">
        <v>179</v>
      </c>
      <c r="F148" s="403"/>
      <c r="G148" s="403" t="s">
        <v>512</v>
      </c>
      <c r="H148" s="403"/>
      <c r="I148" s="403"/>
      <c r="J148" s="403" t="s">
        <v>561</v>
      </c>
      <c r="K148" s="403"/>
      <c r="L148" s="405">
        <v>760500</v>
      </c>
      <c r="M148" s="154" t="s">
        <v>749</v>
      </c>
      <c r="N148" s="462"/>
      <c r="O148" s="253" t="s">
        <v>749</v>
      </c>
      <c r="P148" s="254"/>
      <c r="Q148" s="254"/>
      <c r="R148" s="254"/>
      <c r="S148" s="406">
        <v>3.56</v>
      </c>
      <c r="T148" s="406">
        <v>6</v>
      </c>
      <c r="U148" s="462"/>
      <c r="V148" s="159" t="s">
        <v>155</v>
      </c>
      <c r="W148" s="365"/>
      <c r="X148" s="366">
        <f t="shared" si="88"/>
        <v>5115.6912924853541</v>
      </c>
      <c r="Y148" s="367"/>
      <c r="Z148" s="367"/>
      <c r="AA148" s="367" t="s">
        <v>161</v>
      </c>
      <c r="AB148" s="365">
        <f t="shared" si="79"/>
        <v>0</v>
      </c>
      <c r="AC148" s="367"/>
      <c r="AD148" s="368">
        <f t="shared" si="80"/>
        <v>0</v>
      </c>
      <c r="AE148" s="367"/>
      <c r="AF148" s="407">
        <f t="shared" si="89"/>
        <v>0</v>
      </c>
      <c r="AG148" s="407">
        <f t="shared" si="81"/>
        <v>0</v>
      </c>
      <c r="AH148" s="407">
        <f t="shared" si="90"/>
        <v>15</v>
      </c>
      <c r="AI148" s="407">
        <f t="shared" si="92"/>
        <v>10</v>
      </c>
      <c r="AJ148" s="364" t="s">
        <v>161</v>
      </c>
      <c r="AK148" s="407">
        <f t="shared" si="87"/>
        <v>15</v>
      </c>
      <c r="AL148" s="364" t="s">
        <v>751</v>
      </c>
      <c r="AM148" s="407">
        <f t="shared" si="91"/>
        <v>10</v>
      </c>
      <c r="AN148" s="364" t="s">
        <v>161</v>
      </c>
      <c r="AO148" s="407">
        <f t="shared" si="82"/>
        <v>5</v>
      </c>
      <c r="AP148" s="364" t="s">
        <v>161</v>
      </c>
      <c r="AQ148" s="407">
        <f t="shared" si="83"/>
        <v>0</v>
      </c>
      <c r="AR148" s="364" t="s">
        <v>162</v>
      </c>
      <c r="AS148" s="370"/>
      <c r="AT148" s="370"/>
      <c r="AU148" s="370"/>
      <c r="AV148" s="370"/>
      <c r="AW148" s="370"/>
      <c r="AX148" s="370"/>
      <c r="AY148" s="370"/>
      <c r="AZ148" s="370"/>
      <c r="BA148" s="258"/>
      <c r="BB148" s="448"/>
      <c r="BC148" s="468"/>
      <c r="BD148" s="345" t="s">
        <v>214</v>
      </c>
      <c r="BE148" s="371"/>
      <c r="BF148" s="345"/>
      <c r="BG148" s="371"/>
      <c r="BH148" s="345"/>
      <c r="BI148" s="371"/>
      <c r="BJ148" s="371"/>
      <c r="BK148" s="371"/>
      <c r="BL148" s="371"/>
      <c r="BM148" s="371"/>
      <c r="BN148" s="371"/>
      <c r="BO148" s="371"/>
      <c r="BP148" s="371"/>
      <c r="BQ148" s="406">
        <f t="shared" si="84"/>
        <v>55</v>
      </c>
      <c r="BR148" s="371"/>
      <c r="BS148" s="371"/>
      <c r="BT148" s="371"/>
      <c r="BU148" s="408"/>
      <c r="BV148" s="406">
        <f t="shared" si="85"/>
        <v>3.56</v>
      </c>
      <c r="BW148" s="406">
        <f t="shared" si="86"/>
        <v>9.56</v>
      </c>
      <c r="BX148" s="408"/>
      <c r="BY148" s="371"/>
      <c r="BZ148" s="293"/>
      <c r="CA148" s="291" t="s">
        <v>310</v>
      </c>
      <c r="CB148" s="293"/>
      <c r="CC148" s="291"/>
      <c r="CD148" s="293"/>
      <c r="CE148" s="291"/>
      <c r="CF148" s="293"/>
      <c r="CG148" s="291"/>
      <c r="CH148" s="293"/>
      <c r="CI148" s="294"/>
      <c r="CJ148" s="294"/>
      <c r="CK148" s="291"/>
      <c r="CL148" s="291"/>
      <c r="CM148" s="291"/>
      <c r="CN148" s="305"/>
      <c r="CO148" s="305">
        <v>1.04</v>
      </c>
      <c r="CP148" s="294"/>
      <c r="CQ148" s="294"/>
      <c r="CR148" s="293"/>
      <c r="CS148" s="293"/>
      <c r="CT148" s="294"/>
      <c r="CU148" s="294"/>
      <c r="CV148" s="293"/>
      <c r="CW148" s="293"/>
      <c r="CX148" s="305"/>
      <c r="CY148" s="305"/>
      <c r="CZ148" s="295">
        <v>36.369999999999997</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845000</v>
      </c>
      <c r="EH148" s="292"/>
      <c r="EI148" s="292">
        <v>193500</v>
      </c>
      <c r="EJ148" s="292"/>
      <c r="EK148" s="294"/>
    </row>
    <row r="149" spans="1:141" ht="30" x14ac:dyDescent="0.2">
      <c r="A149" s="403" t="s">
        <v>563</v>
      </c>
      <c r="B149" s="404" t="s">
        <v>197</v>
      </c>
      <c r="C149" s="404" t="s">
        <v>194</v>
      </c>
      <c r="D149" s="238" t="s">
        <v>759</v>
      </c>
      <c r="E149" s="403" t="s">
        <v>179</v>
      </c>
      <c r="F149" s="403"/>
      <c r="G149" s="403" t="s">
        <v>505</v>
      </c>
      <c r="H149" s="403"/>
      <c r="I149" s="403"/>
      <c r="J149" s="403" t="s">
        <v>549</v>
      </c>
      <c r="K149" s="403"/>
      <c r="L149" s="405">
        <v>225000</v>
      </c>
      <c r="M149" s="154"/>
      <c r="N149" s="462"/>
      <c r="O149" s="253"/>
      <c r="P149" s="254"/>
      <c r="Q149" s="254"/>
      <c r="R149" s="254"/>
      <c r="S149" s="406">
        <v>6.66</v>
      </c>
      <c r="T149" s="406"/>
      <c r="U149" s="462"/>
      <c r="V149" s="159" t="s">
        <v>155</v>
      </c>
      <c r="W149" s="365"/>
      <c r="X149" s="366">
        <f t="shared" si="88"/>
        <v>7375.4773572845133</v>
      </c>
      <c r="Y149" s="367"/>
      <c r="Z149" s="367"/>
      <c r="AA149" s="367" t="s">
        <v>161</v>
      </c>
      <c r="AB149" s="365">
        <f t="shared" si="79"/>
        <v>0</v>
      </c>
      <c r="AC149" s="367"/>
      <c r="AD149" s="368">
        <f t="shared" si="80"/>
        <v>0</v>
      </c>
      <c r="AE149" s="367"/>
      <c r="AF149" s="407">
        <f t="shared" si="89"/>
        <v>0</v>
      </c>
      <c r="AG149" s="407">
        <f t="shared" si="81"/>
        <v>0</v>
      </c>
      <c r="AH149" s="407">
        <f t="shared" si="90"/>
        <v>15</v>
      </c>
      <c r="AI149" s="407">
        <f t="shared" si="92"/>
        <v>10</v>
      </c>
      <c r="AJ149" s="364" t="s">
        <v>161</v>
      </c>
      <c r="AK149" s="407">
        <f t="shared" si="87"/>
        <v>15</v>
      </c>
      <c r="AL149" s="364" t="s">
        <v>751</v>
      </c>
      <c r="AM149" s="407">
        <f t="shared" si="91"/>
        <v>10</v>
      </c>
      <c r="AN149" s="364" t="s">
        <v>161</v>
      </c>
      <c r="AO149" s="407">
        <f t="shared" si="82"/>
        <v>5</v>
      </c>
      <c r="AP149" s="364" t="s">
        <v>161</v>
      </c>
      <c r="AQ149" s="407">
        <f t="shared" si="83"/>
        <v>0</v>
      </c>
      <c r="AR149" s="364" t="s">
        <v>162</v>
      </c>
      <c r="AS149" s="370"/>
      <c r="AT149" s="370"/>
      <c r="AU149" s="370"/>
      <c r="AV149" s="370"/>
      <c r="AW149" s="370"/>
      <c r="AX149" s="370"/>
      <c r="AY149" s="370"/>
      <c r="AZ149" s="370"/>
      <c r="BA149" s="258"/>
      <c r="BB149" s="448"/>
      <c r="BC149" s="451"/>
      <c r="BD149" s="361" t="s">
        <v>194</v>
      </c>
      <c r="BE149" s="371"/>
      <c r="BF149" s="345"/>
      <c r="BG149" s="371"/>
      <c r="BH149" s="345"/>
      <c r="BI149" s="371"/>
      <c r="BJ149" s="371"/>
      <c r="BK149" s="371"/>
      <c r="BL149" s="371"/>
      <c r="BM149" s="371"/>
      <c r="BN149" s="371"/>
      <c r="BO149" s="371"/>
      <c r="BP149" s="371"/>
      <c r="BQ149" s="406">
        <f t="shared" si="84"/>
        <v>55</v>
      </c>
      <c r="BR149" s="371"/>
      <c r="BS149" s="371"/>
      <c r="BT149" s="371"/>
      <c r="BU149" s="408"/>
      <c r="BV149" s="406">
        <f t="shared" si="85"/>
        <v>6.66</v>
      </c>
      <c r="BW149" s="406">
        <f t="shared" si="86"/>
        <v>6.66</v>
      </c>
      <c r="BX149" s="408"/>
      <c r="BY149" s="371"/>
      <c r="BZ149" s="293"/>
      <c r="CA149" s="291" t="s">
        <v>197</v>
      </c>
      <c r="CB149" s="293"/>
      <c r="CC149" s="291"/>
      <c r="CD149" s="293"/>
      <c r="CE149" s="291"/>
      <c r="CF149" s="293"/>
      <c r="CG149" s="291"/>
      <c r="CH149" s="293"/>
      <c r="CI149" s="294"/>
      <c r="CJ149" s="294"/>
      <c r="CK149" s="291"/>
      <c r="CL149" s="291"/>
      <c r="CM149" s="291"/>
      <c r="CN149" s="305"/>
      <c r="CO149" s="305">
        <v>0.85</v>
      </c>
      <c r="CP149" s="294"/>
      <c r="CQ149" s="294"/>
      <c r="CR149" s="293"/>
      <c r="CS149" s="293"/>
      <c r="CT149" s="294"/>
      <c r="CU149" s="294"/>
      <c r="CV149" s="293"/>
      <c r="CW149" s="293"/>
      <c r="CX149" s="305"/>
      <c r="CY149" s="305"/>
      <c r="CZ149" s="295">
        <v>35.89</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250000</v>
      </c>
      <c r="EH149" s="292"/>
      <c r="EI149" s="292">
        <v>225000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ref="X150:X185" si="93">(EI150/CZ150)/CO150</f>
        <v>807.05092750951746</v>
      </c>
      <c r="Y150" s="338">
        <f>IF(DD150&lt;500,0,IF(DD150&lt;1000,5,IF(DD150&gt;1000,10)))</f>
        <v>0</v>
      </c>
      <c r="Z150" s="338">
        <f>IF(AA150="Yes",15,0)</f>
        <v>15</v>
      </c>
      <c r="AA150" s="331" t="s">
        <v>161</v>
      </c>
      <c r="AB150" s="338">
        <f t="shared" ref="AB150:AB153" si="94">IF(AC150="Yes",10,0)</f>
        <v>10</v>
      </c>
      <c r="AC150" s="385" t="s">
        <v>161</v>
      </c>
      <c r="AD150" s="338">
        <f t="shared" ref="AD150:AD153" si="95">IF(AE150="Yes",10,0)</f>
        <v>10</v>
      </c>
      <c r="AE150" s="385" t="s">
        <v>161</v>
      </c>
      <c r="AF150" s="407">
        <f t="shared" ref="AF150:AF185" si="96">IF(AU150&lt;30,0,IF(AU150&lt;50,5,IF(AU150&lt;65,10,IF(AU150&lt;79,15,IF(AU150&gt;80,20)))))</f>
        <v>5</v>
      </c>
      <c r="AG150" s="407">
        <f>IF(BM148&lt;999,20,IF(BM148&lt;1499,15,IF(BM148&lt;1999,10,IF(BM148&lt;3999,5,IF(BM148&gt;4000,0)))))</f>
        <v>20</v>
      </c>
      <c r="AH150" s="407">
        <f t="shared" ref="AH150:AH186" si="97">IF(AA150="Yes",15,0)</f>
        <v>15</v>
      </c>
      <c r="AI150" s="407">
        <f t="shared" ref="AI150:AI153" si="98">IF(AJ150="Yes",10,0)</f>
        <v>10</v>
      </c>
      <c r="AJ150" s="406" t="s">
        <v>161</v>
      </c>
      <c r="AK150" s="407">
        <v>15</v>
      </c>
      <c r="AL150" s="406" t="s">
        <v>751</v>
      </c>
      <c r="AM150" s="407">
        <f t="shared" ref="AM150:AM184" si="99">IF(AN150="Yes",10,0)</f>
        <v>10</v>
      </c>
      <c r="AN150" s="406" t="s">
        <v>161</v>
      </c>
      <c r="AO150" s="407">
        <f t="shared" ref="AO150:AO185" si="100">IF(AP150="Yes",10,0)</f>
        <v>0</v>
      </c>
      <c r="AP150" s="406" t="s">
        <v>162</v>
      </c>
      <c r="AQ150" s="407">
        <f t="shared" ref="AQ150:AQ182" si="101">IF(AR150="Yes",10,0)</f>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ref="BQ150:BQ161" si="102">SUM(AF150+AG150+AH150+AI150+AK150+AM150+AO150+AQ150)</f>
        <v>75</v>
      </c>
      <c r="BR150" s="331"/>
      <c r="BS150" s="406"/>
      <c r="BT150" s="338">
        <v>100</v>
      </c>
      <c r="BU150" s="407">
        <v>100</v>
      </c>
      <c r="BV150" s="406">
        <f t="shared" ref="BV150:BV161" si="103">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93"/>
        <v>2103.5491872249895</v>
      </c>
      <c r="Y151" s="338">
        <f>IF(DD151&lt;500,0,IF(DD151&lt;1000,5,IF(DD151&gt;1000,10)))</f>
        <v>5</v>
      </c>
      <c r="Z151" s="338">
        <f>IF(AA151="Yes",15,0)</f>
        <v>15</v>
      </c>
      <c r="AA151" s="331" t="s">
        <v>161</v>
      </c>
      <c r="AB151" s="338">
        <f t="shared" si="94"/>
        <v>10</v>
      </c>
      <c r="AC151" s="385" t="s">
        <v>161</v>
      </c>
      <c r="AD151" s="338">
        <f t="shared" si="95"/>
        <v>10</v>
      </c>
      <c r="AE151" s="385" t="s">
        <v>161</v>
      </c>
      <c r="AF151" s="407">
        <f t="shared" si="96"/>
        <v>5</v>
      </c>
      <c r="AG151" s="407">
        <f>IF(BM149&lt;999,20,IF(BM149&lt;1499,15,IF(BM149&lt;1999,10,IF(BM149&lt;3999,5,IF(BM149&gt;4000,0)))))</f>
        <v>20</v>
      </c>
      <c r="AH151" s="407">
        <f t="shared" si="97"/>
        <v>15</v>
      </c>
      <c r="AI151" s="407">
        <f t="shared" si="98"/>
        <v>10</v>
      </c>
      <c r="AJ151" s="406" t="s">
        <v>161</v>
      </c>
      <c r="AK151" s="407">
        <v>15</v>
      </c>
      <c r="AL151" s="406" t="s">
        <v>751</v>
      </c>
      <c r="AM151" s="407">
        <f t="shared" si="99"/>
        <v>10</v>
      </c>
      <c r="AN151" s="406" t="s">
        <v>161</v>
      </c>
      <c r="AO151" s="407">
        <f t="shared" si="100"/>
        <v>0</v>
      </c>
      <c r="AP151" s="406" t="s">
        <v>162</v>
      </c>
      <c r="AQ151" s="407">
        <f t="shared" si="101"/>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102"/>
        <v>75</v>
      </c>
      <c r="BR151" s="331"/>
      <c r="BS151" s="406"/>
      <c r="BT151" s="338"/>
      <c r="BU151" s="407"/>
      <c r="BV151" s="406">
        <f t="shared" si="103"/>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93"/>
        <v>226.17036161740458</v>
      </c>
      <c r="Y152" s="338">
        <f>IF(DD152&lt;500,0,IF(DD152&lt;1000,5,IF(DD152&gt;1000,10)))</f>
        <v>0</v>
      </c>
      <c r="Z152" s="338">
        <f>IF(AA152="Yes",15,0)</f>
        <v>15</v>
      </c>
      <c r="AA152" s="331" t="s">
        <v>161</v>
      </c>
      <c r="AB152" s="338">
        <f t="shared" si="94"/>
        <v>10</v>
      </c>
      <c r="AC152" s="385" t="s">
        <v>161</v>
      </c>
      <c r="AD152" s="338">
        <f t="shared" si="95"/>
        <v>10</v>
      </c>
      <c r="AE152" s="385" t="s">
        <v>161</v>
      </c>
      <c r="AF152" s="407">
        <f t="shared" si="96"/>
        <v>5</v>
      </c>
      <c r="AG152" s="407">
        <f>IF(BM150&lt;999,20,IF(BM150&lt;1499,15,IF(BM150&lt;1999,10,IF(BM150&lt;3999,5,IF(BM150&gt;4000,0)))))</f>
        <v>0</v>
      </c>
      <c r="AH152" s="407">
        <f t="shared" si="97"/>
        <v>15</v>
      </c>
      <c r="AI152" s="407">
        <f t="shared" si="98"/>
        <v>10</v>
      </c>
      <c r="AJ152" s="406" t="s">
        <v>161</v>
      </c>
      <c r="AK152" s="407">
        <v>15</v>
      </c>
      <c r="AL152" s="406" t="s">
        <v>751</v>
      </c>
      <c r="AM152" s="407">
        <f t="shared" si="99"/>
        <v>10</v>
      </c>
      <c r="AN152" s="406" t="s">
        <v>161</v>
      </c>
      <c r="AO152" s="407">
        <f t="shared" si="100"/>
        <v>0</v>
      </c>
      <c r="AP152" s="406" t="s">
        <v>162</v>
      </c>
      <c r="AQ152" s="407">
        <f t="shared" si="101"/>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102"/>
        <v>55</v>
      </c>
      <c r="BR152" s="331"/>
      <c r="BS152" s="406"/>
      <c r="BT152" s="338">
        <v>100</v>
      </c>
      <c r="BU152" s="407">
        <v>100</v>
      </c>
      <c r="BV152" s="406">
        <f t="shared" si="103"/>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93"/>
        <v>1789.7333075371355</v>
      </c>
      <c r="Y153" s="338">
        <f>IF(DD153&lt;500,0,IF(DD153&lt;1000,5,IF(DD153&gt;1000,10)))</f>
        <v>5</v>
      </c>
      <c r="Z153" s="338">
        <f>IF(AA153="Yes",15,0)</f>
        <v>15</v>
      </c>
      <c r="AA153" s="331" t="s">
        <v>161</v>
      </c>
      <c r="AB153" s="338">
        <f t="shared" si="94"/>
        <v>10</v>
      </c>
      <c r="AC153" s="385" t="s">
        <v>161</v>
      </c>
      <c r="AD153" s="338">
        <f t="shared" si="95"/>
        <v>10</v>
      </c>
      <c r="AE153" s="385" t="s">
        <v>161</v>
      </c>
      <c r="AF153" s="407">
        <f t="shared" si="96"/>
        <v>5</v>
      </c>
      <c r="AG153" s="407">
        <f>IF(BM151&lt;999,20,IF(BM151&lt;1499,15,IF(BM151&lt;1999,10,IF(BM151&lt;3999,5,IF(BM151&gt;4000,0)))))</f>
        <v>0</v>
      </c>
      <c r="AH153" s="407">
        <f t="shared" si="97"/>
        <v>15</v>
      </c>
      <c r="AI153" s="407">
        <f t="shared" si="98"/>
        <v>10</v>
      </c>
      <c r="AJ153" s="406" t="s">
        <v>161</v>
      </c>
      <c r="AK153" s="407">
        <v>15</v>
      </c>
      <c r="AL153" s="406" t="s">
        <v>751</v>
      </c>
      <c r="AM153" s="407">
        <f t="shared" si="99"/>
        <v>10</v>
      </c>
      <c r="AN153" s="406" t="s">
        <v>161</v>
      </c>
      <c r="AO153" s="407">
        <f t="shared" si="100"/>
        <v>0</v>
      </c>
      <c r="AP153" s="406" t="s">
        <v>162</v>
      </c>
      <c r="AQ153" s="407">
        <f t="shared" si="101"/>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102"/>
        <v>55</v>
      </c>
      <c r="BR153" s="331"/>
      <c r="BS153" s="406"/>
      <c r="BT153" s="338"/>
      <c r="BU153" s="407"/>
      <c r="BV153" s="406">
        <f t="shared" si="103"/>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3"/>
        <v>1967.3398086522786</v>
      </c>
      <c r="Y154" s="331"/>
      <c r="Z154" s="331"/>
      <c r="AA154" s="331" t="s">
        <v>161</v>
      </c>
      <c r="AB154" s="331"/>
      <c r="AC154" s="331"/>
      <c r="AD154" s="331"/>
      <c r="AE154" s="331"/>
      <c r="AF154" s="407">
        <f t="shared" si="96"/>
        <v>5</v>
      </c>
      <c r="AG154" s="407">
        <f>IF(X154&lt;999,20,IF(X154&lt;1499,15,IF(X154&lt;1999,10,IF(X154&lt;3999,5,IF(X154&gt;4000,0)))))</f>
        <v>10</v>
      </c>
      <c r="AH154" s="407">
        <f t="shared" si="97"/>
        <v>15</v>
      </c>
      <c r="AI154" s="407">
        <v>0</v>
      </c>
      <c r="AJ154" s="406" t="s">
        <v>162</v>
      </c>
      <c r="AK154" s="407">
        <f>IF(AL154="Minimal",15,0)</f>
        <v>15</v>
      </c>
      <c r="AL154" s="406" t="s">
        <v>751</v>
      </c>
      <c r="AM154" s="407">
        <f t="shared" si="99"/>
        <v>10</v>
      </c>
      <c r="AN154" s="406" t="s">
        <v>161</v>
      </c>
      <c r="AO154" s="407">
        <f t="shared" si="100"/>
        <v>0</v>
      </c>
      <c r="AP154" s="406" t="s">
        <v>162</v>
      </c>
      <c r="AQ154" s="407">
        <f t="shared" si="101"/>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102"/>
        <v>55</v>
      </c>
      <c r="BR154" s="386"/>
      <c r="BS154" s="408"/>
      <c r="BT154" s="386"/>
      <c r="BU154" s="407"/>
      <c r="BV154" s="406">
        <f t="shared" si="103"/>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3"/>
        <v>1484.2014063804211</v>
      </c>
      <c r="Y155" s="331"/>
      <c r="Z155" s="331"/>
      <c r="AA155" s="331" t="s">
        <v>161</v>
      </c>
      <c r="AB155" s="331"/>
      <c r="AC155" s="331"/>
      <c r="AD155" s="331"/>
      <c r="AE155" s="331"/>
      <c r="AF155" s="407">
        <f t="shared" si="96"/>
        <v>0</v>
      </c>
      <c r="AG155" s="407">
        <f>IF(X155&lt;999,20,IF(X155&lt;1499,15,IF(X155&lt;1999,10,IF(X155&lt;3999,5,IF(X155&gt;4000,0)))))</f>
        <v>15</v>
      </c>
      <c r="AH155" s="407">
        <f t="shared" si="97"/>
        <v>15</v>
      </c>
      <c r="AI155" s="407">
        <f t="shared" ref="AI155:AI160" si="104">IF(AJ155="Yes",10,0)</f>
        <v>0</v>
      </c>
      <c r="AJ155" s="406" t="s">
        <v>162</v>
      </c>
      <c r="AK155" s="407">
        <f>IF(AL155="Minimal",15,0)</f>
        <v>15</v>
      </c>
      <c r="AL155" s="406" t="s">
        <v>751</v>
      </c>
      <c r="AM155" s="407">
        <f t="shared" si="99"/>
        <v>10</v>
      </c>
      <c r="AN155" s="406" t="s">
        <v>161</v>
      </c>
      <c r="AO155" s="407">
        <f t="shared" si="100"/>
        <v>0</v>
      </c>
      <c r="AP155" s="406" t="s">
        <v>162</v>
      </c>
      <c r="AQ155" s="407">
        <f t="shared" si="101"/>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102"/>
        <v>55</v>
      </c>
      <c r="BR155" s="386"/>
      <c r="BS155" s="408"/>
      <c r="BT155" s="386"/>
      <c r="BU155" s="407"/>
      <c r="BV155" s="406">
        <f t="shared" si="103"/>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5">(V156+W156+Y156+Z156+AB156+AD156)</f>
        <v>50</v>
      </c>
      <c r="Q156" s="108"/>
      <c r="R156" s="108">
        <f t="shared" ref="R156:R161" si="106">O156+P156+Q156</f>
        <v>63.18</v>
      </c>
      <c r="S156" s="406">
        <v>9.6199999999999992</v>
      </c>
      <c r="T156" s="331"/>
      <c r="U156" s="462"/>
      <c r="V156" s="104">
        <f t="shared" ref="V156:V161" si="107">IF(AU156&lt;30,0,IF(AU156&lt;50,5,IF(AU156&lt;65,10,IF(AU156&gt;66,15))))</f>
        <v>5</v>
      </c>
      <c r="W156" s="338">
        <f t="shared" ref="W156:W161" si="108">IF(X156&lt;499,15,IF(X156&lt;999,10,IF(X156&lt;1499,5,IF(X156&gt;1500,0))))</f>
        <v>5</v>
      </c>
      <c r="X156" s="384">
        <f t="shared" si="93"/>
        <v>1431.1007695384499</v>
      </c>
      <c r="Y156" s="338">
        <f t="shared" ref="Y156:Y161" si="109">IF(DD156&lt;500,0,IF(DD156&lt;1000,5,IF(DD156&gt;1000,10)))</f>
        <v>5</v>
      </c>
      <c r="Z156" s="338">
        <f>IF(AA156="Yes",15,0)</f>
        <v>15</v>
      </c>
      <c r="AA156" s="331" t="s">
        <v>161</v>
      </c>
      <c r="AB156" s="338">
        <f t="shared" ref="AB156:AB161" si="110">IF(AC156="Yes",10,0)</f>
        <v>10</v>
      </c>
      <c r="AC156" s="385" t="s">
        <v>161</v>
      </c>
      <c r="AD156" s="338">
        <f>IF(AE156="Yes",10,0)</f>
        <v>10</v>
      </c>
      <c r="AE156" s="385" t="s">
        <v>161</v>
      </c>
      <c r="AF156" s="407">
        <f t="shared" si="96"/>
        <v>5</v>
      </c>
      <c r="AG156" s="407">
        <f>IF(BM154&lt;999,20,IF(BM154&lt;1499,15,IF(BM154&lt;1999,10,IF(BM154&lt;3999,5,IF(BM154&gt;4000,0)))))</f>
        <v>0</v>
      </c>
      <c r="AH156" s="407">
        <f t="shared" si="97"/>
        <v>15</v>
      </c>
      <c r="AI156" s="407">
        <f t="shared" si="104"/>
        <v>10</v>
      </c>
      <c r="AJ156" s="406" t="s">
        <v>161</v>
      </c>
      <c r="AK156" s="407">
        <v>15</v>
      </c>
      <c r="AL156" s="406" t="s">
        <v>751</v>
      </c>
      <c r="AM156" s="407">
        <f t="shared" si="99"/>
        <v>10</v>
      </c>
      <c r="AN156" s="406" t="s">
        <v>161</v>
      </c>
      <c r="AO156" s="407">
        <f t="shared" si="100"/>
        <v>0</v>
      </c>
      <c r="AP156" s="406" t="s">
        <v>162</v>
      </c>
      <c r="AQ156" s="407">
        <f t="shared" si="101"/>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11">SUM(V156+W156+Y156+Z156+AB156+AD156)</f>
        <v>50</v>
      </c>
      <c r="BQ156" s="406">
        <f t="shared" si="102"/>
        <v>55</v>
      </c>
      <c r="BR156" s="331"/>
      <c r="BS156" s="406"/>
      <c r="BT156" s="338">
        <v>100</v>
      </c>
      <c r="BU156" s="407"/>
      <c r="BV156" s="406">
        <f t="shared" si="103"/>
        <v>9.6199999999999992</v>
      </c>
      <c r="BW156" s="406"/>
      <c r="BX156" s="410" t="s">
        <v>809</v>
      </c>
      <c r="BY156" s="331">
        <f t="shared" ref="BY156:BY161" si="112">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5"/>
        <v>55</v>
      </c>
      <c r="Q157" s="108"/>
      <c r="R157" s="108">
        <f t="shared" si="106"/>
        <v>63.93</v>
      </c>
      <c r="S157" s="406">
        <v>6.78</v>
      </c>
      <c r="T157" s="331"/>
      <c r="U157" s="462"/>
      <c r="V157" s="104">
        <f t="shared" si="107"/>
        <v>5</v>
      </c>
      <c r="W157" s="338">
        <f t="shared" si="108"/>
        <v>15</v>
      </c>
      <c r="X157" s="384">
        <f t="shared" si="93"/>
        <v>6.4567141369090955</v>
      </c>
      <c r="Y157" s="338">
        <f t="shared" si="109"/>
        <v>0</v>
      </c>
      <c r="Z157" s="338">
        <f>IF(AA157="Yes",15,0)</f>
        <v>15</v>
      </c>
      <c r="AA157" s="331" t="s">
        <v>161</v>
      </c>
      <c r="AB157" s="338">
        <f t="shared" si="110"/>
        <v>10</v>
      </c>
      <c r="AC157" s="385" t="s">
        <v>161</v>
      </c>
      <c r="AD157" s="338">
        <f>IF(AE157="Yes",10,0)</f>
        <v>10</v>
      </c>
      <c r="AE157" s="385" t="s">
        <v>161</v>
      </c>
      <c r="AF157" s="407">
        <f t="shared" si="96"/>
        <v>5</v>
      </c>
      <c r="AG157" s="407">
        <f>IF(BM155&lt;999,20,IF(BM155&lt;1499,15,IF(BM155&lt;1999,10,IF(BM155&lt;3999,5,IF(BM155&gt;4000,0)))))</f>
        <v>0</v>
      </c>
      <c r="AH157" s="407">
        <f t="shared" si="97"/>
        <v>15</v>
      </c>
      <c r="AI157" s="407">
        <f t="shared" si="104"/>
        <v>10</v>
      </c>
      <c r="AJ157" s="406" t="s">
        <v>161</v>
      </c>
      <c r="AK157" s="407">
        <v>15</v>
      </c>
      <c r="AL157" s="406" t="s">
        <v>751</v>
      </c>
      <c r="AM157" s="407">
        <f t="shared" si="99"/>
        <v>10</v>
      </c>
      <c r="AN157" s="406" t="s">
        <v>161</v>
      </c>
      <c r="AO157" s="407">
        <f t="shared" si="100"/>
        <v>0</v>
      </c>
      <c r="AP157" s="406" t="s">
        <v>162</v>
      </c>
      <c r="AQ157" s="407">
        <f t="shared" si="101"/>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11"/>
        <v>55</v>
      </c>
      <c r="BQ157" s="406">
        <f t="shared" si="102"/>
        <v>55</v>
      </c>
      <c r="BR157" s="331"/>
      <c r="BS157" s="406"/>
      <c r="BT157" s="338"/>
      <c r="BU157" s="407">
        <v>100</v>
      </c>
      <c r="BV157" s="406">
        <f t="shared" si="103"/>
        <v>31.78</v>
      </c>
      <c r="BW157" s="406"/>
      <c r="BX157" s="406"/>
      <c r="BY157" s="331">
        <f t="shared" si="112"/>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5"/>
        <v>40</v>
      </c>
      <c r="Q158" s="108"/>
      <c r="R158" s="108">
        <f t="shared" si="106"/>
        <v>48.22</v>
      </c>
      <c r="S158" s="406">
        <v>6.31</v>
      </c>
      <c r="T158" s="331"/>
      <c r="U158" s="462"/>
      <c r="V158" s="104">
        <f t="shared" si="107"/>
        <v>0</v>
      </c>
      <c r="W158" s="338">
        <f t="shared" si="108"/>
        <v>0</v>
      </c>
      <c r="X158" s="384">
        <f t="shared" si="93"/>
        <v>3336.37631613444</v>
      </c>
      <c r="Y158" s="338">
        <f t="shared" si="109"/>
        <v>5</v>
      </c>
      <c r="Z158" s="338">
        <f>IF(AA158="Yes",15,0)</f>
        <v>15</v>
      </c>
      <c r="AA158" s="331" t="s">
        <v>161</v>
      </c>
      <c r="AB158" s="338">
        <f t="shared" si="110"/>
        <v>10</v>
      </c>
      <c r="AC158" s="385" t="s">
        <v>161</v>
      </c>
      <c r="AD158" s="338">
        <f>IF(AE158="Yes",10,0)</f>
        <v>10</v>
      </c>
      <c r="AE158" s="385" t="s">
        <v>161</v>
      </c>
      <c r="AF158" s="407">
        <f t="shared" si="96"/>
        <v>0</v>
      </c>
      <c r="AG158" s="407">
        <f>IF(X158&lt;999,20,IF(X158&lt;1499,15,IF(X158&lt;1999,10,IF(X158&lt;3999,5,IF(X158&gt;4000,0)))))</f>
        <v>5</v>
      </c>
      <c r="AH158" s="407">
        <f t="shared" si="97"/>
        <v>15</v>
      </c>
      <c r="AI158" s="407">
        <f t="shared" si="104"/>
        <v>10</v>
      </c>
      <c r="AJ158" s="406" t="s">
        <v>161</v>
      </c>
      <c r="AK158" s="407">
        <v>15</v>
      </c>
      <c r="AL158" s="406" t="s">
        <v>751</v>
      </c>
      <c r="AM158" s="407">
        <f t="shared" si="99"/>
        <v>10</v>
      </c>
      <c r="AN158" s="406" t="s">
        <v>161</v>
      </c>
      <c r="AO158" s="407">
        <f t="shared" si="100"/>
        <v>0</v>
      </c>
      <c r="AP158" s="406" t="s">
        <v>162</v>
      </c>
      <c r="AQ158" s="407">
        <f t="shared" si="101"/>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11"/>
        <v>40</v>
      </c>
      <c r="BQ158" s="406">
        <f t="shared" si="102"/>
        <v>55</v>
      </c>
      <c r="BR158" s="331"/>
      <c r="BS158" s="406"/>
      <c r="BT158" s="338"/>
      <c r="BU158" s="407"/>
      <c r="BV158" s="406">
        <f t="shared" si="103"/>
        <v>6.31</v>
      </c>
      <c r="BW158" s="406"/>
      <c r="BX158" s="410" t="s">
        <v>809</v>
      </c>
      <c r="BY158" s="331">
        <f t="shared" si="112"/>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5"/>
        <v>40</v>
      </c>
      <c r="Q159" s="108"/>
      <c r="R159" s="108">
        <f t="shared" si="106"/>
        <v>48.16</v>
      </c>
      <c r="S159" s="406">
        <v>6.27</v>
      </c>
      <c r="T159" s="331"/>
      <c r="U159" s="462"/>
      <c r="V159" s="104">
        <f t="shared" si="107"/>
        <v>5</v>
      </c>
      <c r="W159" s="338">
        <f t="shared" si="108"/>
        <v>0</v>
      </c>
      <c r="X159" s="384">
        <f t="shared" si="93"/>
        <v>1957.443714235656</v>
      </c>
      <c r="Y159" s="338">
        <f t="shared" si="109"/>
        <v>0</v>
      </c>
      <c r="Z159" s="338">
        <f>IF(AA159="Yes",15,0)</f>
        <v>15</v>
      </c>
      <c r="AA159" s="331" t="s">
        <v>161</v>
      </c>
      <c r="AB159" s="338">
        <f t="shared" si="110"/>
        <v>10</v>
      </c>
      <c r="AC159" s="385" t="s">
        <v>161</v>
      </c>
      <c r="AD159" s="338">
        <f>IF(AE159="Yes",10,0)</f>
        <v>10</v>
      </c>
      <c r="AE159" s="385" t="s">
        <v>161</v>
      </c>
      <c r="AF159" s="407">
        <f t="shared" si="96"/>
        <v>5</v>
      </c>
      <c r="AG159" s="407">
        <f>IF(BM157&lt;999,20,IF(BM157&lt;1499,15,IF(BM157&lt;1999,10,IF(BM157&lt;3999,5,IF(BM157&gt;4000,0)))))</f>
        <v>0</v>
      </c>
      <c r="AH159" s="407">
        <f t="shared" si="97"/>
        <v>15</v>
      </c>
      <c r="AI159" s="407">
        <f t="shared" si="104"/>
        <v>10</v>
      </c>
      <c r="AJ159" s="406" t="s">
        <v>161</v>
      </c>
      <c r="AK159" s="407">
        <v>15</v>
      </c>
      <c r="AL159" s="406" t="s">
        <v>751</v>
      </c>
      <c r="AM159" s="407">
        <f t="shared" si="99"/>
        <v>10</v>
      </c>
      <c r="AN159" s="406" t="s">
        <v>161</v>
      </c>
      <c r="AO159" s="407">
        <f t="shared" si="100"/>
        <v>0</v>
      </c>
      <c r="AP159" s="406" t="s">
        <v>162</v>
      </c>
      <c r="AQ159" s="407">
        <f t="shared" si="101"/>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11"/>
        <v>40</v>
      </c>
      <c r="BQ159" s="406">
        <f t="shared" si="102"/>
        <v>55</v>
      </c>
      <c r="BR159" s="331"/>
      <c r="BS159" s="406"/>
      <c r="BT159" s="338"/>
      <c r="BU159" s="407"/>
      <c r="BV159" s="406">
        <f t="shared" si="103"/>
        <v>6.27</v>
      </c>
      <c r="BW159" s="406"/>
      <c r="BX159" s="410" t="s">
        <v>809</v>
      </c>
      <c r="BY159" s="331">
        <f t="shared" si="112"/>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5"/>
        <v>40</v>
      </c>
      <c r="Q160" s="108"/>
      <c r="R160" s="108">
        <f t="shared" si="106"/>
        <v>46.684316029735939</v>
      </c>
      <c r="S160" s="406">
        <v>4.4558793576483104</v>
      </c>
      <c r="T160" s="331"/>
      <c r="U160" s="462"/>
      <c r="V160" s="104">
        <f t="shared" si="107"/>
        <v>0</v>
      </c>
      <c r="W160" s="338">
        <f t="shared" si="108"/>
        <v>0</v>
      </c>
      <c r="X160" s="384">
        <f t="shared" si="93"/>
        <v>3315.5475518357507</v>
      </c>
      <c r="Y160" s="338">
        <f t="shared" si="109"/>
        <v>5</v>
      </c>
      <c r="Z160" s="338">
        <f>IF(AA160="Yes",15,0)</f>
        <v>15</v>
      </c>
      <c r="AA160" s="331" t="s">
        <v>161</v>
      </c>
      <c r="AB160" s="338">
        <f t="shared" si="110"/>
        <v>10</v>
      </c>
      <c r="AC160" s="385" t="s">
        <v>161</v>
      </c>
      <c r="AD160" s="338">
        <f>IF(AE160="Yes",10,0)</f>
        <v>10</v>
      </c>
      <c r="AE160" s="385" t="s">
        <v>161</v>
      </c>
      <c r="AF160" s="407">
        <f t="shared" si="96"/>
        <v>0</v>
      </c>
      <c r="AG160" s="407">
        <f>IF(X160&lt;999,20,IF(X160&lt;1499,15,IF(X160&lt;1999,10,IF(X160&lt;3999,5,IF(X160&gt;4000,0)))))</f>
        <v>5</v>
      </c>
      <c r="AH160" s="407">
        <f t="shared" si="97"/>
        <v>15</v>
      </c>
      <c r="AI160" s="407">
        <f t="shared" si="104"/>
        <v>10</v>
      </c>
      <c r="AJ160" s="406" t="s">
        <v>161</v>
      </c>
      <c r="AK160" s="407">
        <v>15</v>
      </c>
      <c r="AL160" s="406" t="s">
        <v>751</v>
      </c>
      <c r="AM160" s="407">
        <f t="shared" si="99"/>
        <v>10</v>
      </c>
      <c r="AN160" s="406" t="s">
        <v>161</v>
      </c>
      <c r="AO160" s="407">
        <f t="shared" si="100"/>
        <v>0</v>
      </c>
      <c r="AP160" s="406" t="s">
        <v>162</v>
      </c>
      <c r="AQ160" s="407">
        <f t="shared" si="101"/>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11"/>
        <v>40</v>
      </c>
      <c r="BQ160" s="406">
        <f t="shared" si="102"/>
        <v>55</v>
      </c>
      <c r="BR160" s="331"/>
      <c r="BS160" s="406"/>
      <c r="BT160" s="338"/>
      <c r="BU160" s="407"/>
      <c r="BV160" s="406">
        <f t="shared" si="103"/>
        <v>4.4558793576483104</v>
      </c>
      <c r="BW160" s="406"/>
      <c r="BX160" s="410" t="s">
        <v>809</v>
      </c>
      <c r="BY160" s="331">
        <f t="shared" si="112"/>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5"/>
        <v>35</v>
      </c>
      <c r="Q161" s="108">
        <v>4.95</v>
      </c>
      <c r="R161" s="108">
        <f t="shared" si="106"/>
        <v>54.230000000000004</v>
      </c>
      <c r="S161" s="406">
        <v>11.19</v>
      </c>
      <c r="T161" s="331">
        <v>6.75</v>
      </c>
      <c r="U161" s="462"/>
      <c r="V161" s="104">
        <f t="shared" si="107"/>
        <v>5</v>
      </c>
      <c r="W161" s="338">
        <f t="shared" si="108"/>
        <v>10</v>
      </c>
      <c r="X161" s="384">
        <f t="shared" si="93"/>
        <v>902.06866756128704</v>
      </c>
      <c r="Y161" s="338">
        <f t="shared" si="109"/>
        <v>0</v>
      </c>
      <c r="Z161" s="338">
        <f>IF(AA161="Yes",20,0)</f>
        <v>20</v>
      </c>
      <c r="AA161" s="331" t="s">
        <v>161</v>
      </c>
      <c r="AB161" s="338">
        <f t="shared" si="110"/>
        <v>0</v>
      </c>
      <c r="AC161" s="385" t="s">
        <v>162</v>
      </c>
      <c r="AD161" s="338">
        <f>IF(AE161="Yes",20,0)</f>
        <v>0</v>
      </c>
      <c r="AE161" s="385" t="s">
        <v>162</v>
      </c>
      <c r="AF161" s="407">
        <f t="shared" si="96"/>
        <v>5</v>
      </c>
      <c r="AG161" s="407">
        <f>IF(BM159&lt;999,20,IF(BM159&lt;1499,15,IF(BM159&lt;1999,10,IF(BM159&lt;3999,5,IF(BM159&gt;4000,0)))))</f>
        <v>0</v>
      </c>
      <c r="AH161" s="407">
        <f t="shared" si="97"/>
        <v>15</v>
      </c>
      <c r="AI161" s="407">
        <v>10</v>
      </c>
      <c r="AJ161" s="406" t="s">
        <v>162</v>
      </c>
      <c r="AK161" s="407">
        <f t="shared" ref="AK161:AK179" si="113">IF(AL161="Minimal",15,0)</f>
        <v>15</v>
      </c>
      <c r="AL161" s="406" t="s">
        <v>751</v>
      </c>
      <c r="AM161" s="407">
        <f t="shared" si="99"/>
        <v>10</v>
      </c>
      <c r="AN161" s="406" t="s">
        <v>161</v>
      </c>
      <c r="AO161" s="407">
        <f t="shared" si="100"/>
        <v>0</v>
      </c>
      <c r="AP161" s="406" t="s">
        <v>162</v>
      </c>
      <c r="AQ161" s="407">
        <f t="shared" si="101"/>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11"/>
        <v>35</v>
      </c>
      <c r="BQ161" s="406">
        <f t="shared" si="102"/>
        <v>55</v>
      </c>
      <c r="BR161" s="331"/>
      <c r="BS161" s="406"/>
      <c r="BT161" s="338"/>
      <c r="BU161" s="407"/>
      <c r="BV161" s="406">
        <f t="shared" si="103"/>
        <v>11.19</v>
      </c>
      <c r="BW161" s="406"/>
      <c r="BX161" s="410" t="s">
        <v>809</v>
      </c>
      <c r="BY161" s="331">
        <f t="shared" si="112"/>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 t="s">
        <v>585</v>
      </c>
      <c r="B162" s="83" t="s">
        <v>376</v>
      </c>
      <c r="C162" s="232" t="s">
        <v>214</v>
      </c>
      <c r="D162" s="78" t="s">
        <v>761</v>
      </c>
      <c r="E162" s="344" t="s">
        <v>179</v>
      </c>
      <c r="F162" s="344"/>
      <c r="G162" s="48" t="s">
        <v>622</v>
      </c>
      <c r="H162" s="48" t="s">
        <v>651</v>
      </c>
      <c r="I162" s="48" t="s">
        <v>624</v>
      </c>
      <c r="J162" s="48" t="s">
        <v>701</v>
      </c>
      <c r="K162" s="48" t="s">
        <v>731</v>
      </c>
      <c r="L162" s="388">
        <v>100000</v>
      </c>
      <c r="M162" s="198"/>
      <c r="N162" s="439"/>
      <c r="O162" s="225"/>
      <c r="P162" s="226"/>
      <c r="Q162" s="226"/>
      <c r="R162" s="226"/>
      <c r="S162" s="390">
        <v>18.819570064834998</v>
      </c>
      <c r="T162" s="391">
        <v>9.75</v>
      </c>
      <c r="U162" s="439"/>
      <c r="V162" s="205" t="s">
        <v>155</v>
      </c>
      <c r="W162" s="392"/>
      <c r="X162" s="393">
        <f t="shared" si="93"/>
        <v>20040.485829959514</v>
      </c>
      <c r="Y162" s="394"/>
      <c r="Z162" s="394"/>
      <c r="AA162" s="394" t="s">
        <v>161</v>
      </c>
      <c r="AB162" s="394"/>
      <c r="AC162" s="394"/>
      <c r="AD162" s="394"/>
      <c r="AE162" s="394"/>
      <c r="AF162" s="395">
        <f t="shared" si="96"/>
        <v>0</v>
      </c>
      <c r="AG162" s="395">
        <f t="shared" ref="AG162:AG179" si="114">IF(X162&lt;999,20,IF(X162&lt;1499,15,IF(X162&lt;1999,10,IF(X162&lt;3999,5,IF(X162&gt;4000,0)))))</f>
        <v>0</v>
      </c>
      <c r="AH162" s="395">
        <f t="shared" si="97"/>
        <v>15</v>
      </c>
      <c r="AI162" s="395">
        <f t="shared" ref="AI162:AI177" si="115">IF(AJ162="Yes",10,0)</f>
        <v>10</v>
      </c>
      <c r="AJ162" s="391" t="s">
        <v>161</v>
      </c>
      <c r="AK162" s="395">
        <f t="shared" si="113"/>
        <v>15</v>
      </c>
      <c r="AL162" s="391" t="s">
        <v>751</v>
      </c>
      <c r="AM162" s="395">
        <f t="shared" si="99"/>
        <v>10</v>
      </c>
      <c r="AN162" s="391" t="s">
        <v>161</v>
      </c>
      <c r="AO162" s="395">
        <f t="shared" si="100"/>
        <v>0</v>
      </c>
      <c r="AP162" s="391" t="s">
        <v>162</v>
      </c>
      <c r="AQ162" s="395">
        <f t="shared" si="101"/>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391">
        <f t="shared" ref="BQ162:BQ177" si="116">SUM(AF162+AG162+AH162+AI162+AK162+AM162+AO162)</f>
        <v>50</v>
      </c>
      <c r="BR162" s="396"/>
      <c r="BS162" s="396"/>
      <c r="BT162" s="396"/>
      <c r="BU162" s="396"/>
      <c r="BV162" s="396"/>
      <c r="BW162" s="396"/>
      <c r="BX162" s="396"/>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 t="s">
        <v>587</v>
      </c>
      <c r="B163" s="83" t="s">
        <v>376</v>
      </c>
      <c r="C163" s="232" t="s">
        <v>214</v>
      </c>
      <c r="D163" s="78" t="s">
        <v>761</v>
      </c>
      <c r="E163" s="344" t="s">
        <v>179</v>
      </c>
      <c r="F163" s="344"/>
      <c r="G163" s="48" t="s">
        <v>624</v>
      </c>
      <c r="H163" s="48" t="s">
        <v>653</v>
      </c>
      <c r="I163" s="50" t="s">
        <v>654</v>
      </c>
      <c r="J163" s="48" t="s">
        <v>703</v>
      </c>
      <c r="K163" s="48" t="s">
        <v>731</v>
      </c>
      <c r="L163" s="388">
        <v>100000</v>
      </c>
      <c r="M163" s="198"/>
      <c r="N163" s="439"/>
      <c r="O163" s="225"/>
      <c r="P163" s="226"/>
      <c r="Q163" s="226"/>
      <c r="R163" s="226"/>
      <c r="S163" s="390">
        <v>17.717965136690001</v>
      </c>
      <c r="T163" s="391">
        <v>9.75</v>
      </c>
      <c r="U163" s="439"/>
      <c r="V163" s="205" t="s">
        <v>155</v>
      </c>
      <c r="W163" s="392"/>
      <c r="X163" s="393">
        <f t="shared" si="93"/>
        <v>6121.9440192433849</v>
      </c>
      <c r="Y163" s="394"/>
      <c r="Z163" s="394"/>
      <c r="AA163" s="394" t="s">
        <v>161</v>
      </c>
      <c r="AB163" s="394"/>
      <c r="AC163" s="394"/>
      <c r="AD163" s="394"/>
      <c r="AE163" s="394"/>
      <c r="AF163" s="395">
        <f t="shared" si="96"/>
        <v>0</v>
      </c>
      <c r="AG163" s="395">
        <f t="shared" si="114"/>
        <v>0</v>
      </c>
      <c r="AH163" s="395">
        <f t="shared" si="97"/>
        <v>15</v>
      </c>
      <c r="AI163" s="395">
        <f t="shared" si="115"/>
        <v>10</v>
      </c>
      <c r="AJ163" s="391" t="s">
        <v>161</v>
      </c>
      <c r="AK163" s="395">
        <f t="shared" si="113"/>
        <v>15</v>
      </c>
      <c r="AL163" s="391" t="s">
        <v>751</v>
      </c>
      <c r="AM163" s="395">
        <f t="shared" si="99"/>
        <v>10</v>
      </c>
      <c r="AN163" s="391" t="s">
        <v>161</v>
      </c>
      <c r="AO163" s="395">
        <f t="shared" si="100"/>
        <v>0</v>
      </c>
      <c r="AP163" s="391" t="s">
        <v>162</v>
      </c>
      <c r="AQ163" s="395">
        <f t="shared" si="101"/>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391">
        <f t="shared" si="116"/>
        <v>50</v>
      </c>
      <c r="BR163" s="396"/>
      <c r="BS163" s="396"/>
      <c r="BT163" s="396"/>
      <c r="BU163" s="396"/>
      <c r="BV163" s="396"/>
      <c r="BW163" s="396"/>
      <c r="BX163" s="396"/>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 t="s">
        <v>598</v>
      </c>
      <c r="B164" s="83" t="s">
        <v>243</v>
      </c>
      <c r="C164" s="232" t="s">
        <v>214</v>
      </c>
      <c r="D164" s="78" t="s">
        <v>761</v>
      </c>
      <c r="E164" s="344" t="s">
        <v>179</v>
      </c>
      <c r="F164" s="344"/>
      <c r="G164" s="48" t="s">
        <v>630</v>
      </c>
      <c r="H164" s="48" t="s">
        <v>287</v>
      </c>
      <c r="I164" s="48" t="s">
        <v>669</v>
      </c>
      <c r="J164" s="48" t="s">
        <v>713</v>
      </c>
      <c r="K164" s="48" t="s">
        <v>730</v>
      </c>
      <c r="L164" s="388">
        <v>345000</v>
      </c>
      <c r="M164" s="198"/>
      <c r="N164" s="439"/>
      <c r="O164" s="225"/>
      <c r="P164" s="389"/>
      <c r="Q164" s="226"/>
      <c r="R164" s="226"/>
      <c r="S164" s="390">
        <v>13.997229630050075</v>
      </c>
      <c r="T164" s="391">
        <v>8.25</v>
      </c>
      <c r="U164" s="439"/>
      <c r="V164" s="205" t="s">
        <v>155</v>
      </c>
      <c r="W164" s="392"/>
      <c r="X164" s="393">
        <f t="shared" si="93"/>
        <v>76968.816067653272</v>
      </c>
      <c r="Y164" s="394"/>
      <c r="Z164" s="394"/>
      <c r="AA164" s="394" t="s">
        <v>161</v>
      </c>
      <c r="AB164" s="394"/>
      <c r="AC164" s="394"/>
      <c r="AD164" s="394"/>
      <c r="AE164" s="394"/>
      <c r="AF164" s="395">
        <f t="shared" si="96"/>
        <v>0</v>
      </c>
      <c r="AG164" s="395">
        <f t="shared" si="114"/>
        <v>0</v>
      </c>
      <c r="AH164" s="395">
        <f t="shared" si="97"/>
        <v>15</v>
      </c>
      <c r="AI164" s="395">
        <f t="shared" si="115"/>
        <v>10</v>
      </c>
      <c r="AJ164" s="391" t="s">
        <v>161</v>
      </c>
      <c r="AK164" s="395">
        <f t="shared" si="113"/>
        <v>15</v>
      </c>
      <c r="AL164" s="391" t="s">
        <v>751</v>
      </c>
      <c r="AM164" s="395">
        <f t="shared" si="99"/>
        <v>10</v>
      </c>
      <c r="AN164" s="391" t="s">
        <v>161</v>
      </c>
      <c r="AO164" s="395">
        <f t="shared" si="100"/>
        <v>0</v>
      </c>
      <c r="AP164" s="391" t="s">
        <v>162</v>
      </c>
      <c r="AQ164" s="395">
        <f t="shared" si="101"/>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391">
        <f t="shared" si="116"/>
        <v>50</v>
      </c>
      <c r="BR164" s="396"/>
      <c r="BS164" s="396"/>
      <c r="BT164" s="396"/>
      <c r="BU164" s="396"/>
      <c r="BV164" s="396"/>
      <c r="BW164" s="396"/>
      <c r="BX164" s="396"/>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 t="s">
        <v>602</v>
      </c>
      <c r="B165" s="83" t="s">
        <v>233</v>
      </c>
      <c r="C165" s="232" t="s">
        <v>214</v>
      </c>
      <c r="D165" s="78" t="s">
        <v>761</v>
      </c>
      <c r="E165" s="344" t="s">
        <v>179</v>
      </c>
      <c r="F165" s="344"/>
      <c r="G165" s="48" t="s">
        <v>633</v>
      </c>
      <c r="H165" s="48" t="s">
        <v>674</v>
      </c>
      <c r="I165" s="48" t="s">
        <v>675</v>
      </c>
      <c r="J165" s="48" t="s">
        <v>707</v>
      </c>
      <c r="K165" s="48" t="s">
        <v>730</v>
      </c>
      <c r="L165" s="388">
        <v>410000</v>
      </c>
      <c r="M165" s="198"/>
      <c r="N165" s="439"/>
      <c r="O165" s="225"/>
      <c r="P165" s="226"/>
      <c r="Q165" s="226"/>
      <c r="R165" s="226"/>
      <c r="S165" s="390">
        <v>13.321441426829745</v>
      </c>
      <c r="T165" s="391">
        <v>9.75</v>
      </c>
      <c r="U165" s="439"/>
      <c r="V165" s="205" t="s">
        <v>155</v>
      </c>
      <c r="W165" s="392"/>
      <c r="X165" s="393">
        <f t="shared" si="93"/>
        <v>14204.545454545452</v>
      </c>
      <c r="Y165" s="394"/>
      <c r="Z165" s="394"/>
      <c r="AA165" s="394" t="s">
        <v>161</v>
      </c>
      <c r="AB165" s="394"/>
      <c r="AC165" s="394"/>
      <c r="AD165" s="394"/>
      <c r="AE165" s="394"/>
      <c r="AF165" s="395">
        <f t="shared" si="96"/>
        <v>0</v>
      </c>
      <c r="AG165" s="395">
        <f t="shared" si="114"/>
        <v>0</v>
      </c>
      <c r="AH165" s="395">
        <f t="shared" si="97"/>
        <v>15</v>
      </c>
      <c r="AI165" s="395">
        <f t="shared" si="115"/>
        <v>10</v>
      </c>
      <c r="AJ165" s="391" t="s">
        <v>161</v>
      </c>
      <c r="AK165" s="395">
        <f t="shared" si="113"/>
        <v>15</v>
      </c>
      <c r="AL165" s="391" t="s">
        <v>751</v>
      </c>
      <c r="AM165" s="395">
        <f t="shared" si="99"/>
        <v>10</v>
      </c>
      <c r="AN165" s="391" t="s">
        <v>161</v>
      </c>
      <c r="AO165" s="395">
        <f t="shared" si="100"/>
        <v>0</v>
      </c>
      <c r="AP165" s="391" t="s">
        <v>162</v>
      </c>
      <c r="AQ165" s="395">
        <f t="shared" si="101"/>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391">
        <f t="shared" si="116"/>
        <v>50</v>
      </c>
      <c r="BR165" s="396"/>
      <c r="BS165" s="396"/>
      <c r="BT165" s="396"/>
      <c r="BU165" s="396"/>
      <c r="BV165" s="396"/>
      <c r="BW165" s="396"/>
      <c r="BX165" s="396"/>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 t="s">
        <v>603</v>
      </c>
      <c r="B166" s="83" t="s">
        <v>242</v>
      </c>
      <c r="C166" s="232" t="s">
        <v>214</v>
      </c>
      <c r="D166" s="78" t="s">
        <v>761</v>
      </c>
      <c r="E166" s="344" t="s">
        <v>179</v>
      </c>
      <c r="F166" s="344"/>
      <c r="G166" s="48" t="s">
        <v>634</v>
      </c>
      <c r="H166" s="48" t="s">
        <v>676</v>
      </c>
      <c r="I166" s="48" t="s">
        <v>677</v>
      </c>
      <c r="J166" s="48" t="s">
        <v>715</v>
      </c>
      <c r="K166" s="48" t="s">
        <v>730</v>
      </c>
      <c r="L166" s="388">
        <v>460000</v>
      </c>
      <c r="M166" s="198"/>
      <c r="N166" s="439"/>
      <c r="O166" s="225"/>
      <c r="P166" s="226"/>
      <c r="Q166" s="226"/>
      <c r="R166" s="226"/>
      <c r="S166" s="390">
        <v>13.102509516759566</v>
      </c>
      <c r="T166" s="391">
        <v>13.5</v>
      </c>
      <c r="U166" s="439"/>
      <c r="V166" s="205" t="s">
        <v>155</v>
      </c>
      <c r="W166" s="392"/>
      <c r="X166" s="393">
        <f t="shared" si="93"/>
        <v>22616.647819460151</v>
      </c>
      <c r="Y166" s="394"/>
      <c r="Z166" s="394"/>
      <c r="AA166" s="394" t="s">
        <v>161</v>
      </c>
      <c r="AB166" s="394"/>
      <c r="AC166" s="394"/>
      <c r="AD166" s="394"/>
      <c r="AE166" s="394"/>
      <c r="AF166" s="395">
        <f t="shared" si="96"/>
        <v>0</v>
      </c>
      <c r="AG166" s="395">
        <f t="shared" si="114"/>
        <v>0</v>
      </c>
      <c r="AH166" s="395">
        <f t="shared" si="97"/>
        <v>15</v>
      </c>
      <c r="AI166" s="395">
        <f t="shared" si="115"/>
        <v>10</v>
      </c>
      <c r="AJ166" s="391" t="s">
        <v>161</v>
      </c>
      <c r="AK166" s="395">
        <f t="shared" si="113"/>
        <v>15</v>
      </c>
      <c r="AL166" s="391" t="s">
        <v>751</v>
      </c>
      <c r="AM166" s="395">
        <f t="shared" si="99"/>
        <v>10</v>
      </c>
      <c r="AN166" s="391" t="s">
        <v>161</v>
      </c>
      <c r="AO166" s="395">
        <f t="shared" si="100"/>
        <v>0</v>
      </c>
      <c r="AP166" s="391" t="s">
        <v>162</v>
      </c>
      <c r="AQ166" s="395">
        <f t="shared" si="101"/>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391">
        <f t="shared" si="116"/>
        <v>50</v>
      </c>
      <c r="BR166" s="396"/>
      <c r="BS166" s="396"/>
      <c r="BT166" s="396"/>
      <c r="BU166" s="396"/>
      <c r="BV166" s="396"/>
      <c r="BW166" s="396"/>
      <c r="BX166" s="396"/>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 t="s">
        <v>604</v>
      </c>
      <c r="B167" s="83" t="s">
        <v>242</v>
      </c>
      <c r="C167" s="232" t="s">
        <v>214</v>
      </c>
      <c r="D167" s="78" t="s">
        <v>761</v>
      </c>
      <c r="E167" s="344" t="s">
        <v>179</v>
      </c>
      <c r="F167" s="344"/>
      <c r="G167" s="48" t="s">
        <v>635</v>
      </c>
      <c r="H167" s="48" t="s">
        <v>678</v>
      </c>
      <c r="I167" s="48" t="s">
        <v>679</v>
      </c>
      <c r="J167" s="48" t="s">
        <v>716</v>
      </c>
      <c r="K167" s="48" t="s">
        <v>730</v>
      </c>
      <c r="L167" s="388">
        <v>400000</v>
      </c>
      <c r="M167" s="198"/>
      <c r="N167" s="439"/>
      <c r="O167" s="225"/>
      <c r="P167" s="226"/>
      <c r="Q167" s="226"/>
      <c r="R167" s="226"/>
      <c r="S167" s="390">
        <v>12.852200094756203</v>
      </c>
      <c r="T167" s="391">
        <v>13.5</v>
      </c>
      <c r="U167" s="439"/>
      <c r="V167" s="205" t="s">
        <v>155</v>
      </c>
      <c r="W167" s="392"/>
      <c r="X167" s="393">
        <f t="shared" si="93"/>
        <v>126984.126984127</v>
      </c>
      <c r="Y167" s="394"/>
      <c r="Z167" s="394"/>
      <c r="AA167" s="394" t="s">
        <v>161</v>
      </c>
      <c r="AB167" s="394"/>
      <c r="AC167" s="394"/>
      <c r="AD167" s="394"/>
      <c r="AE167" s="394"/>
      <c r="AF167" s="395">
        <f t="shared" si="96"/>
        <v>0</v>
      </c>
      <c r="AG167" s="395">
        <f t="shared" si="114"/>
        <v>0</v>
      </c>
      <c r="AH167" s="395">
        <f t="shared" si="97"/>
        <v>15</v>
      </c>
      <c r="AI167" s="395">
        <f t="shared" si="115"/>
        <v>10</v>
      </c>
      <c r="AJ167" s="391" t="s">
        <v>161</v>
      </c>
      <c r="AK167" s="395">
        <f t="shared" si="113"/>
        <v>15</v>
      </c>
      <c r="AL167" s="391" t="s">
        <v>751</v>
      </c>
      <c r="AM167" s="395">
        <f t="shared" si="99"/>
        <v>10</v>
      </c>
      <c r="AN167" s="391" t="s">
        <v>161</v>
      </c>
      <c r="AO167" s="395">
        <f t="shared" si="100"/>
        <v>0</v>
      </c>
      <c r="AP167" s="391" t="s">
        <v>162</v>
      </c>
      <c r="AQ167" s="395">
        <f t="shared" si="101"/>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391">
        <f t="shared" si="116"/>
        <v>50</v>
      </c>
      <c r="BR167" s="396"/>
      <c r="BS167" s="396"/>
      <c r="BT167" s="396"/>
      <c r="BU167" s="396"/>
      <c r="BV167" s="396"/>
      <c r="BW167" s="396"/>
      <c r="BX167" s="396"/>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 t="s">
        <v>605</v>
      </c>
      <c r="B168" s="83" t="s">
        <v>242</v>
      </c>
      <c r="C168" s="232" t="s">
        <v>214</v>
      </c>
      <c r="D168" s="78" t="s">
        <v>761</v>
      </c>
      <c r="E168" s="344" t="s">
        <v>179</v>
      </c>
      <c r="F168" s="344"/>
      <c r="G168" s="48" t="s">
        <v>635</v>
      </c>
      <c r="H168" s="48" t="s">
        <v>680</v>
      </c>
      <c r="I168" s="48" t="s">
        <v>681</v>
      </c>
      <c r="J168" s="48" t="s">
        <v>717</v>
      </c>
      <c r="K168" s="48" t="s">
        <v>730</v>
      </c>
      <c r="L168" s="388">
        <v>420000</v>
      </c>
      <c r="M168" s="198"/>
      <c r="N168" s="439"/>
      <c r="O168" s="225"/>
      <c r="P168" s="226"/>
      <c r="Q168" s="226"/>
      <c r="R168" s="226"/>
      <c r="S168" s="390">
        <v>12.73396082381764</v>
      </c>
      <c r="T168" s="391">
        <v>13.5</v>
      </c>
      <c r="U168" s="439"/>
      <c r="V168" s="205" t="s">
        <v>155</v>
      </c>
      <c r="W168" s="392"/>
      <c r="X168" s="393">
        <f t="shared" si="93"/>
        <v>190217.39130434778</v>
      </c>
      <c r="Y168" s="394"/>
      <c r="Z168" s="394"/>
      <c r="AA168" s="394" t="s">
        <v>161</v>
      </c>
      <c r="AB168" s="394"/>
      <c r="AC168" s="394"/>
      <c r="AD168" s="394"/>
      <c r="AE168" s="394"/>
      <c r="AF168" s="395">
        <f t="shared" si="96"/>
        <v>0</v>
      </c>
      <c r="AG168" s="395">
        <f t="shared" si="114"/>
        <v>0</v>
      </c>
      <c r="AH168" s="395">
        <f t="shared" si="97"/>
        <v>15</v>
      </c>
      <c r="AI168" s="395">
        <f t="shared" si="115"/>
        <v>10</v>
      </c>
      <c r="AJ168" s="391" t="s">
        <v>161</v>
      </c>
      <c r="AK168" s="395">
        <f t="shared" si="113"/>
        <v>15</v>
      </c>
      <c r="AL168" s="391" t="s">
        <v>751</v>
      </c>
      <c r="AM168" s="395">
        <f t="shared" si="99"/>
        <v>10</v>
      </c>
      <c r="AN168" s="391" t="s">
        <v>161</v>
      </c>
      <c r="AO168" s="395">
        <f t="shared" si="100"/>
        <v>0</v>
      </c>
      <c r="AP168" s="391" t="s">
        <v>162</v>
      </c>
      <c r="AQ168" s="395">
        <f t="shared" si="101"/>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391">
        <f t="shared" si="116"/>
        <v>50</v>
      </c>
      <c r="BR168" s="396"/>
      <c r="BS168" s="396"/>
      <c r="BT168" s="396"/>
      <c r="BU168" s="396"/>
      <c r="BV168" s="396"/>
      <c r="BW168" s="396"/>
      <c r="BX168" s="396"/>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 t="s">
        <v>606</v>
      </c>
      <c r="B169" s="83" t="s">
        <v>233</v>
      </c>
      <c r="C169" s="232" t="s">
        <v>214</v>
      </c>
      <c r="D169" s="78" t="s">
        <v>761</v>
      </c>
      <c r="E169" s="344" t="s">
        <v>179</v>
      </c>
      <c r="F169" s="344"/>
      <c r="G169" s="48" t="s">
        <v>629</v>
      </c>
      <c r="H169" s="48" t="s">
        <v>668</v>
      </c>
      <c r="I169" s="48" t="s">
        <v>682</v>
      </c>
      <c r="J169" s="48" t="s">
        <v>718</v>
      </c>
      <c r="K169" s="48" t="s">
        <v>731</v>
      </c>
      <c r="L169" s="388">
        <v>290800</v>
      </c>
      <c r="M169" s="198"/>
      <c r="N169" s="439"/>
      <c r="O169" s="225"/>
      <c r="P169" s="226"/>
      <c r="Q169" s="226"/>
      <c r="R169" s="226"/>
      <c r="S169" s="390">
        <v>12.669319420463816</v>
      </c>
      <c r="T169" s="391">
        <v>13.5</v>
      </c>
      <c r="U169" s="439"/>
      <c r="V169" s="205" t="s">
        <v>155</v>
      </c>
      <c r="W169" s="392"/>
      <c r="X169" s="393">
        <f t="shared" si="93"/>
        <v>7133.0455259026676</v>
      </c>
      <c r="Y169" s="394"/>
      <c r="Z169" s="394"/>
      <c r="AA169" s="394" t="s">
        <v>161</v>
      </c>
      <c r="AB169" s="394"/>
      <c r="AC169" s="394"/>
      <c r="AD169" s="394"/>
      <c r="AE169" s="394"/>
      <c r="AF169" s="395">
        <f t="shared" si="96"/>
        <v>0</v>
      </c>
      <c r="AG169" s="395">
        <f t="shared" si="114"/>
        <v>0</v>
      </c>
      <c r="AH169" s="395">
        <f t="shared" si="97"/>
        <v>15</v>
      </c>
      <c r="AI169" s="395">
        <f t="shared" si="115"/>
        <v>10</v>
      </c>
      <c r="AJ169" s="391" t="s">
        <v>161</v>
      </c>
      <c r="AK169" s="395">
        <f t="shared" si="113"/>
        <v>15</v>
      </c>
      <c r="AL169" s="391" t="s">
        <v>751</v>
      </c>
      <c r="AM169" s="395">
        <f t="shared" si="99"/>
        <v>10</v>
      </c>
      <c r="AN169" s="391" t="s">
        <v>161</v>
      </c>
      <c r="AO169" s="395">
        <f t="shared" si="100"/>
        <v>0</v>
      </c>
      <c r="AP169" s="391" t="s">
        <v>162</v>
      </c>
      <c r="AQ169" s="395">
        <f t="shared" si="101"/>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391">
        <f t="shared" si="116"/>
        <v>50</v>
      </c>
      <c r="BR169" s="396"/>
      <c r="BS169" s="396"/>
      <c r="BT169" s="396"/>
      <c r="BU169" s="396"/>
      <c r="BV169" s="396"/>
      <c r="BW169" s="396"/>
      <c r="BX169" s="396"/>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 t="s">
        <v>608</v>
      </c>
      <c r="B170" s="83" t="s">
        <v>233</v>
      </c>
      <c r="C170" s="232" t="s">
        <v>214</v>
      </c>
      <c r="D170" s="78" t="s">
        <v>761</v>
      </c>
      <c r="E170" s="344" t="s">
        <v>179</v>
      </c>
      <c r="F170" s="344"/>
      <c r="G170" s="48" t="s">
        <v>204</v>
      </c>
      <c r="H170" s="48" t="s">
        <v>685</v>
      </c>
      <c r="I170" s="48" t="s">
        <v>657</v>
      </c>
      <c r="J170" s="48" t="s">
        <v>720</v>
      </c>
      <c r="K170" s="48" t="s">
        <v>730</v>
      </c>
      <c r="L170" s="388">
        <v>415000</v>
      </c>
      <c r="M170" s="198"/>
      <c r="N170" s="439"/>
      <c r="O170" s="225"/>
      <c r="P170" s="226"/>
      <c r="Q170" s="226"/>
      <c r="R170" s="226"/>
      <c r="S170" s="390">
        <v>11.799247349397591</v>
      </c>
      <c r="T170" s="391">
        <v>9.75</v>
      </c>
      <c r="U170" s="439"/>
      <c r="V170" s="205" t="s">
        <v>155</v>
      </c>
      <c r="W170" s="392"/>
      <c r="X170" s="393">
        <f t="shared" si="93"/>
        <v>312132.35294117645</v>
      </c>
      <c r="Y170" s="394"/>
      <c r="Z170" s="394"/>
      <c r="AA170" s="394" t="s">
        <v>161</v>
      </c>
      <c r="AB170" s="394"/>
      <c r="AC170" s="394"/>
      <c r="AD170" s="394"/>
      <c r="AE170" s="394"/>
      <c r="AF170" s="395">
        <f t="shared" si="96"/>
        <v>0</v>
      </c>
      <c r="AG170" s="395">
        <f t="shared" si="114"/>
        <v>0</v>
      </c>
      <c r="AH170" s="395">
        <f t="shared" si="97"/>
        <v>15</v>
      </c>
      <c r="AI170" s="395">
        <f t="shared" si="115"/>
        <v>10</v>
      </c>
      <c r="AJ170" s="391" t="s">
        <v>161</v>
      </c>
      <c r="AK170" s="395">
        <f t="shared" si="113"/>
        <v>15</v>
      </c>
      <c r="AL170" s="391" t="s">
        <v>751</v>
      </c>
      <c r="AM170" s="395">
        <f t="shared" si="99"/>
        <v>10</v>
      </c>
      <c r="AN170" s="391" t="s">
        <v>161</v>
      </c>
      <c r="AO170" s="395">
        <f t="shared" si="100"/>
        <v>0</v>
      </c>
      <c r="AP170" s="391" t="s">
        <v>162</v>
      </c>
      <c r="AQ170" s="395">
        <f t="shared" si="101"/>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391">
        <f t="shared" si="116"/>
        <v>50</v>
      </c>
      <c r="BR170" s="396"/>
      <c r="BS170" s="396"/>
      <c r="BT170" s="396"/>
      <c r="BU170" s="396"/>
      <c r="BV170" s="396"/>
      <c r="BW170" s="396"/>
      <c r="BX170" s="396"/>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 t="s">
        <v>609</v>
      </c>
      <c r="B171" s="83" t="s">
        <v>243</v>
      </c>
      <c r="C171" s="232" t="s">
        <v>214</v>
      </c>
      <c r="D171" s="78" t="s">
        <v>761</v>
      </c>
      <c r="E171" s="344" t="s">
        <v>179</v>
      </c>
      <c r="F171" s="344"/>
      <c r="G171" s="48" t="s">
        <v>637</v>
      </c>
      <c r="H171" s="48" t="s">
        <v>287</v>
      </c>
      <c r="I171" s="48" t="s">
        <v>287</v>
      </c>
      <c r="J171" s="48" t="s">
        <v>721</v>
      </c>
      <c r="K171" s="48" t="s">
        <v>731</v>
      </c>
      <c r="L171" s="388">
        <v>370000</v>
      </c>
      <c r="M171" s="198"/>
      <c r="N171" s="439"/>
      <c r="O171" s="225"/>
      <c r="P171" s="389"/>
      <c r="Q171" s="226"/>
      <c r="R171" s="226"/>
      <c r="S171" s="390">
        <v>11.62296046708027</v>
      </c>
      <c r="T171" s="391">
        <v>8.25</v>
      </c>
      <c r="U171" s="439"/>
      <c r="V171" s="205" t="s">
        <v>155</v>
      </c>
      <c r="W171" s="392"/>
      <c r="X171" s="393">
        <f t="shared" si="93"/>
        <v>14192.558496355963</v>
      </c>
      <c r="Y171" s="394"/>
      <c r="Z171" s="394"/>
      <c r="AA171" s="394" t="s">
        <v>161</v>
      </c>
      <c r="AB171" s="394"/>
      <c r="AC171" s="394"/>
      <c r="AD171" s="394"/>
      <c r="AE171" s="394"/>
      <c r="AF171" s="395">
        <f t="shared" si="96"/>
        <v>0</v>
      </c>
      <c r="AG171" s="395">
        <f t="shared" si="114"/>
        <v>0</v>
      </c>
      <c r="AH171" s="395">
        <f t="shared" si="97"/>
        <v>15</v>
      </c>
      <c r="AI171" s="395">
        <f t="shared" si="115"/>
        <v>10</v>
      </c>
      <c r="AJ171" s="391" t="s">
        <v>161</v>
      </c>
      <c r="AK171" s="395">
        <f t="shared" si="113"/>
        <v>15</v>
      </c>
      <c r="AL171" s="391" t="s">
        <v>751</v>
      </c>
      <c r="AM171" s="395">
        <f t="shared" si="99"/>
        <v>10</v>
      </c>
      <c r="AN171" s="391" t="s">
        <v>161</v>
      </c>
      <c r="AO171" s="395">
        <f t="shared" si="100"/>
        <v>0</v>
      </c>
      <c r="AP171" s="391" t="s">
        <v>162</v>
      </c>
      <c r="AQ171" s="395">
        <f t="shared" si="101"/>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391">
        <f t="shared" si="116"/>
        <v>50</v>
      </c>
      <c r="BR171" s="396"/>
      <c r="BS171" s="396"/>
      <c r="BT171" s="396"/>
      <c r="BU171" s="396"/>
      <c r="BV171" s="396"/>
      <c r="BW171" s="396"/>
      <c r="BX171" s="396"/>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 t="s">
        <v>610</v>
      </c>
      <c r="B172" s="83" t="s">
        <v>233</v>
      </c>
      <c r="C172" s="232" t="s">
        <v>214</v>
      </c>
      <c r="D172" s="78" t="s">
        <v>761</v>
      </c>
      <c r="E172" s="344" t="s">
        <v>179</v>
      </c>
      <c r="F172" s="344"/>
      <c r="G172" s="48" t="s">
        <v>638</v>
      </c>
      <c r="H172" s="48" t="s">
        <v>657</v>
      </c>
      <c r="I172" s="48" t="s">
        <v>686</v>
      </c>
      <c r="J172" s="48" t="s">
        <v>722</v>
      </c>
      <c r="K172" s="48" t="s">
        <v>730</v>
      </c>
      <c r="L172" s="388">
        <v>437000</v>
      </c>
      <c r="M172" s="198"/>
      <c r="N172" s="439"/>
      <c r="O172" s="225"/>
      <c r="P172" s="226"/>
      <c r="Q172" s="226"/>
      <c r="R172" s="226"/>
      <c r="S172" s="390">
        <v>11.368879191733225</v>
      </c>
      <c r="T172" s="391">
        <v>9.75</v>
      </c>
      <c r="U172" s="439"/>
      <c r="V172" s="205" t="s">
        <v>155</v>
      </c>
      <c r="W172" s="392"/>
      <c r="X172" s="393">
        <f t="shared" si="93"/>
        <v>340460.52631578944</v>
      </c>
      <c r="Y172" s="394"/>
      <c r="Z172" s="394"/>
      <c r="AA172" s="394" t="s">
        <v>161</v>
      </c>
      <c r="AB172" s="394"/>
      <c r="AC172" s="394"/>
      <c r="AD172" s="394"/>
      <c r="AE172" s="394"/>
      <c r="AF172" s="395">
        <f t="shared" si="96"/>
        <v>0</v>
      </c>
      <c r="AG172" s="395">
        <f t="shared" si="114"/>
        <v>0</v>
      </c>
      <c r="AH172" s="395">
        <f t="shared" si="97"/>
        <v>15</v>
      </c>
      <c r="AI172" s="395">
        <f t="shared" si="115"/>
        <v>10</v>
      </c>
      <c r="AJ172" s="391" t="s">
        <v>161</v>
      </c>
      <c r="AK172" s="395">
        <f t="shared" si="113"/>
        <v>15</v>
      </c>
      <c r="AL172" s="391" t="s">
        <v>751</v>
      </c>
      <c r="AM172" s="395">
        <f t="shared" si="99"/>
        <v>10</v>
      </c>
      <c r="AN172" s="391" t="s">
        <v>161</v>
      </c>
      <c r="AO172" s="395">
        <f t="shared" si="100"/>
        <v>0</v>
      </c>
      <c r="AP172" s="391" t="s">
        <v>162</v>
      </c>
      <c r="AQ172" s="395">
        <f t="shared" si="101"/>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391">
        <f t="shared" si="116"/>
        <v>50</v>
      </c>
      <c r="BR172" s="396"/>
      <c r="BS172" s="396"/>
      <c r="BT172" s="396"/>
      <c r="BU172" s="396"/>
      <c r="BV172" s="396"/>
      <c r="BW172" s="396"/>
      <c r="BX172" s="396"/>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 t="s">
        <v>612</v>
      </c>
      <c r="B173" s="83" t="s">
        <v>233</v>
      </c>
      <c r="C173" s="232" t="s">
        <v>214</v>
      </c>
      <c r="D173" s="78" t="s">
        <v>761</v>
      </c>
      <c r="E173" s="344" t="s">
        <v>179</v>
      </c>
      <c r="F173" s="344"/>
      <c r="G173" s="48" t="s">
        <v>639</v>
      </c>
      <c r="H173" s="48" t="s">
        <v>688</v>
      </c>
      <c r="I173" s="48" t="s">
        <v>689</v>
      </c>
      <c r="J173" s="48" t="s">
        <v>707</v>
      </c>
      <c r="K173" s="48" t="s">
        <v>730</v>
      </c>
      <c r="L173" s="388">
        <v>400000</v>
      </c>
      <c r="M173" s="198"/>
      <c r="N173" s="439"/>
      <c r="O173" s="225"/>
      <c r="P173" s="389"/>
      <c r="Q173" s="226"/>
      <c r="R173" s="226"/>
      <c r="S173" s="390">
        <v>10.899780568313751</v>
      </c>
      <c r="T173" s="391">
        <v>9.75</v>
      </c>
      <c r="U173" s="439"/>
      <c r="V173" s="205" t="s">
        <v>155</v>
      </c>
      <c r="W173" s="392"/>
      <c r="X173" s="393">
        <f t="shared" si="93"/>
        <v>16479.215589337946</v>
      </c>
      <c r="Y173" s="394"/>
      <c r="Z173" s="394"/>
      <c r="AA173" s="394" t="s">
        <v>161</v>
      </c>
      <c r="AB173" s="394"/>
      <c r="AC173" s="394"/>
      <c r="AD173" s="394"/>
      <c r="AE173" s="394"/>
      <c r="AF173" s="395">
        <f t="shared" si="96"/>
        <v>0</v>
      </c>
      <c r="AG173" s="395">
        <f t="shared" si="114"/>
        <v>0</v>
      </c>
      <c r="AH173" s="395">
        <f t="shared" si="97"/>
        <v>15</v>
      </c>
      <c r="AI173" s="395">
        <f t="shared" si="115"/>
        <v>10</v>
      </c>
      <c r="AJ173" s="391" t="s">
        <v>161</v>
      </c>
      <c r="AK173" s="395">
        <f t="shared" si="113"/>
        <v>15</v>
      </c>
      <c r="AL173" s="391" t="s">
        <v>751</v>
      </c>
      <c r="AM173" s="395">
        <f t="shared" si="99"/>
        <v>10</v>
      </c>
      <c r="AN173" s="391" t="s">
        <v>161</v>
      </c>
      <c r="AO173" s="395">
        <f t="shared" si="100"/>
        <v>0</v>
      </c>
      <c r="AP173" s="391" t="s">
        <v>162</v>
      </c>
      <c r="AQ173" s="395">
        <f t="shared" si="101"/>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391">
        <f t="shared" si="116"/>
        <v>50</v>
      </c>
      <c r="BR173" s="396"/>
      <c r="BS173" s="396"/>
      <c r="BT173" s="396"/>
      <c r="BU173" s="396"/>
      <c r="BV173" s="396"/>
      <c r="BW173" s="396"/>
      <c r="BX173" s="396"/>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 t="s">
        <v>613</v>
      </c>
      <c r="B174" s="83" t="s">
        <v>233</v>
      </c>
      <c r="C174" s="232" t="s">
        <v>214</v>
      </c>
      <c r="D174" s="78" t="s">
        <v>761</v>
      </c>
      <c r="E174" s="344" t="s">
        <v>179</v>
      </c>
      <c r="F174" s="344"/>
      <c r="G174" s="48" t="s">
        <v>640</v>
      </c>
      <c r="H174" s="48" t="s">
        <v>690</v>
      </c>
      <c r="I174" s="48" t="s">
        <v>691</v>
      </c>
      <c r="J174" s="48" t="s">
        <v>724</v>
      </c>
      <c r="K174" s="48" t="s">
        <v>731</v>
      </c>
      <c r="L174" s="388">
        <v>370000</v>
      </c>
      <c r="M174" s="198"/>
      <c r="N174" s="439"/>
      <c r="O174" s="225"/>
      <c r="P174" s="389"/>
      <c r="Q174" s="226"/>
      <c r="R174" s="226"/>
      <c r="S174" s="390">
        <v>10.804722947171893</v>
      </c>
      <c r="T174" s="391">
        <v>9.75</v>
      </c>
      <c r="U174" s="439"/>
      <c r="V174" s="205" t="s">
        <v>155</v>
      </c>
      <c r="W174" s="392"/>
      <c r="X174" s="393">
        <f t="shared" si="93"/>
        <v>11725.186969197615</v>
      </c>
      <c r="Y174" s="394"/>
      <c r="Z174" s="394"/>
      <c r="AA174" s="394" t="s">
        <v>161</v>
      </c>
      <c r="AB174" s="394"/>
      <c r="AC174" s="394"/>
      <c r="AD174" s="394"/>
      <c r="AE174" s="394"/>
      <c r="AF174" s="395">
        <f t="shared" si="96"/>
        <v>0</v>
      </c>
      <c r="AG174" s="395">
        <f t="shared" si="114"/>
        <v>0</v>
      </c>
      <c r="AH174" s="395">
        <f t="shared" si="97"/>
        <v>15</v>
      </c>
      <c r="AI174" s="395">
        <f t="shared" si="115"/>
        <v>10</v>
      </c>
      <c r="AJ174" s="391" t="s">
        <v>161</v>
      </c>
      <c r="AK174" s="395">
        <f t="shared" si="113"/>
        <v>15</v>
      </c>
      <c r="AL174" s="391" t="s">
        <v>751</v>
      </c>
      <c r="AM174" s="395">
        <f t="shared" si="99"/>
        <v>10</v>
      </c>
      <c r="AN174" s="391" t="s">
        <v>161</v>
      </c>
      <c r="AO174" s="395">
        <f t="shared" si="100"/>
        <v>0</v>
      </c>
      <c r="AP174" s="391" t="s">
        <v>162</v>
      </c>
      <c r="AQ174" s="395">
        <f t="shared" si="101"/>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391">
        <f t="shared" si="116"/>
        <v>50</v>
      </c>
      <c r="BR174" s="396"/>
      <c r="BS174" s="396"/>
      <c r="BT174" s="396"/>
      <c r="BU174" s="396"/>
      <c r="BV174" s="396"/>
      <c r="BW174" s="396"/>
      <c r="BX174" s="396"/>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 t="s">
        <v>614</v>
      </c>
      <c r="B175" s="83" t="s">
        <v>233</v>
      </c>
      <c r="C175" s="232" t="s">
        <v>214</v>
      </c>
      <c r="D175" s="78" t="s">
        <v>761</v>
      </c>
      <c r="E175" s="344" t="s">
        <v>179</v>
      </c>
      <c r="F175" s="344"/>
      <c r="G175" s="48" t="s">
        <v>641</v>
      </c>
      <c r="H175" s="48" t="s">
        <v>675</v>
      </c>
      <c r="I175" s="48" t="s">
        <v>690</v>
      </c>
      <c r="J175" s="48" t="s">
        <v>725</v>
      </c>
      <c r="K175" s="48" t="s">
        <v>731</v>
      </c>
      <c r="L175" s="388">
        <v>406000</v>
      </c>
      <c r="M175" s="198"/>
      <c r="N175" s="439"/>
      <c r="O175" s="225"/>
      <c r="P175" s="389"/>
      <c r="Q175" s="226"/>
      <c r="R175" s="226"/>
      <c r="S175" s="390">
        <v>10.502334790371034</v>
      </c>
      <c r="T175" s="391">
        <v>9.75</v>
      </c>
      <c r="U175" s="439"/>
      <c r="V175" s="205" t="s">
        <v>155</v>
      </c>
      <c r="W175" s="392"/>
      <c r="X175" s="393">
        <f t="shared" si="93"/>
        <v>8369.4083694083693</v>
      </c>
      <c r="Y175" s="394"/>
      <c r="Z175" s="394"/>
      <c r="AA175" s="394" t="s">
        <v>161</v>
      </c>
      <c r="AB175" s="394"/>
      <c r="AC175" s="394"/>
      <c r="AD175" s="394"/>
      <c r="AE175" s="394"/>
      <c r="AF175" s="395">
        <f t="shared" si="96"/>
        <v>0</v>
      </c>
      <c r="AG175" s="395">
        <f t="shared" si="114"/>
        <v>0</v>
      </c>
      <c r="AH175" s="395">
        <f t="shared" si="97"/>
        <v>15</v>
      </c>
      <c r="AI175" s="395">
        <f t="shared" si="115"/>
        <v>10</v>
      </c>
      <c r="AJ175" s="391" t="s">
        <v>161</v>
      </c>
      <c r="AK175" s="395">
        <f t="shared" si="113"/>
        <v>15</v>
      </c>
      <c r="AL175" s="391" t="s">
        <v>751</v>
      </c>
      <c r="AM175" s="395">
        <f t="shared" si="99"/>
        <v>10</v>
      </c>
      <c r="AN175" s="391" t="s">
        <v>161</v>
      </c>
      <c r="AO175" s="395">
        <f t="shared" si="100"/>
        <v>0</v>
      </c>
      <c r="AP175" s="391" t="s">
        <v>162</v>
      </c>
      <c r="AQ175" s="395">
        <f t="shared" si="101"/>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391">
        <f t="shared" si="116"/>
        <v>50</v>
      </c>
      <c r="BR175" s="396"/>
      <c r="BS175" s="396"/>
      <c r="BT175" s="396"/>
      <c r="BU175" s="396"/>
      <c r="BV175" s="396"/>
      <c r="BW175" s="396"/>
      <c r="BX175" s="396"/>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 t="s">
        <v>616</v>
      </c>
      <c r="B176" s="83" t="s">
        <v>233</v>
      </c>
      <c r="C176" s="232" t="s">
        <v>214</v>
      </c>
      <c r="D176" s="78" t="s">
        <v>761</v>
      </c>
      <c r="E176" s="344" t="s">
        <v>179</v>
      </c>
      <c r="F176" s="344"/>
      <c r="G176" s="48" t="s">
        <v>642</v>
      </c>
      <c r="H176" s="48" t="s">
        <v>642</v>
      </c>
      <c r="I176" s="48" t="s">
        <v>693</v>
      </c>
      <c r="J176" s="48" t="s">
        <v>726</v>
      </c>
      <c r="K176" s="48" t="s">
        <v>730</v>
      </c>
      <c r="L176" s="388">
        <v>162000</v>
      </c>
      <c r="M176" s="198"/>
      <c r="N176" s="439"/>
      <c r="O176" s="225"/>
      <c r="P176" s="389"/>
      <c r="Q176" s="226"/>
      <c r="R176" s="226"/>
      <c r="S176" s="390">
        <v>10.153627313669816</v>
      </c>
      <c r="T176" s="391">
        <v>7.5</v>
      </c>
      <c r="U176" s="439"/>
      <c r="V176" s="205" t="s">
        <v>155</v>
      </c>
      <c r="W176" s="392"/>
      <c r="X176" s="393">
        <f t="shared" si="93"/>
        <v>35495.179666958808</v>
      </c>
      <c r="Y176" s="394"/>
      <c r="Z176" s="394"/>
      <c r="AA176" s="394" t="s">
        <v>161</v>
      </c>
      <c r="AB176" s="394"/>
      <c r="AC176" s="394"/>
      <c r="AD176" s="394"/>
      <c r="AE176" s="394"/>
      <c r="AF176" s="395">
        <f t="shared" si="96"/>
        <v>0</v>
      </c>
      <c r="AG176" s="395">
        <f t="shared" si="114"/>
        <v>0</v>
      </c>
      <c r="AH176" s="395">
        <f t="shared" si="97"/>
        <v>15</v>
      </c>
      <c r="AI176" s="395">
        <f t="shared" si="115"/>
        <v>10</v>
      </c>
      <c r="AJ176" s="391" t="s">
        <v>161</v>
      </c>
      <c r="AK176" s="395">
        <f t="shared" si="113"/>
        <v>15</v>
      </c>
      <c r="AL176" s="391" t="s">
        <v>751</v>
      </c>
      <c r="AM176" s="395">
        <f t="shared" si="99"/>
        <v>10</v>
      </c>
      <c r="AN176" s="391" t="s">
        <v>161</v>
      </c>
      <c r="AO176" s="395">
        <f t="shared" si="100"/>
        <v>0</v>
      </c>
      <c r="AP176" s="391" t="s">
        <v>162</v>
      </c>
      <c r="AQ176" s="395">
        <f t="shared" si="101"/>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391">
        <f t="shared" si="116"/>
        <v>50</v>
      </c>
      <c r="BR176" s="396"/>
      <c r="BS176" s="396"/>
      <c r="BT176" s="396"/>
      <c r="BU176" s="396"/>
      <c r="BV176" s="396"/>
      <c r="BW176" s="396"/>
      <c r="BX176" s="396"/>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4" ht="157.5" hidden="1" x14ac:dyDescent="0.2">
      <c r="A177" s="47" t="s">
        <v>619</v>
      </c>
      <c r="B177" s="83" t="s">
        <v>327</v>
      </c>
      <c r="C177" s="232" t="s">
        <v>214</v>
      </c>
      <c r="D177" s="78" t="s">
        <v>761</v>
      </c>
      <c r="E177" s="344" t="s">
        <v>179</v>
      </c>
      <c r="F177" s="344"/>
      <c r="G177" s="48" t="s">
        <v>645</v>
      </c>
      <c r="H177" s="48" t="s">
        <v>696</v>
      </c>
      <c r="I177" s="48" t="s">
        <v>697</v>
      </c>
      <c r="J177" s="48" t="s">
        <v>729</v>
      </c>
      <c r="K177" s="48" t="s">
        <v>730</v>
      </c>
      <c r="L177" s="388">
        <v>400000</v>
      </c>
      <c r="M177" s="198"/>
      <c r="N177" s="439"/>
      <c r="O177" s="225"/>
      <c r="P177" s="389"/>
      <c r="Q177" s="226"/>
      <c r="R177" s="226"/>
      <c r="S177" s="390">
        <v>5.4141769778944999</v>
      </c>
      <c r="T177" s="391">
        <v>3.75</v>
      </c>
      <c r="U177" s="439"/>
      <c r="V177" s="205" t="s">
        <v>155</v>
      </c>
      <c r="W177" s="392"/>
      <c r="X177" s="393">
        <f t="shared" si="93"/>
        <v>38986.354775828462</v>
      </c>
      <c r="Y177" s="394"/>
      <c r="Z177" s="394"/>
      <c r="AA177" s="394" t="s">
        <v>161</v>
      </c>
      <c r="AB177" s="394"/>
      <c r="AC177" s="394"/>
      <c r="AD177" s="394"/>
      <c r="AE177" s="394"/>
      <c r="AF177" s="395">
        <f t="shared" si="96"/>
        <v>0</v>
      </c>
      <c r="AG177" s="395">
        <f t="shared" si="114"/>
        <v>0</v>
      </c>
      <c r="AH177" s="395">
        <f t="shared" si="97"/>
        <v>15</v>
      </c>
      <c r="AI177" s="395">
        <f t="shared" si="115"/>
        <v>10</v>
      </c>
      <c r="AJ177" s="391" t="s">
        <v>161</v>
      </c>
      <c r="AK177" s="395">
        <f t="shared" si="113"/>
        <v>15</v>
      </c>
      <c r="AL177" s="391" t="s">
        <v>751</v>
      </c>
      <c r="AM177" s="395">
        <f t="shared" si="99"/>
        <v>10</v>
      </c>
      <c r="AN177" s="391" t="s">
        <v>161</v>
      </c>
      <c r="AO177" s="395">
        <f t="shared" si="100"/>
        <v>0</v>
      </c>
      <c r="AP177" s="391" t="s">
        <v>162</v>
      </c>
      <c r="AQ177" s="395">
        <f t="shared" si="101"/>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391">
        <f t="shared" si="116"/>
        <v>50</v>
      </c>
      <c r="BR177" s="396"/>
      <c r="BS177" s="396"/>
      <c r="BT177" s="396"/>
      <c r="BU177" s="396"/>
      <c r="BV177" s="396"/>
      <c r="BW177" s="396"/>
      <c r="BX177" s="396"/>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4"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si="93"/>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si="96"/>
        <v>5</v>
      </c>
      <c r="AG178" s="407">
        <f t="shared" si="114"/>
        <v>0</v>
      </c>
      <c r="AH178" s="407">
        <f t="shared" si="97"/>
        <v>15</v>
      </c>
      <c r="AI178" s="407">
        <v>10</v>
      </c>
      <c r="AJ178" s="406" t="s">
        <v>162</v>
      </c>
      <c r="AK178" s="407">
        <f t="shared" si="113"/>
        <v>15</v>
      </c>
      <c r="AL178" s="406" t="s">
        <v>751</v>
      </c>
      <c r="AM178" s="407">
        <f t="shared" si="99"/>
        <v>10</v>
      </c>
      <c r="AN178" s="406" t="s">
        <v>161</v>
      </c>
      <c r="AO178" s="407">
        <f t="shared" si="100"/>
        <v>0</v>
      </c>
      <c r="AP178" s="406" t="s">
        <v>162</v>
      </c>
      <c r="AQ178" s="407">
        <f t="shared" si="101"/>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17">SUM(AF178+AG178+AH178+AI178+AK178+AM178+AO178+AQ178)</f>
        <v>55</v>
      </c>
      <c r="BR178" s="331"/>
      <c r="BS178" s="406"/>
      <c r="BT178" s="338"/>
      <c r="BU178" s="407"/>
      <c r="BV178" s="406">
        <f t="shared" ref="BV178:BV185" si="118">S178+BU178*0.25</f>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4"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93"/>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96"/>
        <v>0</v>
      </c>
      <c r="AG179" s="407">
        <f t="shared" si="114"/>
        <v>5</v>
      </c>
      <c r="AH179" s="407">
        <f t="shared" si="97"/>
        <v>15</v>
      </c>
      <c r="AI179" s="407">
        <v>10</v>
      </c>
      <c r="AJ179" s="406" t="s">
        <v>162</v>
      </c>
      <c r="AK179" s="407">
        <f t="shared" si="113"/>
        <v>15</v>
      </c>
      <c r="AL179" s="406" t="s">
        <v>751</v>
      </c>
      <c r="AM179" s="407">
        <f t="shared" si="99"/>
        <v>10</v>
      </c>
      <c r="AN179" s="406" t="s">
        <v>161</v>
      </c>
      <c r="AO179" s="407">
        <f t="shared" si="100"/>
        <v>0</v>
      </c>
      <c r="AP179" s="406" t="s">
        <v>162</v>
      </c>
      <c r="AQ179" s="407">
        <f t="shared" si="101"/>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17"/>
        <v>55</v>
      </c>
      <c r="BR179" s="331"/>
      <c r="BS179" s="406"/>
      <c r="BT179" s="338"/>
      <c r="BU179" s="407"/>
      <c r="BV179" s="406">
        <f t="shared" si="118"/>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4"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93"/>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96"/>
        <v>10</v>
      </c>
      <c r="AG180" s="407">
        <f>IF(BM178&lt;999,20,IF(BM178&lt;1499,15,IF(BM178&lt;1999,10,IF(BM178&lt;3999,5,IF(BM178&gt;4000,0)))))</f>
        <v>0</v>
      </c>
      <c r="AH180" s="407">
        <f t="shared" si="97"/>
        <v>15</v>
      </c>
      <c r="AI180" s="407">
        <v>0</v>
      </c>
      <c r="AJ180" s="406" t="s">
        <v>161</v>
      </c>
      <c r="AK180" s="407">
        <v>15</v>
      </c>
      <c r="AL180" s="406" t="s">
        <v>751</v>
      </c>
      <c r="AM180" s="407">
        <f t="shared" si="99"/>
        <v>10</v>
      </c>
      <c r="AN180" s="406" t="s">
        <v>161</v>
      </c>
      <c r="AO180" s="407">
        <f t="shared" si="100"/>
        <v>0</v>
      </c>
      <c r="AP180" s="406" t="s">
        <v>162</v>
      </c>
      <c r="AQ180" s="407">
        <f t="shared" si="101"/>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17"/>
        <v>50</v>
      </c>
      <c r="BR180" s="331"/>
      <c r="BS180" s="406"/>
      <c r="BT180" s="338"/>
      <c r="BU180" s="407"/>
      <c r="BV180" s="406">
        <f t="shared" si="118"/>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4"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93"/>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96"/>
        <v>0</v>
      </c>
      <c r="AG181" s="407">
        <f>IF(X181&lt;999,20,IF(X181&lt;1499,15,IF(X181&lt;1999,10,IF(X181&lt;3999,5,IF(X181&gt;4000,0)))))</f>
        <v>10</v>
      </c>
      <c r="AH181" s="407">
        <f t="shared" si="97"/>
        <v>15</v>
      </c>
      <c r="AI181" s="407">
        <v>0</v>
      </c>
      <c r="AJ181" s="406" t="s">
        <v>161</v>
      </c>
      <c r="AK181" s="407">
        <v>15</v>
      </c>
      <c r="AL181" s="406" t="s">
        <v>751</v>
      </c>
      <c r="AM181" s="407">
        <f t="shared" si="99"/>
        <v>10</v>
      </c>
      <c r="AN181" s="406" t="s">
        <v>161</v>
      </c>
      <c r="AO181" s="407">
        <f t="shared" si="100"/>
        <v>0</v>
      </c>
      <c r="AP181" s="406" t="s">
        <v>162</v>
      </c>
      <c r="AQ181" s="407">
        <f t="shared" si="101"/>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17"/>
        <v>50</v>
      </c>
      <c r="BR181" s="331"/>
      <c r="BS181" s="406"/>
      <c r="BT181" s="338"/>
      <c r="BU181" s="407"/>
      <c r="BV181" s="406">
        <f t="shared" si="118"/>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4"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93"/>
        <v>9466.3921313637402</v>
      </c>
      <c r="Y182" s="331"/>
      <c r="Z182" s="331"/>
      <c r="AA182" s="331" t="s">
        <v>161</v>
      </c>
      <c r="AB182" s="331"/>
      <c r="AC182" s="331"/>
      <c r="AD182" s="331"/>
      <c r="AE182" s="331"/>
      <c r="AF182" s="407">
        <f t="shared" si="96"/>
        <v>0</v>
      </c>
      <c r="AG182" s="407">
        <f>IF(X182&lt;999,20,IF(X182&lt;1499,15,IF(X182&lt;1999,10,IF(X182&lt;3999,5,IF(X182&gt;4000,0)))))</f>
        <v>0</v>
      </c>
      <c r="AH182" s="407">
        <f t="shared" si="97"/>
        <v>15</v>
      </c>
      <c r="AI182" s="407">
        <v>10</v>
      </c>
      <c r="AJ182" s="406" t="s">
        <v>162</v>
      </c>
      <c r="AK182" s="407">
        <f>IF(AL182="Minimal",15,0)</f>
        <v>15</v>
      </c>
      <c r="AL182" s="406" t="s">
        <v>751</v>
      </c>
      <c r="AM182" s="407">
        <f t="shared" si="99"/>
        <v>10</v>
      </c>
      <c r="AN182" s="406" t="s">
        <v>161</v>
      </c>
      <c r="AO182" s="407">
        <f t="shared" si="100"/>
        <v>0</v>
      </c>
      <c r="AP182" s="406" t="s">
        <v>162</v>
      </c>
      <c r="AQ182" s="407">
        <f t="shared" si="101"/>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17"/>
        <v>50</v>
      </c>
      <c r="BR182" s="386"/>
      <c r="BS182" s="408"/>
      <c r="BT182" s="386"/>
      <c r="BU182" s="407"/>
      <c r="BV182" s="406">
        <f t="shared" si="118"/>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4"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93"/>
        <v>5466.922175852761</v>
      </c>
      <c r="Y183" s="331"/>
      <c r="Z183" s="331"/>
      <c r="AA183" s="331" t="s">
        <v>161</v>
      </c>
      <c r="AB183" s="331"/>
      <c r="AC183" s="331"/>
      <c r="AD183" s="331"/>
      <c r="AE183" s="331"/>
      <c r="AF183" s="407">
        <f t="shared" si="96"/>
        <v>0</v>
      </c>
      <c r="AG183" s="407">
        <f>IF(X183&lt;999,20,IF(X183&lt;1499,15,IF(X183&lt;1999,10,IF(X183&lt;3999,5,IF(X183&gt;4000,0)))))</f>
        <v>0</v>
      </c>
      <c r="AH183" s="407">
        <f t="shared" si="97"/>
        <v>15</v>
      </c>
      <c r="AI183" s="407">
        <v>10</v>
      </c>
      <c r="AJ183" s="406" t="s">
        <v>162</v>
      </c>
      <c r="AK183" s="407">
        <f>IF(AL183="Minimal",15,0)</f>
        <v>15</v>
      </c>
      <c r="AL183" s="406" t="s">
        <v>751</v>
      </c>
      <c r="AM183" s="407">
        <f t="shared" si="99"/>
        <v>10</v>
      </c>
      <c r="AN183" s="406" t="s">
        <v>161</v>
      </c>
      <c r="AO183" s="407">
        <f t="shared" si="100"/>
        <v>0</v>
      </c>
      <c r="AP183" s="406" t="s">
        <v>162</v>
      </c>
      <c r="AQ183" s="407">
        <f t="shared" ref="AQ183:AQ185" si="119">IF(AR183="Yes",10,0)</f>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17"/>
        <v>50</v>
      </c>
      <c r="BR183" s="386"/>
      <c r="BS183" s="408"/>
      <c r="BT183" s="386"/>
      <c r="BU183" s="407"/>
      <c r="BV183" s="406">
        <f t="shared" si="118"/>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4"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93"/>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96"/>
        <v>5</v>
      </c>
      <c r="AG184" s="407">
        <f>IF(BM182&lt;999,20,IF(BM182&lt;1499,15,IF(BM182&lt;1999,10,IF(BM182&lt;3999,5,IF(BM182&gt;4000,0)))))</f>
        <v>0</v>
      </c>
      <c r="AH184" s="407">
        <f t="shared" si="97"/>
        <v>15</v>
      </c>
      <c r="AI184" s="407">
        <f>IF(AJ184="Yes",10,0)</f>
        <v>0</v>
      </c>
      <c r="AJ184" s="406" t="s">
        <v>162</v>
      </c>
      <c r="AK184" s="407">
        <f>IF(AL184="Minimal",15,0)</f>
        <v>15</v>
      </c>
      <c r="AL184" s="406" t="s">
        <v>751</v>
      </c>
      <c r="AM184" s="407">
        <f t="shared" si="99"/>
        <v>10</v>
      </c>
      <c r="AN184" s="406" t="s">
        <v>161</v>
      </c>
      <c r="AO184" s="407">
        <f t="shared" si="100"/>
        <v>0</v>
      </c>
      <c r="AP184" s="406" t="s">
        <v>162</v>
      </c>
      <c r="AQ184" s="407">
        <f t="shared" si="119"/>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17"/>
        <v>45</v>
      </c>
      <c r="BR184" s="331"/>
      <c r="BS184" s="406"/>
      <c r="BT184" s="338"/>
      <c r="BU184" s="407"/>
      <c r="BV184" s="406">
        <f t="shared" si="118"/>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4"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93"/>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96"/>
        <v>20</v>
      </c>
      <c r="AG185" s="407">
        <f>IF(BM183&lt;999,20,IF(BM183&lt;1499,15,IF(BM183&lt;1999,10,IF(BM183&lt;3999,5,IF(BM183&gt;4000,0)))))</f>
        <v>0</v>
      </c>
      <c r="AH185" s="407">
        <f t="shared" si="97"/>
        <v>15</v>
      </c>
      <c r="AI185" s="407">
        <f>IF(AJ185="Yes",10,0)</f>
        <v>0</v>
      </c>
      <c r="AJ185" s="406" t="s">
        <v>162</v>
      </c>
      <c r="AK185" s="407">
        <f>IF(AL185="Minimal",15,0)</f>
        <v>0</v>
      </c>
      <c r="AL185" s="406" t="s">
        <v>752</v>
      </c>
      <c r="AM185" s="407">
        <f>AQ185</f>
        <v>0</v>
      </c>
      <c r="AN185" s="406" t="s">
        <v>162</v>
      </c>
      <c r="AO185" s="407">
        <f t="shared" si="100"/>
        <v>0</v>
      </c>
      <c r="AP185" s="406" t="s">
        <v>162</v>
      </c>
      <c r="AQ185" s="407">
        <f t="shared" si="119"/>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17"/>
        <v>35</v>
      </c>
      <c r="BR185" s="331"/>
      <c r="BS185" s="406"/>
      <c r="BT185" s="338"/>
      <c r="BU185" s="407"/>
      <c r="BV185" s="406">
        <f t="shared" si="118"/>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4"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97"/>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4"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row r="188" spans="1:144" s="417" customFormat="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44"/>
      <c r="U188" s="439"/>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59"/>
      <c r="AT188" s="459"/>
      <c r="AU188" s="459"/>
      <c r="AV188" s="459"/>
      <c r="AW188" s="459"/>
      <c r="AX188" s="459"/>
      <c r="AY188" s="459"/>
      <c r="AZ188" s="459"/>
      <c r="BA188" s="460"/>
      <c r="BB188" s="448"/>
      <c r="BC188" s="442"/>
      <c r="BD188" s="434"/>
      <c r="BE188" s="435"/>
      <c r="BF188" s="434"/>
      <c r="BG188" s="435"/>
      <c r="BH188" s="434"/>
      <c r="BI188" s="435"/>
      <c r="BJ188" s="435"/>
      <c r="BK188" s="435"/>
      <c r="BL188" s="435"/>
      <c r="BM188" s="435"/>
      <c r="BN188" s="435"/>
      <c r="BO188" s="435"/>
      <c r="BP188" s="435"/>
      <c r="BQ188" s="435"/>
      <c r="BR188" s="435"/>
      <c r="BS188" s="435"/>
      <c r="BT188" s="435"/>
      <c r="BU188" s="435"/>
      <c r="BV188" s="435"/>
      <c r="BW188" s="435"/>
      <c r="BX188" s="435"/>
      <c r="BY188" s="435"/>
      <c r="BZ188" s="435"/>
      <c r="CB188" s="422"/>
      <c r="CD188" s="422"/>
      <c r="CF188" s="422"/>
      <c r="CH188" s="422"/>
      <c r="CI188" s="421"/>
      <c r="CJ188" s="421"/>
      <c r="CN188" s="420"/>
      <c r="CO188" s="420"/>
      <c r="CP188" s="421"/>
      <c r="CQ188" s="421"/>
      <c r="CR188" s="422"/>
      <c r="CS188" s="422"/>
      <c r="CT188" s="421"/>
      <c r="CU188" s="421"/>
      <c r="CV188" s="422"/>
      <c r="CW188" s="422"/>
      <c r="CX188" s="420"/>
      <c r="CY188" s="420"/>
      <c r="CZ188" s="423"/>
      <c r="DA188" s="423"/>
      <c r="DB188" s="420"/>
      <c r="DC188" s="423"/>
      <c r="DD188" s="423"/>
      <c r="DE188" s="424"/>
      <c r="DF188" s="424"/>
      <c r="DG188" s="424"/>
      <c r="DH188" s="418"/>
      <c r="DI188" s="420"/>
      <c r="DJ188" s="420"/>
      <c r="DK188" s="420"/>
      <c r="DL188" s="420"/>
      <c r="DM188" s="420"/>
      <c r="DN188" s="424"/>
      <c r="DO188" s="425"/>
      <c r="DP188" s="421"/>
      <c r="DQ188" s="421"/>
      <c r="DR188" s="422"/>
      <c r="DS188" s="422"/>
      <c r="DT188" s="421"/>
      <c r="DU188" s="422"/>
      <c r="DV188" s="422"/>
      <c r="DY188" s="421"/>
      <c r="DZ188" s="421"/>
      <c r="EA188" s="422"/>
      <c r="EB188" s="421"/>
      <c r="EC188" s="422"/>
      <c r="ED188" s="418"/>
      <c r="EE188" s="418"/>
      <c r="EF188" s="418"/>
      <c r="EG188" s="418"/>
      <c r="EH188" s="418"/>
      <c r="EI188" s="418"/>
      <c r="EJ188" s="418"/>
      <c r="EK188" s="421"/>
      <c r="EL188" s="421"/>
      <c r="EM188" s="421"/>
      <c r="EN188" s="421"/>
    </row>
  </sheetData>
  <autoFilter ref="A8:EK186">
    <filterColumn colId="3">
      <filters>
        <filter val="Aviation"/>
      </filters>
    </filterColumn>
    <filterColumn colId="4">
      <customFilters>
        <customFilter operator="notEqual" val=" "/>
      </customFilters>
    </filterColumn>
    <filterColumn colId="41">
      <customFilters>
        <customFilter val="**"/>
      </customFilters>
    </filterColumn>
    <sortState ref="A25:EK149">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filterMode="1">
    <pageSetUpPr fitToPage="1"/>
  </sheetPr>
  <dimension ref="A1:EM187"/>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19.28515625"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820</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826</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4" si="1">IF(AU9&lt;30,0,IF(AU9&lt;50,5,IF(AU9&lt;65,10,IF(AU9&lt;79,15,IF(AU9&gt;80,20)))))</f>
        <v>5</v>
      </c>
      <c r="AG9" s="342">
        <f t="shared" ref="AG9:AG16" si="2">IF(X9&lt;999,20,IF(X9&lt;1499,15,IF(X9&lt;1999,10,IF(X9&lt;3999,5,IF(X9&gt;4000,0)))))</f>
        <v>20</v>
      </c>
      <c r="AH9" s="342">
        <f t="shared" ref="AH9:AH24" si="3">IF(AA9="Yes",15,0)</f>
        <v>15</v>
      </c>
      <c r="AI9" s="342">
        <f t="shared" ref="AI9:AI16" si="4">IF(AJ9="Yes",10,0)</f>
        <v>10</v>
      </c>
      <c r="AJ9" s="332" t="s">
        <v>161</v>
      </c>
      <c r="AK9" s="342">
        <f t="shared" ref="AK9:AK16" si="5">IF(AL9="Minimal",15,0)</f>
        <v>15</v>
      </c>
      <c r="AL9" s="332" t="s">
        <v>751</v>
      </c>
      <c r="AM9" s="342">
        <f t="shared" ref="AM9:AM24"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4"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4"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AI24"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0" hidden="1" x14ac:dyDescent="0.2">
      <c r="A21" s="346" t="s">
        <v>762</v>
      </c>
      <c r="B21" s="350" t="s">
        <v>233</v>
      </c>
      <c r="C21" s="350" t="s">
        <v>214</v>
      </c>
      <c r="D21" s="134" t="s">
        <v>760</v>
      </c>
      <c r="E21" s="134" t="s">
        <v>179</v>
      </c>
      <c r="F21" s="346"/>
      <c r="G21" s="351" t="s">
        <v>763</v>
      </c>
      <c r="H21" s="346"/>
      <c r="I21" s="346"/>
      <c r="J21" s="346" t="s">
        <v>766</v>
      </c>
      <c r="K21" s="346"/>
      <c r="L21" s="352">
        <v>12000000</v>
      </c>
      <c r="M21" s="137"/>
      <c r="N21" s="439"/>
      <c r="O21" s="138"/>
      <c r="P21" s="353"/>
      <c r="Q21" s="353"/>
      <c r="R21" s="353"/>
      <c r="S21" s="354">
        <v>36.700000000000003</v>
      </c>
      <c r="T21" s="141">
        <v>6.75</v>
      </c>
      <c r="U21" s="439"/>
      <c r="V21" s="143"/>
      <c r="W21" s="355"/>
      <c r="X21" s="356">
        <f t="shared" si="12"/>
        <v>89.223959053811043</v>
      </c>
      <c r="Y21" s="357"/>
      <c r="Z21" s="357"/>
      <c r="AA21" s="357" t="s">
        <v>161</v>
      </c>
      <c r="AB21" s="357"/>
      <c r="AC21" s="357"/>
      <c r="AD21" s="357"/>
      <c r="AE21" s="357"/>
      <c r="AF21" s="358">
        <f t="shared" si="1"/>
        <v>5</v>
      </c>
      <c r="AG21" s="358">
        <f t="shared" si="18"/>
        <v>20</v>
      </c>
      <c r="AH21" s="358">
        <f t="shared" si="3"/>
        <v>15</v>
      </c>
      <c r="AI21" s="358">
        <f t="shared" si="19"/>
        <v>10</v>
      </c>
      <c r="AJ21" s="354" t="s">
        <v>161</v>
      </c>
      <c r="AK21" s="358">
        <f t="shared" ref="AK21:AK24" si="20">IF(AL21="Minimal",15,0)</f>
        <v>15</v>
      </c>
      <c r="AL21" s="354" t="s">
        <v>751</v>
      </c>
      <c r="AM21" s="358">
        <f t="shared" si="6"/>
        <v>10</v>
      </c>
      <c r="AN21" s="354" t="s">
        <v>161</v>
      </c>
      <c r="AO21" s="358">
        <f t="shared" ref="AO21:AO24" si="21">IF(AP21="Yes",5,0)</f>
        <v>0</v>
      </c>
      <c r="AP21" s="354" t="s">
        <v>162</v>
      </c>
      <c r="AQ21" s="358">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354">
        <f>SUM(AF21+AG21+AH21+AI21++AK21+AM21+AO21+AQ21)</f>
        <v>75</v>
      </c>
      <c r="BR21" s="360"/>
      <c r="BS21" s="360"/>
      <c r="BT21" s="360"/>
      <c r="BU21" s="358">
        <v>100</v>
      </c>
      <c r="BV21" s="406">
        <f>S21+BU21*0.25</f>
        <v>61.7</v>
      </c>
      <c r="BW21" s="406"/>
      <c r="BX21" s="360"/>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12"/>
        <v>2.8524159963489075E-7</v>
      </c>
      <c r="Y22" s="375">
        <v>0</v>
      </c>
      <c r="Z22" s="375" t="s">
        <v>749</v>
      </c>
      <c r="AA22" s="372" t="s">
        <v>161</v>
      </c>
      <c r="AB22" s="375">
        <f>IF(AC22="Yes",10,0)</f>
        <v>0</v>
      </c>
      <c r="AC22" s="376" t="s">
        <v>162</v>
      </c>
      <c r="AD22" s="377">
        <f>IF(AE22="Yes",10,0)</f>
        <v>0</v>
      </c>
      <c r="AE22" s="376" t="s">
        <v>162</v>
      </c>
      <c r="AF22" s="342">
        <f t="shared" si="1"/>
        <v>0</v>
      </c>
      <c r="AG22" s="342">
        <f t="shared" si="18"/>
        <v>20</v>
      </c>
      <c r="AH22" s="342">
        <f t="shared" si="3"/>
        <v>15</v>
      </c>
      <c r="AI22" s="342">
        <f t="shared" si="19"/>
        <v>10</v>
      </c>
      <c r="AJ22" s="332" t="s">
        <v>161</v>
      </c>
      <c r="AK22" s="342">
        <f t="shared" si="20"/>
        <v>15</v>
      </c>
      <c r="AL22" s="332" t="s">
        <v>751</v>
      </c>
      <c r="AM22" s="342">
        <f t="shared" si="6"/>
        <v>10</v>
      </c>
      <c r="AN22" s="332" t="s">
        <v>161</v>
      </c>
      <c r="AO22" s="342">
        <f t="shared" si="21"/>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346" t="s">
        <v>480</v>
      </c>
      <c r="B23" s="350" t="s">
        <v>233</v>
      </c>
      <c r="C23" s="350" t="s">
        <v>214</v>
      </c>
      <c r="D23" s="134" t="s">
        <v>760</v>
      </c>
      <c r="E23" s="134" t="s">
        <v>179</v>
      </c>
      <c r="F23" s="346"/>
      <c r="G23" s="346" t="s">
        <v>481</v>
      </c>
      <c r="H23" s="346"/>
      <c r="I23" s="346"/>
      <c r="J23" s="346" t="s">
        <v>769</v>
      </c>
      <c r="K23" s="346"/>
      <c r="L23" s="352">
        <v>12000000</v>
      </c>
      <c r="M23" s="137"/>
      <c r="N23" s="439"/>
      <c r="O23" s="138"/>
      <c r="P23" s="380"/>
      <c r="Q23" s="380"/>
      <c r="R23" s="380"/>
      <c r="S23" s="354">
        <v>29.6</v>
      </c>
      <c r="T23" s="354">
        <v>7.5</v>
      </c>
      <c r="U23" s="439"/>
      <c r="V23" s="143"/>
      <c r="W23" s="355"/>
      <c r="X23" s="356">
        <f t="shared" si="12"/>
        <v>4.6686955318854615</v>
      </c>
      <c r="Y23" s="357"/>
      <c r="Z23" s="357"/>
      <c r="AA23" s="357" t="s">
        <v>161</v>
      </c>
      <c r="AB23" s="357"/>
      <c r="AC23" s="357"/>
      <c r="AD23" s="357"/>
      <c r="AE23" s="357"/>
      <c r="AF23" s="358">
        <f t="shared" si="1"/>
        <v>5</v>
      </c>
      <c r="AG23" s="358">
        <f t="shared" si="18"/>
        <v>20</v>
      </c>
      <c r="AH23" s="358">
        <f t="shared" si="3"/>
        <v>15</v>
      </c>
      <c r="AI23" s="358">
        <f t="shared" si="19"/>
        <v>10</v>
      </c>
      <c r="AJ23" s="354" t="s">
        <v>161</v>
      </c>
      <c r="AK23" s="358">
        <f t="shared" si="20"/>
        <v>15</v>
      </c>
      <c r="AL23" s="354" t="s">
        <v>751</v>
      </c>
      <c r="AM23" s="358">
        <f t="shared" si="6"/>
        <v>10</v>
      </c>
      <c r="AN23" s="354" t="s">
        <v>161</v>
      </c>
      <c r="AO23" s="358">
        <f t="shared" si="21"/>
        <v>0</v>
      </c>
      <c r="AP23" s="354" t="s">
        <v>162</v>
      </c>
      <c r="AQ23" s="358">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354">
        <f>SUM(AF23+AG23+AH23+AI23++AK23+AM23+AO23+AQ23)</f>
        <v>75</v>
      </c>
      <c r="BR23" s="360"/>
      <c r="BS23" s="360"/>
      <c r="BT23" s="360"/>
      <c r="BU23" s="360"/>
      <c r="BV23" s="360"/>
      <c r="BW23" s="360"/>
      <c r="BX23" s="360"/>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346" t="s">
        <v>482</v>
      </c>
      <c r="B24" s="350" t="s">
        <v>233</v>
      </c>
      <c r="C24" s="350" t="s">
        <v>214</v>
      </c>
      <c r="D24" s="134" t="s">
        <v>760</v>
      </c>
      <c r="E24" s="134" t="s">
        <v>179</v>
      </c>
      <c r="F24" s="346"/>
      <c r="G24" s="346" t="s">
        <v>481</v>
      </c>
      <c r="H24" s="346"/>
      <c r="I24" s="346"/>
      <c r="J24" s="346" t="s">
        <v>770</v>
      </c>
      <c r="K24" s="346"/>
      <c r="L24" s="352">
        <v>12000000</v>
      </c>
      <c r="M24" s="137"/>
      <c r="N24" s="439"/>
      <c r="O24" s="138"/>
      <c r="P24" s="380"/>
      <c r="Q24" s="380"/>
      <c r="R24" s="380"/>
      <c r="S24" s="354">
        <v>28.3</v>
      </c>
      <c r="T24" s="354">
        <v>7.5</v>
      </c>
      <c r="U24" s="439"/>
      <c r="V24" s="143"/>
      <c r="W24" s="355"/>
      <c r="X24" s="356">
        <f t="shared" si="12"/>
        <v>1.8674782127541847</v>
      </c>
      <c r="Y24" s="357"/>
      <c r="Z24" s="357"/>
      <c r="AA24" s="357" t="s">
        <v>161</v>
      </c>
      <c r="AB24" s="357"/>
      <c r="AC24" s="357"/>
      <c r="AD24" s="357"/>
      <c r="AE24" s="357"/>
      <c r="AF24" s="358">
        <f t="shared" si="1"/>
        <v>5</v>
      </c>
      <c r="AG24" s="358">
        <f t="shared" si="18"/>
        <v>20</v>
      </c>
      <c r="AH24" s="358">
        <f t="shared" si="3"/>
        <v>15</v>
      </c>
      <c r="AI24" s="358">
        <f t="shared" si="19"/>
        <v>10</v>
      </c>
      <c r="AJ24" s="354" t="s">
        <v>161</v>
      </c>
      <c r="AK24" s="358">
        <f t="shared" si="20"/>
        <v>15</v>
      </c>
      <c r="AL24" s="354" t="s">
        <v>751</v>
      </c>
      <c r="AM24" s="358">
        <f t="shared" si="6"/>
        <v>10</v>
      </c>
      <c r="AN24" s="354" t="s">
        <v>161</v>
      </c>
      <c r="AO24" s="358">
        <f t="shared" si="21"/>
        <v>0</v>
      </c>
      <c r="AP24" s="354" t="s">
        <v>162</v>
      </c>
      <c r="AQ24" s="358">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354">
        <f>SUM(AF24+AG24+AH24+AI24++AK24+AM24+AO24+AQ24)</f>
        <v>75</v>
      </c>
      <c r="BR24" s="382"/>
      <c r="BS24" s="382"/>
      <c r="BT24" s="382"/>
      <c r="BU24" s="382"/>
      <c r="BV24" s="382"/>
      <c r="BW24" s="382"/>
      <c r="BX24" s="382"/>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ref="X25:X56" si="22">(EI25/CZ25)/CO25</f>
        <v>52522.839394883056</v>
      </c>
      <c r="Y25" s="367"/>
      <c r="Z25" s="367"/>
      <c r="AA25" s="367" t="s">
        <v>161</v>
      </c>
      <c r="AB25" s="365">
        <f>IF(AC25="Yes",10,0)</f>
        <v>0</v>
      </c>
      <c r="AC25" s="367"/>
      <c r="AD25" s="368">
        <f>IF(AE25="Yes",10,0)</f>
        <v>0</v>
      </c>
      <c r="AE25" s="367"/>
      <c r="AF25" s="407">
        <f t="shared" ref="AF25:AF56" si="23">IF(AU25&lt;30,0,IF(AU25&lt;50,5,IF(AU25&lt;65,10,IF(AU25&lt;79,15,IF(AU25&gt;80,20)))))</f>
        <v>0</v>
      </c>
      <c r="AG25" s="407">
        <f>IF(BM23&lt;999,20,IF(BM23&lt;1499,15,IF(BM23&lt;1999,10,IF(BM23&lt;3999,5,IF(BM23&gt;4000,0)))))</f>
        <v>20</v>
      </c>
      <c r="AH25" s="407">
        <f t="shared" ref="AH25:AH56" si="24">IF(AA25="Yes",15,0)</f>
        <v>15</v>
      </c>
      <c r="AI25" s="407">
        <f t="shared" ref="AI25:AI33" si="25">IF(AJ25="Yes",10,0)</f>
        <v>10</v>
      </c>
      <c r="AJ25" s="364" t="s">
        <v>161</v>
      </c>
      <c r="AK25" s="407">
        <f t="shared" ref="AK25:AK32" si="26">IF(AL25="Minimal",15,0)</f>
        <v>15</v>
      </c>
      <c r="AL25" s="364" t="s">
        <v>751</v>
      </c>
      <c r="AM25" s="407">
        <f t="shared" ref="AM25:AM56" si="27">IF(AN25="Yes",10,0)</f>
        <v>10</v>
      </c>
      <c r="AN25" s="364" t="s">
        <v>161</v>
      </c>
      <c r="AO25" s="407">
        <f>IF(AP25="Yes",5,0)</f>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346" t="s">
        <v>491</v>
      </c>
      <c r="B26" s="350" t="s">
        <v>472</v>
      </c>
      <c r="C26" s="350" t="s">
        <v>214</v>
      </c>
      <c r="D26" s="134" t="s">
        <v>760</v>
      </c>
      <c r="E26" s="134" t="s">
        <v>179</v>
      </c>
      <c r="F26" s="346"/>
      <c r="G26" s="346" t="s">
        <v>492</v>
      </c>
      <c r="H26" s="346"/>
      <c r="I26" s="346"/>
      <c r="J26" s="346" t="s">
        <v>773</v>
      </c>
      <c r="K26" s="346"/>
      <c r="L26" s="352">
        <v>16000000</v>
      </c>
      <c r="M26" s="137"/>
      <c r="N26" s="439"/>
      <c r="O26" s="138"/>
      <c r="P26" s="353"/>
      <c r="Q26" s="353"/>
      <c r="R26" s="353"/>
      <c r="S26" s="354">
        <v>14.4</v>
      </c>
      <c r="T26" s="354">
        <v>7.5</v>
      </c>
      <c r="U26" s="439"/>
      <c r="V26" s="143"/>
      <c r="W26" s="355"/>
      <c r="X26" s="356">
        <f t="shared" si="22"/>
        <v>185.57179308745071</v>
      </c>
      <c r="Y26" s="357"/>
      <c r="Z26" s="357"/>
      <c r="AA26" s="357" t="s">
        <v>161</v>
      </c>
      <c r="AB26" s="357"/>
      <c r="AC26" s="357"/>
      <c r="AD26" s="357"/>
      <c r="AE26" s="357"/>
      <c r="AF26" s="358">
        <f t="shared" si="23"/>
        <v>5</v>
      </c>
      <c r="AG26" s="358">
        <f t="shared" ref="AG26:AG31" si="28">IF(X26&lt;999,20,IF(X26&lt;1499,15,IF(X26&lt;1999,10,IF(X26&lt;3999,5,IF(X26&gt;4000,0)))))</f>
        <v>20</v>
      </c>
      <c r="AH26" s="358">
        <f t="shared" si="24"/>
        <v>15</v>
      </c>
      <c r="AI26" s="397">
        <f t="shared" si="25"/>
        <v>10</v>
      </c>
      <c r="AJ26" s="398" t="s">
        <v>161</v>
      </c>
      <c r="AK26" s="358">
        <f t="shared" si="26"/>
        <v>15</v>
      </c>
      <c r="AL26" s="354" t="s">
        <v>751</v>
      </c>
      <c r="AM26" s="358">
        <f t="shared" si="27"/>
        <v>10</v>
      </c>
      <c r="AN26" s="354" t="s">
        <v>161</v>
      </c>
      <c r="AO26" s="358">
        <f>IF(AP26="Yes",5,0)</f>
        <v>0</v>
      </c>
      <c r="AP26" s="354" t="s">
        <v>162</v>
      </c>
      <c r="AQ26" s="358">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354">
        <f>SUM(AF26+AG26+AH26+AI26++AK26+AM26+AO26+AQ26)</f>
        <v>75</v>
      </c>
      <c r="BR26" s="360"/>
      <c r="BS26" s="360"/>
      <c r="BT26" s="360"/>
      <c r="BU26" s="360"/>
      <c r="BV26" s="360"/>
      <c r="BW26" s="360"/>
      <c r="BX26" s="360"/>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406">
        <v>9.75</v>
      </c>
      <c r="U27" s="462"/>
      <c r="V27" s="205" t="s">
        <v>155</v>
      </c>
      <c r="W27" s="392"/>
      <c r="X27" s="393">
        <f t="shared" si="22"/>
        <v>1441.3118527042577</v>
      </c>
      <c r="Y27" s="394"/>
      <c r="Z27" s="394"/>
      <c r="AA27" s="394" t="s">
        <v>161</v>
      </c>
      <c r="AB27" s="394"/>
      <c r="AC27" s="394"/>
      <c r="AD27" s="394"/>
      <c r="AE27" s="394"/>
      <c r="AF27" s="407">
        <f t="shared" si="23"/>
        <v>10</v>
      </c>
      <c r="AG27" s="407">
        <f t="shared" si="28"/>
        <v>15</v>
      </c>
      <c r="AH27" s="407">
        <f t="shared" si="24"/>
        <v>15</v>
      </c>
      <c r="AI27" s="407">
        <f t="shared" si="25"/>
        <v>10</v>
      </c>
      <c r="AJ27" s="391" t="s">
        <v>161</v>
      </c>
      <c r="AK27" s="407">
        <f t="shared" si="26"/>
        <v>15</v>
      </c>
      <c r="AL27" s="391" t="s">
        <v>751</v>
      </c>
      <c r="AM27" s="407">
        <f t="shared" si="27"/>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S27+BU27*0.25</f>
        <v>19.713021372661501</v>
      </c>
      <c r="BW27" s="406">
        <f>BV27+T27</f>
        <v>29.463021372661501</v>
      </c>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346" t="s">
        <v>495</v>
      </c>
      <c r="B28" s="350" t="s">
        <v>242</v>
      </c>
      <c r="C28" s="350" t="s">
        <v>214</v>
      </c>
      <c r="D28" s="134" t="s">
        <v>760</v>
      </c>
      <c r="E28" s="134" t="s">
        <v>179</v>
      </c>
      <c r="F28" s="346"/>
      <c r="G28" s="346" t="s">
        <v>496</v>
      </c>
      <c r="H28" s="346"/>
      <c r="I28" s="346"/>
      <c r="J28" s="346" t="s">
        <v>774</v>
      </c>
      <c r="K28" s="346"/>
      <c r="L28" s="352">
        <v>12000000</v>
      </c>
      <c r="M28" s="137"/>
      <c r="N28" s="439"/>
      <c r="O28" s="138"/>
      <c r="P28" s="353"/>
      <c r="Q28" s="353"/>
      <c r="R28" s="353"/>
      <c r="S28" s="354">
        <v>12.3</v>
      </c>
      <c r="T28" s="354">
        <v>7.5</v>
      </c>
      <c r="U28" s="439"/>
      <c r="V28" s="143"/>
      <c r="W28" s="355"/>
      <c r="X28" s="356">
        <f t="shared" si="22"/>
        <v>660.42927903137047</v>
      </c>
      <c r="Y28" s="357"/>
      <c r="Z28" s="357"/>
      <c r="AA28" s="357" t="s">
        <v>161</v>
      </c>
      <c r="AB28" s="357"/>
      <c r="AC28" s="357"/>
      <c r="AD28" s="357"/>
      <c r="AE28" s="357"/>
      <c r="AF28" s="358">
        <f t="shared" si="23"/>
        <v>5</v>
      </c>
      <c r="AG28" s="358">
        <f t="shared" si="28"/>
        <v>20</v>
      </c>
      <c r="AH28" s="358">
        <f t="shared" si="24"/>
        <v>15</v>
      </c>
      <c r="AI28" s="397">
        <f t="shared" si="25"/>
        <v>10</v>
      </c>
      <c r="AJ28" s="398" t="s">
        <v>161</v>
      </c>
      <c r="AK28" s="358">
        <f t="shared" si="26"/>
        <v>15</v>
      </c>
      <c r="AL28" s="354" t="s">
        <v>751</v>
      </c>
      <c r="AM28" s="358">
        <f t="shared" si="27"/>
        <v>10</v>
      </c>
      <c r="AN28" s="354" t="s">
        <v>161</v>
      </c>
      <c r="AO28" s="358">
        <f>IF(AP28="Yes",5,0)</f>
        <v>0</v>
      </c>
      <c r="AP28" s="354" t="s">
        <v>162</v>
      </c>
      <c r="AQ28" s="358">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354">
        <f>SUM(AF28+AG28+AH28+AI28++AK28+AM28+AO28+AQ28)</f>
        <v>75</v>
      </c>
      <c r="BR28" s="360"/>
      <c r="BS28" s="360"/>
      <c r="BT28" s="360"/>
      <c r="BU28" s="360"/>
      <c r="BV28" s="360"/>
      <c r="BW28" s="360"/>
      <c r="BX28" s="360"/>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2"/>
        <v>3.2089679958925209E-6</v>
      </c>
      <c r="Y29" s="375">
        <v>0</v>
      </c>
      <c r="Z29" s="375" t="s">
        <v>749</v>
      </c>
      <c r="AA29" s="372" t="s">
        <v>161</v>
      </c>
      <c r="AB29" s="375">
        <f>IF(AC29="Yes",10,0)</f>
        <v>0</v>
      </c>
      <c r="AC29" s="376" t="s">
        <v>162</v>
      </c>
      <c r="AD29" s="377">
        <f>IF(AE29="Yes",10,0)</f>
        <v>0</v>
      </c>
      <c r="AE29" s="376" t="s">
        <v>162</v>
      </c>
      <c r="AF29" s="342">
        <f t="shared" si="23"/>
        <v>0</v>
      </c>
      <c r="AG29" s="342">
        <f t="shared" si="28"/>
        <v>20</v>
      </c>
      <c r="AH29" s="342">
        <f t="shared" si="24"/>
        <v>15</v>
      </c>
      <c r="AI29" s="342">
        <f t="shared" si="25"/>
        <v>10</v>
      </c>
      <c r="AJ29" s="332" t="s">
        <v>161</v>
      </c>
      <c r="AK29" s="342">
        <f t="shared" si="26"/>
        <v>15</v>
      </c>
      <c r="AL29" s="332" t="s">
        <v>751</v>
      </c>
      <c r="AM29" s="342">
        <f t="shared" si="27"/>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346" t="s">
        <v>488</v>
      </c>
      <c r="B30" s="350" t="s">
        <v>472</v>
      </c>
      <c r="C30" s="350" t="s">
        <v>214</v>
      </c>
      <c r="D30" s="134" t="s">
        <v>760</v>
      </c>
      <c r="E30" s="134" t="s">
        <v>179</v>
      </c>
      <c r="F30" s="346"/>
      <c r="G30" s="346" t="s">
        <v>489</v>
      </c>
      <c r="H30" s="346"/>
      <c r="I30" s="346"/>
      <c r="J30" s="346" t="s">
        <v>775</v>
      </c>
      <c r="K30" s="346"/>
      <c r="L30" s="352">
        <v>16000000</v>
      </c>
      <c r="M30" s="137"/>
      <c r="N30" s="439"/>
      <c r="O30" s="138"/>
      <c r="P30" s="353"/>
      <c r="Q30" s="353"/>
      <c r="R30" s="353"/>
      <c r="S30" s="354">
        <v>16.3</v>
      </c>
      <c r="T30" s="354">
        <v>7.5</v>
      </c>
      <c r="U30" s="439"/>
      <c r="V30" s="143"/>
      <c r="W30" s="355"/>
      <c r="X30" s="356">
        <f t="shared" si="22"/>
        <v>263.20984404816738</v>
      </c>
      <c r="Y30" s="357"/>
      <c r="Z30" s="357"/>
      <c r="AA30" s="357" t="s">
        <v>161</v>
      </c>
      <c r="AB30" s="357"/>
      <c r="AC30" s="357"/>
      <c r="AD30" s="357"/>
      <c r="AE30" s="357"/>
      <c r="AF30" s="358">
        <f t="shared" si="23"/>
        <v>5</v>
      </c>
      <c r="AG30" s="358">
        <f t="shared" si="28"/>
        <v>20</v>
      </c>
      <c r="AH30" s="358">
        <f t="shared" si="24"/>
        <v>15</v>
      </c>
      <c r="AI30" s="397">
        <f t="shared" si="25"/>
        <v>10</v>
      </c>
      <c r="AJ30" s="398" t="s">
        <v>161</v>
      </c>
      <c r="AK30" s="358">
        <f t="shared" si="26"/>
        <v>15</v>
      </c>
      <c r="AL30" s="354" t="s">
        <v>751</v>
      </c>
      <c r="AM30" s="358">
        <f t="shared" si="27"/>
        <v>10</v>
      </c>
      <c r="AN30" s="354" t="s">
        <v>161</v>
      </c>
      <c r="AO30" s="358">
        <f>IF(AP30="Yes",5,0)</f>
        <v>0</v>
      </c>
      <c r="AP30" s="354" t="s">
        <v>162</v>
      </c>
      <c r="AQ30" s="358">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354">
        <f>SUM(AF30+AG30+AH30+AI30++AK30+AM30+AO30+AQ30)</f>
        <v>75</v>
      </c>
      <c r="BR30" s="360"/>
      <c r="BS30" s="360"/>
      <c r="BT30" s="360"/>
      <c r="BU30" s="360"/>
      <c r="BV30" s="360"/>
      <c r="BW30" s="360"/>
      <c r="BX30" s="360"/>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hidden="1" customHeight="1" x14ac:dyDescent="0.2">
      <c r="A31" s="346" t="s">
        <v>490</v>
      </c>
      <c r="B31" s="350" t="s">
        <v>472</v>
      </c>
      <c r="C31" s="350" t="s">
        <v>214</v>
      </c>
      <c r="D31" s="134" t="s">
        <v>760</v>
      </c>
      <c r="E31" s="134" t="s">
        <v>179</v>
      </c>
      <c r="F31" s="346"/>
      <c r="G31" s="346" t="s">
        <v>489</v>
      </c>
      <c r="H31" s="346"/>
      <c r="I31" s="346"/>
      <c r="J31" s="346" t="s">
        <v>776</v>
      </c>
      <c r="K31" s="346"/>
      <c r="L31" s="352">
        <v>16000000</v>
      </c>
      <c r="M31" s="137"/>
      <c r="N31" s="439"/>
      <c r="O31" s="138"/>
      <c r="P31" s="353"/>
      <c r="Q31" s="353"/>
      <c r="R31" s="353"/>
      <c r="S31" s="354">
        <v>15.3</v>
      </c>
      <c r="T31" s="354">
        <v>7.5</v>
      </c>
      <c r="U31" s="439"/>
      <c r="V31" s="143"/>
      <c r="W31" s="355"/>
      <c r="X31" s="356">
        <f t="shared" si="22"/>
        <v>263.20984404816738</v>
      </c>
      <c r="Y31" s="357"/>
      <c r="Z31" s="357"/>
      <c r="AA31" s="357" t="s">
        <v>161</v>
      </c>
      <c r="AB31" s="357"/>
      <c r="AC31" s="357"/>
      <c r="AD31" s="357"/>
      <c r="AE31" s="357"/>
      <c r="AF31" s="358">
        <f t="shared" si="23"/>
        <v>5</v>
      </c>
      <c r="AG31" s="358">
        <f t="shared" si="28"/>
        <v>20</v>
      </c>
      <c r="AH31" s="358">
        <f t="shared" si="24"/>
        <v>15</v>
      </c>
      <c r="AI31" s="397">
        <f t="shared" si="25"/>
        <v>10</v>
      </c>
      <c r="AJ31" s="398" t="s">
        <v>161</v>
      </c>
      <c r="AK31" s="358">
        <f t="shared" si="26"/>
        <v>15</v>
      </c>
      <c r="AL31" s="354" t="s">
        <v>751</v>
      </c>
      <c r="AM31" s="358">
        <f t="shared" si="27"/>
        <v>10</v>
      </c>
      <c r="AN31" s="354" t="s">
        <v>161</v>
      </c>
      <c r="AO31" s="358">
        <f>IF(AP31="Yes",5,0)</f>
        <v>0</v>
      </c>
      <c r="AP31" s="354" t="s">
        <v>162</v>
      </c>
      <c r="AQ31" s="358">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354">
        <f>SUM(AF31+AG31+AH31+AI31++AK31+AM31+AO31+AQ31)</f>
        <v>75</v>
      </c>
      <c r="BR31" s="360"/>
      <c r="BS31" s="360"/>
      <c r="BT31" s="360"/>
      <c r="BU31" s="360"/>
      <c r="BV31" s="360"/>
      <c r="BW31" s="360"/>
      <c r="BX31" s="360"/>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22"/>
        <v>7552.4888138593415</v>
      </c>
      <c r="Y32" s="367"/>
      <c r="Z32" s="367"/>
      <c r="AA32" s="367" t="s">
        <v>161</v>
      </c>
      <c r="AB32" s="365">
        <f>IF(AC32="Yes",10,0)</f>
        <v>0</v>
      </c>
      <c r="AC32" s="367"/>
      <c r="AD32" s="368">
        <f>IF(AE32="Yes",10,0)</f>
        <v>0</v>
      </c>
      <c r="AE32" s="367"/>
      <c r="AF32" s="407">
        <f t="shared" si="23"/>
        <v>0</v>
      </c>
      <c r="AG32" s="407">
        <f>IF(BM30&lt;999,20,IF(BM30&lt;1499,15,IF(BM30&lt;1999,10,IF(BM30&lt;3999,5,IF(BM30&gt;4000,0)))))</f>
        <v>20</v>
      </c>
      <c r="AH32" s="407">
        <f t="shared" si="24"/>
        <v>15</v>
      </c>
      <c r="AI32" s="407">
        <f t="shared" si="25"/>
        <v>10</v>
      </c>
      <c r="AJ32" s="364" t="s">
        <v>161</v>
      </c>
      <c r="AK32" s="407">
        <f t="shared" si="26"/>
        <v>15</v>
      </c>
      <c r="AL32" s="364" t="s">
        <v>751</v>
      </c>
      <c r="AM32" s="407">
        <f t="shared" si="27"/>
        <v>10</v>
      </c>
      <c r="AN32" s="364" t="s">
        <v>161</v>
      </c>
      <c r="AO32" s="407">
        <f>IF(AP32="Yes",5,0)</f>
        <v>5</v>
      </c>
      <c r="AP32" s="364" t="s">
        <v>161</v>
      </c>
      <c r="AQ32" s="407">
        <f t="shared" ref="AQ32:AQ46" si="29">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2"/>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3"/>
        <v>10</v>
      </c>
      <c r="AG33" s="407">
        <f>IF(BM31&lt;999,20,IF(BM31&lt;1499,15,IF(BM31&lt;1999,10,IF(BM31&lt;3999,5,IF(BM31&gt;4000,0)))))</f>
        <v>20</v>
      </c>
      <c r="AH33" s="407">
        <f t="shared" si="24"/>
        <v>15</v>
      </c>
      <c r="AI33" s="407">
        <f t="shared" si="25"/>
        <v>10</v>
      </c>
      <c r="AJ33" s="406" t="s">
        <v>161</v>
      </c>
      <c r="AK33" s="407">
        <v>15</v>
      </c>
      <c r="AL33" s="406" t="s">
        <v>751</v>
      </c>
      <c r="AM33" s="407">
        <f t="shared" si="27"/>
        <v>10</v>
      </c>
      <c r="AN33" s="406" t="s">
        <v>161</v>
      </c>
      <c r="AO33" s="407">
        <f>IF(AP33="Yes",10,0)</f>
        <v>0</v>
      </c>
      <c r="AP33" s="406" t="s">
        <v>162</v>
      </c>
      <c r="AQ33" s="407">
        <f t="shared" si="29"/>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2"/>
        <v>7.9858468392354567</v>
      </c>
      <c r="Y34" s="331"/>
      <c r="Z34" s="331"/>
      <c r="AA34" s="331" t="s">
        <v>161</v>
      </c>
      <c r="AB34" s="331"/>
      <c r="AC34" s="331"/>
      <c r="AD34" s="331"/>
      <c r="AE34" s="331"/>
      <c r="AF34" s="407">
        <f t="shared" si="23"/>
        <v>5</v>
      </c>
      <c r="AG34" s="407">
        <f>IF(X34&lt;999,20,IF(X34&lt;1499,15,IF(X34&lt;1999,10,IF(X34&lt;3999,5,IF(X34&gt;4000,0)))))</f>
        <v>20</v>
      </c>
      <c r="AH34" s="407">
        <f t="shared" si="24"/>
        <v>15</v>
      </c>
      <c r="AI34" s="407">
        <v>10</v>
      </c>
      <c r="AJ34" s="406" t="s">
        <v>162</v>
      </c>
      <c r="AK34" s="407">
        <f>IF(AL34="Minimal",15,0)</f>
        <v>15</v>
      </c>
      <c r="AL34" s="406" t="s">
        <v>751</v>
      </c>
      <c r="AM34" s="407">
        <f t="shared" si="27"/>
        <v>10</v>
      </c>
      <c r="AN34" s="406" t="s">
        <v>161</v>
      </c>
      <c r="AO34" s="407">
        <f>IF(AP34="Yes",10,0)</f>
        <v>0</v>
      </c>
      <c r="AP34" s="406" t="s">
        <v>162</v>
      </c>
      <c r="AQ34" s="407">
        <f t="shared" si="29"/>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2"/>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3"/>
        <v>5</v>
      </c>
      <c r="AG35" s="407">
        <f>IF(BM33&lt;999,20,IF(BM33&lt;1499,15,IF(BM33&lt;1999,10,IF(BM33&lt;3999,5,IF(BM33&gt;4000,0)))))</f>
        <v>0</v>
      </c>
      <c r="AH35" s="407">
        <f t="shared" si="24"/>
        <v>15</v>
      </c>
      <c r="AI35" s="407">
        <f>IF(AJ35="Yes",10,0)</f>
        <v>10</v>
      </c>
      <c r="AJ35" s="406" t="s">
        <v>161</v>
      </c>
      <c r="AK35" s="407">
        <v>15</v>
      </c>
      <c r="AL35" s="406" t="s">
        <v>751</v>
      </c>
      <c r="AM35" s="407">
        <f t="shared" si="27"/>
        <v>10</v>
      </c>
      <c r="AN35" s="406" t="s">
        <v>161</v>
      </c>
      <c r="AO35" s="407">
        <f>IF(AP35="Yes",10,0)</f>
        <v>0</v>
      </c>
      <c r="AP35" s="406" t="s">
        <v>162</v>
      </c>
      <c r="AQ35" s="407">
        <f t="shared" si="29"/>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406">
        <v>9.75</v>
      </c>
      <c r="U36" s="462"/>
      <c r="V36" s="205" t="s">
        <v>155</v>
      </c>
      <c r="W36" s="392"/>
      <c r="X36" s="393">
        <f t="shared" si="22"/>
        <v>3163.9556096077831</v>
      </c>
      <c r="Y36" s="394"/>
      <c r="Z36" s="394"/>
      <c r="AA36" s="394" t="s">
        <v>161</v>
      </c>
      <c r="AB36" s="394"/>
      <c r="AC36" s="394"/>
      <c r="AD36" s="394"/>
      <c r="AE36" s="394"/>
      <c r="AF36" s="407">
        <f t="shared" si="23"/>
        <v>15</v>
      </c>
      <c r="AG36" s="407">
        <f>IF(X36&lt;999,20,IF(X36&lt;1499,15,IF(X36&lt;1999,10,IF(X36&lt;3999,5,IF(X36&gt;4000,0)))))</f>
        <v>5</v>
      </c>
      <c r="AH36" s="407">
        <f t="shared" si="24"/>
        <v>15</v>
      </c>
      <c r="AI36" s="407">
        <f>IF(AJ36="Yes",10,0)</f>
        <v>10</v>
      </c>
      <c r="AJ36" s="391" t="s">
        <v>161</v>
      </c>
      <c r="AK36" s="407">
        <f>IF(AL36="Minimal",15,0)</f>
        <v>15</v>
      </c>
      <c r="AL36" s="391" t="s">
        <v>751</v>
      </c>
      <c r="AM36" s="407">
        <f t="shared" si="27"/>
        <v>10</v>
      </c>
      <c r="AN36" s="391" t="s">
        <v>161</v>
      </c>
      <c r="AO36" s="407">
        <f>IF(AP36="Yes",10,0)</f>
        <v>0</v>
      </c>
      <c r="AP36" s="391" t="s">
        <v>162</v>
      </c>
      <c r="AQ36" s="407">
        <f t="shared" si="29"/>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f>BV36+T36</f>
        <v>31.295680447883793</v>
      </c>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22"/>
        <v>1061.0615133292763</v>
      </c>
      <c r="Y37" s="367"/>
      <c r="Z37" s="367"/>
      <c r="AA37" s="367" t="s">
        <v>161</v>
      </c>
      <c r="AB37" s="365">
        <f>IF(AC37="Yes",10,0)</f>
        <v>0</v>
      </c>
      <c r="AC37" s="367"/>
      <c r="AD37" s="368">
        <f>IF(AE37="Yes",10,0)</f>
        <v>0</v>
      </c>
      <c r="AE37" s="367"/>
      <c r="AF37" s="407">
        <f t="shared" si="23"/>
        <v>0</v>
      </c>
      <c r="AG37" s="407">
        <f>IF(X37&lt;999,20,IF(X37&lt;1499,15,IF(X37&lt;1999,10,IF(X37&lt;3999,5,IF(X37&gt;4000,0)))))</f>
        <v>15</v>
      </c>
      <c r="AH37" s="407">
        <f t="shared" si="24"/>
        <v>15</v>
      </c>
      <c r="AI37" s="407">
        <f>IF(AJ37="Yes",10,0)</f>
        <v>10</v>
      </c>
      <c r="AJ37" s="364" t="s">
        <v>161</v>
      </c>
      <c r="AK37" s="407">
        <f>IF(AL37="Minimal",15,0)</f>
        <v>15</v>
      </c>
      <c r="AL37" s="364" t="s">
        <v>751</v>
      </c>
      <c r="AM37" s="407">
        <f t="shared" si="27"/>
        <v>10</v>
      </c>
      <c r="AN37" s="364" t="s">
        <v>161</v>
      </c>
      <c r="AO37" s="407">
        <f>IF(AP37="Yes",5,0)</f>
        <v>5</v>
      </c>
      <c r="AP37" s="364" t="s">
        <v>161</v>
      </c>
      <c r="AQ37" s="407">
        <f t="shared" si="29"/>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0">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2"/>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3"/>
        <v>5</v>
      </c>
      <c r="AG38" s="407">
        <f>IF(BM36&lt;999,20,IF(BM36&lt;1499,15,IF(BM36&lt;1999,10,IF(BM36&lt;3999,5,IF(BM36&gt;4000,0)))))</f>
        <v>20</v>
      </c>
      <c r="AH38" s="407">
        <f t="shared" si="24"/>
        <v>15</v>
      </c>
      <c r="AI38" s="407">
        <v>10</v>
      </c>
      <c r="AJ38" s="406" t="s">
        <v>162</v>
      </c>
      <c r="AK38" s="407">
        <f>IF(AL38="Minimal",15,0)</f>
        <v>15</v>
      </c>
      <c r="AL38" s="406" t="s">
        <v>751</v>
      </c>
      <c r="AM38" s="407">
        <f t="shared" si="27"/>
        <v>10</v>
      </c>
      <c r="AN38" s="406" t="s">
        <v>161</v>
      </c>
      <c r="AO38" s="407">
        <f t="shared" ref="AO38:AO46" si="31">IF(AP38="Yes",10,0)</f>
        <v>0</v>
      </c>
      <c r="AP38" s="406" t="s">
        <v>162</v>
      </c>
      <c r="AQ38" s="407">
        <f t="shared" si="29"/>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0"/>
        <v>75</v>
      </c>
      <c r="BR38" s="331"/>
      <c r="BS38" s="406"/>
      <c r="BT38" s="338">
        <v>100</v>
      </c>
      <c r="BU38" s="407"/>
      <c r="BV38" s="406">
        <f t="shared" ref="BV38:BV46" si="32">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2"/>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3"/>
        <v>5</v>
      </c>
      <c r="AG39" s="407">
        <f>IF(BM37&lt;999,20,IF(BM37&lt;1499,15,IF(BM37&lt;1999,10,IF(BM37&lt;3999,5,IF(BM37&gt;4000,0)))))</f>
        <v>20</v>
      </c>
      <c r="AH39" s="407">
        <f t="shared" si="24"/>
        <v>15</v>
      </c>
      <c r="AI39" s="407">
        <f>IF(AJ39="Yes",10,0)</f>
        <v>10</v>
      </c>
      <c r="AJ39" s="406" t="s">
        <v>161</v>
      </c>
      <c r="AK39" s="407">
        <v>15</v>
      </c>
      <c r="AL39" s="406" t="s">
        <v>751</v>
      </c>
      <c r="AM39" s="407">
        <f t="shared" si="27"/>
        <v>10</v>
      </c>
      <c r="AN39" s="406" t="s">
        <v>161</v>
      </c>
      <c r="AO39" s="407">
        <f t="shared" si="31"/>
        <v>0</v>
      </c>
      <c r="AP39" s="406" t="s">
        <v>162</v>
      </c>
      <c r="AQ39" s="407">
        <f t="shared" si="29"/>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0"/>
        <v>75</v>
      </c>
      <c r="BR39" s="331"/>
      <c r="BS39" s="406"/>
      <c r="BT39" s="338"/>
      <c r="BU39" s="407"/>
      <c r="BV39" s="406">
        <f t="shared" si="32"/>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2"/>
        <v>570.59042489894205</v>
      </c>
      <c r="Y40" s="331"/>
      <c r="Z40" s="331"/>
      <c r="AA40" s="331" t="s">
        <v>161</v>
      </c>
      <c r="AB40" s="331"/>
      <c r="AC40" s="331"/>
      <c r="AD40" s="331"/>
      <c r="AE40" s="331"/>
      <c r="AF40" s="407">
        <f t="shared" si="23"/>
        <v>10</v>
      </c>
      <c r="AG40" s="407">
        <f t="shared" ref="AG40:AG54" si="33">IF(X40&lt;999,20,IF(X40&lt;1499,15,IF(X40&lt;1999,10,IF(X40&lt;3999,5,IF(X40&gt;4000,0)))))</f>
        <v>20</v>
      </c>
      <c r="AH40" s="407">
        <f t="shared" si="24"/>
        <v>15</v>
      </c>
      <c r="AI40" s="407">
        <f>IF(AJ40="Yes",10,0)</f>
        <v>0</v>
      </c>
      <c r="AJ40" s="406" t="s">
        <v>162</v>
      </c>
      <c r="AK40" s="407">
        <f>IF(AL40="Minimal",15,0)</f>
        <v>15</v>
      </c>
      <c r="AL40" s="406" t="s">
        <v>751</v>
      </c>
      <c r="AM40" s="407">
        <f t="shared" si="27"/>
        <v>10</v>
      </c>
      <c r="AN40" s="406" t="s">
        <v>161</v>
      </c>
      <c r="AO40" s="407">
        <f t="shared" si="31"/>
        <v>0</v>
      </c>
      <c r="AP40" s="406" t="s">
        <v>162</v>
      </c>
      <c r="AQ40" s="407">
        <f t="shared" si="29"/>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0"/>
        <v>70</v>
      </c>
      <c r="BR40" s="386"/>
      <c r="BS40" s="408"/>
      <c r="BT40" s="386"/>
      <c r="BU40" s="407"/>
      <c r="BV40" s="406">
        <f t="shared" si="32"/>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2"/>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3"/>
        <v>0</v>
      </c>
      <c r="AG41" s="407">
        <f t="shared" si="33"/>
        <v>20</v>
      </c>
      <c r="AH41" s="407">
        <f t="shared" si="24"/>
        <v>15</v>
      </c>
      <c r="AI41" s="407">
        <f>IF(AJ41="Yes",10,0)</f>
        <v>10</v>
      </c>
      <c r="AJ41" s="406" t="s">
        <v>161</v>
      </c>
      <c r="AK41" s="407">
        <v>15</v>
      </c>
      <c r="AL41" s="406" t="s">
        <v>751</v>
      </c>
      <c r="AM41" s="407">
        <f t="shared" si="27"/>
        <v>10</v>
      </c>
      <c r="AN41" s="406" t="s">
        <v>161</v>
      </c>
      <c r="AO41" s="407">
        <f t="shared" si="31"/>
        <v>0</v>
      </c>
      <c r="AP41" s="406" t="s">
        <v>162</v>
      </c>
      <c r="AQ41" s="407">
        <f t="shared" si="29"/>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0"/>
        <v>70</v>
      </c>
      <c r="BR41" s="331"/>
      <c r="BS41" s="406"/>
      <c r="BT41" s="338"/>
      <c r="BU41" s="407"/>
      <c r="BV41" s="406">
        <f t="shared" si="32"/>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2"/>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3"/>
        <v>5</v>
      </c>
      <c r="AG42" s="407">
        <f t="shared" si="33"/>
        <v>15</v>
      </c>
      <c r="AH42" s="407">
        <f t="shared" si="24"/>
        <v>15</v>
      </c>
      <c r="AI42" s="407">
        <f>IF(AJ42="Yes",10,0)</f>
        <v>10</v>
      </c>
      <c r="AJ42" s="406" t="s">
        <v>161</v>
      </c>
      <c r="AK42" s="407">
        <v>15</v>
      </c>
      <c r="AL42" s="406" t="s">
        <v>751</v>
      </c>
      <c r="AM42" s="407">
        <f t="shared" si="27"/>
        <v>10</v>
      </c>
      <c r="AN42" s="406" t="s">
        <v>161</v>
      </c>
      <c r="AO42" s="407">
        <f t="shared" si="31"/>
        <v>0</v>
      </c>
      <c r="AP42" s="406" t="s">
        <v>162</v>
      </c>
      <c r="AQ42" s="407">
        <f t="shared" si="29"/>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0"/>
        <v>70</v>
      </c>
      <c r="BR42" s="331"/>
      <c r="BS42" s="406"/>
      <c r="BT42" s="338"/>
      <c r="BU42" s="407"/>
      <c r="BV42" s="406">
        <f t="shared" si="32"/>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2"/>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3"/>
        <v>0</v>
      </c>
      <c r="AG43" s="407">
        <f t="shared" si="33"/>
        <v>20</v>
      </c>
      <c r="AH43" s="407">
        <f t="shared" si="24"/>
        <v>15</v>
      </c>
      <c r="AI43" s="407">
        <f>IF(AJ43="Yes",10,0)</f>
        <v>10</v>
      </c>
      <c r="AJ43" s="406" t="s">
        <v>161</v>
      </c>
      <c r="AK43" s="407">
        <v>15</v>
      </c>
      <c r="AL43" s="406" t="s">
        <v>751</v>
      </c>
      <c r="AM43" s="407">
        <f t="shared" si="27"/>
        <v>10</v>
      </c>
      <c r="AN43" s="406" t="s">
        <v>161</v>
      </c>
      <c r="AO43" s="407">
        <f t="shared" si="31"/>
        <v>0</v>
      </c>
      <c r="AP43" s="406" t="s">
        <v>162</v>
      </c>
      <c r="AQ43" s="407">
        <f t="shared" si="29"/>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0"/>
        <v>70</v>
      </c>
      <c r="BR43" s="331"/>
      <c r="BS43" s="406"/>
      <c r="BT43" s="338"/>
      <c r="BU43" s="407">
        <v>100</v>
      </c>
      <c r="BV43" s="406">
        <f t="shared" si="32"/>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2"/>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3"/>
        <v>10</v>
      </c>
      <c r="AG44" s="407">
        <f t="shared" si="33"/>
        <v>10</v>
      </c>
      <c r="AH44" s="407">
        <f t="shared" si="24"/>
        <v>15</v>
      </c>
      <c r="AI44" s="407">
        <v>10</v>
      </c>
      <c r="AJ44" s="406" t="s">
        <v>162</v>
      </c>
      <c r="AK44" s="407">
        <f t="shared" ref="AK44:AK54" si="34">IF(AL44="Minimal",15,0)</f>
        <v>15</v>
      </c>
      <c r="AL44" s="406" t="s">
        <v>751</v>
      </c>
      <c r="AM44" s="407">
        <f t="shared" si="27"/>
        <v>10</v>
      </c>
      <c r="AN44" s="406" t="s">
        <v>161</v>
      </c>
      <c r="AO44" s="407">
        <f t="shared" si="31"/>
        <v>0</v>
      </c>
      <c r="AP44" s="406" t="s">
        <v>162</v>
      </c>
      <c r="AQ44" s="407">
        <f t="shared" si="29"/>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0"/>
        <v>70</v>
      </c>
      <c r="BR44" s="331"/>
      <c r="BS44" s="406"/>
      <c r="BT44" s="338">
        <v>100</v>
      </c>
      <c r="BU44" s="407"/>
      <c r="BV44" s="406">
        <f t="shared" si="32"/>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2"/>
        <v>548.01863437169857</v>
      </c>
      <c r="Y45" s="331"/>
      <c r="Z45" s="331"/>
      <c r="AA45" s="331" t="s">
        <v>161</v>
      </c>
      <c r="AB45" s="331"/>
      <c r="AC45" s="331"/>
      <c r="AD45" s="331"/>
      <c r="AE45" s="331"/>
      <c r="AF45" s="407">
        <f t="shared" si="23"/>
        <v>0</v>
      </c>
      <c r="AG45" s="407">
        <f t="shared" si="33"/>
        <v>20</v>
      </c>
      <c r="AH45" s="407">
        <f t="shared" si="24"/>
        <v>15</v>
      </c>
      <c r="AI45" s="407">
        <v>10</v>
      </c>
      <c r="AJ45" s="406" t="s">
        <v>162</v>
      </c>
      <c r="AK45" s="407">
        <f t="shared" si="34"/>
        <v>15</v>
      </c>
      <c r="AL45" s="406" t="s">
        <v>751</v>
      </c>
      <c r="AM45" s="407">
        <f t="shared" si="27"/>
        <v>10</v>
      </c>
      <c r="AN45" s="406" t="s">
        <v>161</v>
      </c>
      <c r="AO45" s="407">
        <f t="shared" si="31"/>
        <v>0</v>
      </c>
      <c r="AP45" s="406" t="s">
        <v>162</v>
      </c>
      <c r="AQ45" s="407">
        <f t="shared" si="29"/>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0"/>
        <v>70</v>
      </c>
      <c r="BR45" s="386"/>
      <c r="BS45" s="408"/>
      <c r="BT45" s="386"/>
      <c r="BU45" s="407">
        <v>100</v>
      </c>
      <c r="BV45" s="406">
        <f t="shared" si="32"/>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2"/>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3"/>
        <v>10</v>
      </c>
      <c r="AG46" s="407">
        <f t="shared" si="33"/>
        <v>10</v>
      </c>
      <c r="AH46" s="407">
        <f t="shared" si="24"/>
        <v>15</v>
      </c>
      <c r="AI46" s="407">
        <v>10</v>
      </c>
      <c r="AJ46" s="406" t="s">
        <v>162</v>
      </c>
      <c r="AK46" s="407">
        <f t="shared" si="34"/>
        <v>15</v>
      </c>
      <c r="AL46" s="406" t="s">
        <v>751</v>
      </c>
      <c r="AM46" s="407">
        <f t="shared" si="27"/>
        <v>10</v>
      </c>
      <c r="AN46" s="406" t="s">
        <v>161</v>
      </c>
      <c r="AO46" s="407">
        <f t="shared" si="31"/>
        <v>0</v>
      </c>
      <c r="AP46" s="406" t="s">
        <v>162</v>
      </c>
      <c r="AQ46" s="407">
        <f t="shared" si="29"/>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0"/>
        <v>70</v>
      </c>
      <c r="BR46" s="331"/>
      <c r="BS46" s="406"/>
      <c r="BT46" s="338">
        <v>100</v>
      </c>
      <c r="BU46" s="407"/>
      <c r="BV46" s="406">
        <f t="shared" si="32"/>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346" t="s">
        <v>483</v>
      </c>
      <c r="B47" s="350" t="s">
        <v>472</v>
      </c>
      <c r="C47" s="350" t="s">
        <v>214</v>
      </c>
      <c r="D47" s="134" t="s">
        <v>760</v>
      </c>
      <c r="E47" s="134" t="s">
        <v>179</v>
      </c>
      <c r="F47" s="346"/>
      <c r="G47" s="346" t="s">
        <v>484</v>
      </c>
      <c r="H47" s="346"/>
      <c r="I47" s="346"/>
      <c r="J47" s="346" t="s">
        <v>765</v>
      </c>
      <c r="K47" s="346"/>
      <c r="L47" s="352">
        <v>1725000</v>
      </c>
      <c r="M47" s="137"/>
      <c r="N47" s="439"/>
      <c r="O47" s="138"/>
      <c r="P47" s="353"/>
      <c r="Q47" s="353"/>
      <c r="R47" s="353"/>
      <c r="S47" s="354">
        <v>25.9</v>
      </c>
      <c r="T47" s="141">
        <v>6</v>
      </c>
      <c r="U47" s="439"/>
      <c r="V47" s="143"/>
      <c r="W47" s="355"/>
      <c r="X47" s="356">
        <f t="shared" si="22"/>
        <v>0.4157119961235074</v>
      </c>
      <c r="Y47" s="357"/>
      <c r="Z47" s="357"/>
      <c r="AA47" s="357" t="s">
        <v>161</v>
      </c>
      <c r="AB47" s="357"/>
      <c r="AC47" s="357"/>
      <c r="AD47" s="357"/>
      <c r="AE47" s="357"/>
      <c r="AF47" s="358">
        <f t="shared" si="23"/>
        <v>5</v>
      </c>
      <c r="AG47" s="358">
        <f t="shared" si="33"/>
        <v>20</v>
      </c>
      <c r="AH47" s="358">
        <f t="shared" si="24"/>
        <v>15</v>
      </c>
      <c r="AI47" s="358">
        <f t="shared" ref="AI47:AI60" si="35">IF(AJ47="Yes",10,0)</f>
        <v>0</v>
      </c>
      <c r="AJ47" s="354" t="s">
        <v>162</v>
      </c>
      <c r="AK47" s="358">
        <f t="shared" si="34"/>
        <v>15</v>
      </c>
      <c r="AL47" s="354" t="s">
        <v>751</v>
      </c>
      <c r="AM47" s="358">
        <f t="shared" si="27"/>
        <v>10</v>
      </c>
      <c r="AN47" s="354" t="s">
        <v>161</v>
      </c>
      <c r="AO47" s="358">
        <f>IF(AP47="Yes",5,0)</f>
        <v>0</v>
      </c>
      <c r="AP47" s="354" t="s">
        <v>162</v>
      </c>
      <c r="AQ47" s="358">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354">
        <f>SUM(AF47+AG47+AH47+AI47++AK47+AM47+AO47+AQ47)</f>
        <v>65</v>
      </c>
      <c r="BR47" s="360"/>
      <c r="BS47" s="360"/>
      <c r="BT47" s="360"/>
      <c r="BU47" s="360"/>
      <c r="BV47" s="360"/>
      <c r="BW47" s="360"/>
      <c r="BX47" s="360"/>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346" t="s">
        <v>485</v>
      </c>
      <c r="B48" s="350"/>
      <c r="C48" s="350" t="s">
        <v>214</v>
      </c>
      <c r="D48" s="134" t="s">
        <v>760</v>
      </c>
      <c r="E48" s="134" t="s">
        <v>179</v>
      </c>
      <c r="F48" s="346"/>
      <c r="G48" s="346" t="s">
        <v>484</v>
      </c>
      <c r="H48" s="346"/>
      <c r="I48" s="346"/>
      <c r="J48" s="346" t="s">
        <v>767</v>
      </c>
      <c r="K48" s="346"/>
      <c r="L48" s="352">
        <v>1725000</v>
      </c>
      <c r="M48" s="137"/>
      <c r="N48" s="439"/>
      <c r="O48" s="138"/>
      <c r="P48" s="353"/>
      <c r="Q48" s="353"/>
      <c r="R48" s="353"/>
      <c r="S48" s="354">
        <v>23.4</v>
      </c>
      <c r="T48" s="141">
        <v>6</v>
      </c>
      <c r="U48" s="439"/>
      <c r="V48" s="143"/>
      <c r="W48" s="355"/>
      <c r="X48" s="356">
        <f t="shared" si="22"/>
        <v>0.20079673775022244</v>
      </c>
      <c r="Y48" s="357"/>
      <c r="Z48" s="357"/>
      <c r="AA48" s="357" t="s">
        <v>161</v>
      </c>
      <c r="AB48" s="357"/>
      <c r="AC48" s="357"/>
      <c r="AD48" s="357"/>
      <c r="AE48" s="357"/>
      <c r="AF48" s="358">
        <f t="shared" si="23"/>
        <v>5</v>
      </c>
      <c r="AG48" s="358">
        <f t="shared" si="33"/>
        <v>20</v>
      </c>
      <c r="AH48" s="358">
        <f t="shared" si="24"/>
        <v>15</v>
      </c>
      <c r="AI48" s="358">
        <f t="shared" si="35"/>
        <v>0</v>
      </c>
      <c r="AJ48" s="354" t="s">
        <v>162</v>
      </c>
      <c r="AK48" s="358">
        <f t="shared" si="34"/>
        <v>15</v>
      </c>
      <c r="AL48" s="354" t="s">
        <v>751</v>
      </c>
      <c r="AM48" s="358">
        <f t="shared" si="27"/>
        <v>10</v>
      </c>
      <c r="AN48" s="354" t="s">
        <v>161</v>
      </c>
      <c r="AO48" s="358">
        <f>IF(AP48="Yes",5,0)</f>
        <v>0</v>
      </c>
      <c r="AP48" s="354" t="s">
        <v>162</v>
      </c>
      <c r="AQ48" s="358">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354">
        <f>SUM(AF48+AG48+AH48+AI48++AK48+AM48+AO48+AQ48)</f>
        <v>65</v>
      </c>
      <c r="BR48" s="360"/>
      <c r="BS48" s="360"/>
      <c r="BT48" s="360"/>
      <c r="BU48" s="360"/>
      <c r="BV48" s="360"/>
      <c r="BW48" s="360"/>
      <c r="BX48" s="360"/>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346" t="s">
        <v>486</v>
      </c>
      <c r="B49" s="350" t="s">
        <v>472</v>
      </c>
      <c r="C49" s="350" t="s">
        <v>214</v>
      </c>
      <c r="D49" s="134" t="s">
        <v>760</v>
      </c>
      <c r="E49" s="134" t="s">
        <v>179</v>
      </c>
      <c r="F49" s="346"/>
      <c r="G49" s="346" t="s">
        <v>484</v>
      </c>
      <c r="H49" s="346"/>
      <c r="I49" s="346"/>
      <c r="J49" s="346" t="s">
        <v>764</v>
      </c>
      <c r="K49" s="346"/>
      <c r="L49" s="352">
        <v>5000000</v>
      </c>
      <c r="M49" s="137"/>
      <c r="N49" s="439"/>
      <c r="O49" s="138"/>
      <c r="P49" s="353"/>
      <c r="Q49" s="353"/>
      <c r="R49" s="353"/>
      <c r="S49" s="354">
        <v>19.3</v>
      </c>
      <c r="T49" s="141">
        <v>6</v>
      </c>
      <c r="U49" s="439"/>
      <c r="V49" s="143"/>
      <c r="W49" s="355"/>
      <c r="X49" s="356">
        <f t="shared" si="22"/>
        <v>1.0039836887511122</v>
      </c>
      <c r="Y49" s="357"/>
      <c r="Z49" s="357"/>
      <c r="AA49" s="357" t="s">
        <v>161</v>
      </c>
      <c r="AB49" s="357"/>
      <c r="AC49" s="357"/>
      <c r="AD49" s="357"/>
      <c r="AE49" s="357"/>
      <c r="AF49" s="358">
        <f t="shared" si="23"/>
        <v>5</v>
      </c>
      <c r="AG49" s="358">
        <f t="shared" si="33"/>
        <v>20</v>
      </c>
      <c r="AH49" s="358">
        <f t="shared" si="24"/>
        <v>15</v>
      </c>
      <c r="AI49" s="358">
        <f t="shared" si="35"/>
        <v>0</v>
      </c>
      <c r="AJ49" s="354" t="s">
        <v>162</v>
      </c>
      <c r="AK49" s="358">
        <f t="shared" si="34"/>
        <v>15</v>
      </c>
      <c r="AL49" s="354" t="s">
        <v>751</v>
      </c>
      <c r="AM49" s="358">
        <f t="shared" si="27"/>
        <v>10</v>
      </c>
      <c r="AN49" s="354" t="s">
        <v>161</v>
      </c>
      <c r="AO49" s="358">
        <f>IF(AP49="Yes",5,0)</f>
        <v>0</v>
      </c>
      <c r="AP49" s="354" t="s">
        <v>162</v>
      </c>
      <c r="AQ49" s="358">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354">
        <f>SUM(AF49+AG49+AH49+AI49++AK49+AM49+AO49+AQ49)</f>
        <v>65</v>
      </c>
      <c r="BR49" s="360"/>
      <c r="BS49" s="360"/>
      <c r="BT49" s="360"/>
      <c r="BU49" s="360"/>
      <c r="BV49" s="360"/>
      <c r="BW49" s="360"/>
      <c r="BX49" s="360"/>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406">
        <v>9.75</v>
      </c>
      <c r="U50" s="462"/>
      <c r="V50" s="205" t="s">
        <v>155</v>
      </c>
      <c r="W50" s="392"/>
      <c r="X50" s="393">
        <f t="shared" si="22"/>
        <v>7756.7101699088889</v>
      </c>
      <c r="Y50" s="394"/>
      <c r="Z50" s="394"/>
      <c r="AA50" s="394" t="s">
        <v>161</v>
      </c>
      <c r="AB50" s="394"/>
      <c r="AC50" s="394"/>
      <c r="AD50" s="394"/>
      <c r="AE50" s="394"/>
      <c r="AF50" s="407">
        <f t="shared" si="23"/>
        <v>15</v>
      </c>
      <c r="AG50" s="407">
        <f t="shared" si="33"/>
        <v>0</v>
      </c>
      <c r="AH50" s="407">
        <f t="shared" si="24"/>
        <v>15</v>
      </c>
      <c r="AI50" s="407">
        <f t="shared" si="35"/>
        <v>10</v>
      </c>
      <c r="AJ50" s="391" t="s">
        <v>161</v>
      </c>
      <c r="AK50" s="407">
        <f t="shared" si="34"/>
        <v>15</v>
      </c>
      <c r="AL50" s="391" t="s">
        <v>751</v>
      </c>
      <c r="AM50" s="407">
        <f t="shared" si="27"/>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S50+BU50*0.25</f>
        <v>24.754548236546277</v>
      </c>
      <c r="BW50" s="406">
        <f>BV50+T50</f>
        <v>34.504548236546277</v>
      </c>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346" t="s">
        <v>487</v>
      </c>
      <c r="B51" s="350"/>
      <c r="C51" s="350" t="s">
        <v>214</v>
      </c>
      <c r="D51" s="134" t="s">
        <v>760</v>
      </c>
      <c r="E51" s="134" t="s">
        <v>179</v>
      </c>
      <c r="F51" s="346"/>
      <c r="G51" s="346" t="s">
        <v>484</v>
      </c>
      <c r="H51" s="346"/>
      <c r="I51" s="346"/>
      <c r="J51" s="346" t="s">
        <v>768</v>
      </c>
      <c r="K51" s="346"/>
      <c r="L51" s="352">
        <v>200000</v>
      </c>
      <c r="M51" s="137"/>
      <c r="N51" s="439"/>
      <c r="O51" s="138"/>
      <c r="P51" s="353"/>
      <c r="Q51" s="353"/>
      <c r="R51" s="353"/>
      <c r="S51" s="354">
        <v>18.2</v>
      </c>
      <c r="T51" s="141">
        <v>3</v>
      </c>
      <c r="U51" s="439"/>
      <c r="V51" s="143"/>
      <c r="W51" s="355"/>
      <c r="X51" s="356">
        <f t="shared" si="22"/>
        <v>0.28609613318122518</v>
      </c>
      <c r="Y51" s="357"/>
      <c r="Z51" s="357"/>
      <c r="AA51" s="357" t="s">
        <v>161</v>
      </c>
      <c r="AB51" s="357"/>
      <c r="AC51" s="357"/>
      <c r="AD51" s="357"/>
      <c r="AE51" s="357"/>
      <c r="AF51" s="397">
        <f t="shared" si="23"/>
        <v>5</v>
      </c>
      <c r="AG51" s="397">
        <f t="shared" si="33"/>
        <v>20</v>
      </c>
      <c r="AH51" s="397">
        <f t="shared" si="24"/>
        <v>15</v>
      </c>
      <c r="AI51" s="397">
        <f t="shared" si="35"/>
        <v>0</v>
      </c>
      <c r="AJ51" s="398" t="s">
        <v>162</v>
      </c>
      <c r="AK51" s="358">
        <f t="shared" si="34"/>
        <v>15</v>
      </c>
      <c r="AL51" s="354" t="s">
        <v>751</v>
      </c>
      <c r="AM51" s="358">
        <f t="shared" si="27"/>
        <v>10</v>
      </c>
      <c r="AN51" s="398" t="s">
        <v>161</v>
      </c>
      <c r="AO51" s="358">
        <f>IF(AP51="Yes",5,0)</f>
        <v>0</v>
      </c>
      <c r="AP51" s="354" t="s">
        <v>162</v>
      </c>
      <c r="AQ51" s="358">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354">
        <f>SUM(AF51+AG51+AH51+AI51++AK51+AM51+AO51+AQ51)</f>
        <v>65</v>
      </c>
      <c r="BR51" s="360"/>
      <c r="BS51" s="360"/>
      <c r="BT51" s="360"/>
      <c r="BU51" s="360"/>
      <c r="BV51" s="360"/>
      <c r="BW51" s="360"/>
      <c r="BX51" s="360"/>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406">
        <v>6.75</v>
      </c>
      <c r="U52" s="462"/>
      <c r="V52" s="205" t="s">
        <v>155</v>
      </c>
      <c r="W52" s="392"/>
      <c r="X52" s="393">
        <f t="shared" si="22"/>
        <v>1461.0389610389611</v>
      </c>
      <c r="Y52" s="394"/>
      <c r="Z52" s="394"/>
      <c r="AA52" s="394" t="s">
        <v>161</v>
      </c>
      <c r="AB52" s="394"/>
      <c r="AC52" s="394"/>
      <c r="AD52" s="394"/>
      <c r="AE52" s="394"/>
      <c r="AF52" s="407">
        <f t="shared" si="23"/>
        <v>0</v>
      </c>
      <c r="AG52" s="407">
        <f t="shared" si="33"/>
        <v>15</v>
      </c>
      <c r="AH52" s="407">
        <f t="shared" si="24"/>
        <v>15</v>
      </c>
      <c r="AI52" s="407">
        <f t="shared" si="35"/>
        <v>10</v>
      </c>
      <c r="AJ52" s="391" t="s">
        <v>161</v>
      </c>
      <c r="AK52" s="407">
        <f t="shared" si="34"/>
        <v>15</v>
      </c>
      <c r="AL52" s="391" t="s">
        <v>751</v>
      </c>
      <c r="AM52" s="407">
        <f t="shared" si="27"/>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S52+BU52*0.25</f>
        <v>21.892500000000002</v>
      </c>
      <c r="BW52" s="406">
        <f>BV52+T52</f>
        <v>28.642500000000002</v>
      </c>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346" t="s">
        <v>493</v>
      </c>
      <c r="B53" s="350" t="s">
        <v>472</v>
      </c>
      <c r="C53" s="350" t="s">
        <v>214</v>
      </c>
      <c r="D53" s="134" t="s">
        <v>760</v>
      </c>
      <c r="E53" s="134" t="s">
        <v>179</v>
      </c>
      <c r="F53" s="346"/>
      <c r="G53" s="346" t="s">
        <v>484</v>
      </c>
      <c r="H53" s="346"/>
      <c r="I53" s="346"/>
      <c r="J53" s="346" t="s">
        <v>771</v>
      </c>
      <c r="K53" s="346"/>
      <c r="L53" s="352">
        <v>185000</v>
      </c>
      <c r="M53" s="137"/>
      <c r="N53" s="439"/>
      <c r="O53" s="138"/>
      <c r="P53" s="353"/>
      <c r="Q53" s="353"/>
      <c r="R53" s="353"/>
      <c r="S53" s="354">
        <v>13.7</v>
      </c>
      <c r="T53" s="354">
        <v>3</v>
      </c>
      <c r="U53" s="439"/>
      <c r="V53" s="143"/>
      <c r="W53" s="355"/>
      <c r="X53" s="356">
        <f t="shared" si="22"/>
        <v>1.7255969650409739</v>
      </c>
      <c r="Y53" s="357"/>
      <c r="Z53" s="357"/>
      <c r="AA53" s="357" t="s">
        <v>161</v>
      </c>
      <c r="AB53" s="357"/>
      <c r="AC53" s="357"/>
      <c r="AD53" s="357"/>
      <c r="AE53" s="357"/>
      <c r="AF53" s="358">
        <f t="shared" si="23"/>
        <v>5</v>
      </c>
      <c r="AG53" s="358">
        <f t="shared" si="33"/>
        <v>20</v>
      </c>
      <c r="AH53" s="358">
        <f t="shared" si="24"/>
        <v>15</v>
      </c>
      <c r="AI53" s="397">
        <f t="shared" si="35"/>
        <v>0</v>
      </c>
      <c r="AJ53" s="398" t="s">
        <v>162</v>
      </c>
      <c r="AK53" s="358">
        <f t="shared" si="34"/>
        <v>15</v>
      </c>
      <c r="AL53" s="354" t="s">
        <v>751</v>
      </c>
      <c r="AM53" s="358">
        <f t="shared" si="27"/>
        <v>10</v>
      </c>
      <c r="AN53" s="354" t="s">
        <v>161</v>
      </c>
      <c r="AO53" s="358">
        <f>IF(AP53="Yes",5,0)</f>
        <v>0</v>
      </c>
      <c r="AP53" s="354" t="s">
        <v>162</v>
      </c>
      <c r="AQ53" s="358">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354">
        <f>SUM(AF53+AG53+AH53+AI53++AK53+AM53+AO53+AQ53)</f>
        <v>65</v>
      </c>
      <c r="BR53" s="360"/>
      <c r="BS53" s="360"/>
      <c r="BT53" s="360"/>
      <c r="BU53" s="360"/>
      <c r="BV53" s="360"/>
      <c r="BW53" s="360"/>
      <c r="BX53" s="360"/>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346" t="s">
        <v>494</v>
      </c>
      <c r="B54" s="350" t="s">
        <v>472</v>
      </c>
      <c r="C54" s="350" t="s">
        <v>214</v>
      </c>
      <c r="D54" s="134" t="s">
        <v>760</v>
      </c>
      <c r="E54" s="134" t="s">
        <v>179</v>
      </c>
      <c r="F54" s="346"/>
      <c r="G54" s="346" t="s">
        <v>484</v>
      </c>
      <c r="H54" s="346"/>
      <c r="I54" s="346"/>
      <c r="J54" s="346" t="s">
        <v>772</v>
      </c>
      <c r="K54" s="346"/>
      <c r="L54" s="352">
        <v>185000</v>
      </c>
      <c r="M54" s="137"/>
      <c r="N54" s="439"/>
      <c r="O54" s="138"/>
      <c r="P54" s="353"/>
      <c r="Q54" s="353"/>
      <c r="R54" s="353"/>
      <c r="S54" s="354">
        <v>13.7</v>
      </c>
      <c r="T54" s="354">
        <v>3</v>
      </c>
      <c r="U54" s="439"/>
      <c r="V54" s="143"/>
      <c r="W54" s="355"/>
      <c r="X54" s="356">
        <f t="shared" si="22"/>
        <v>0.5804280700592368</v>
      </c>
      <c r="Y54" s="357"/>
      <c r="Z54" s="357"/>
      <c r="AA54" s="357" t="s">
        <v>161</v>
      </c>
      <c r="AB54" s="357"/>
      <c r="AC54" s="357"/>
      <c r="AD54" s="357"/>
      <c r="AE54" s="357"/>
      <c r="AF54" s="358">
        <f t="shared" si="23"/>
        <v>5</v>
      </c>
      <c r="AG54" s="358">
        <f t="shared" si="33"/>
        <v>20</v>
      </c>
      <c r="AH54" s="358">
        <f t="shared" si="24"/>
        <v>15</v>
      </c>
      <c r="AI54" s="397">
        <f t="shared" si="35"/>
        <v>0</v>
      </c>
      <c r="AJ54" s="398" t="s">
        <v>162</v>
      </c>
      <c r="AK54" s="358">
        <f t="shared" si="34"/>
        <v>15</v>
      </c>
      <c r="AL54" s="354" t="s">
        <v>751</v>
      </c>
      <c r="AM54" s="358">
        <f t="shared" si="27"/>
        <v>10</v>
      </c>
      <c r="AN54" s="354" t="s">
        <v>161</v>
      </c>
      <c r="AO54" s="358">
        <f>IF(AP54="Yes",5,0)</f>
        <v>0</v>
      </c>
      <c r="AP54" s="354" t="s">
        <v>162</v>
      </c>
      <c r="AQ54" s="358">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354">
        <f>SUM(AF54+AG54+AH54+AI54++AK54+AM54+AO54+AQ54)</f>
        <v>65</v>
      </c>
      <c r="BR54" s="360"/>
      <c r="BS54" s="360"/>
      <c r="BT54" s="360"/>
      <c r="BU54" s="360"/>
      <c r="BV54" s="360"/>
      <c r="BW54" s="360"/>
      <c r="BX54" s="360"/>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22"/>
        <v>1638.8925354054695</v>
      </c>
      <c r="Y55" s="338">
        <f>IF(DD55&lt;500,0,IF(DD55&lt;1000,5,IF(DD55&gt;1000,10)))</f>
        <v>5</v>
      </c>
      <c r="Z55" s="338">
        <f>IF(AA55="Yes",15,0)</f>
        <v>15</v>
      </c>
      <c r="AA55" s="331" t="s">
        <v>161</v>
      </c>
      <c r="AB55" s="338">
        <f t="shared" ref="AB55:AB66" si="36">IF(AC55="Yes",10,0)</f>
        <v>10</v>
      </c>
      <c r="AC55" s="385" t="s">
        <v>161</v>
      </c>
      <c r="AD55" s="338">
        <f>IF(AE55="Yes",10,0)</f>
        <v>10</v>
      </c>
      <c r="AE55" s="385" t="s">
        <v>161</v>
      </c>
      <c r="AF55" s="407">
        <f t="shared" si="23"/>
        <v>0</v>
      </c>
      <c r="AG55" s="407">
        <f>IF(BM53&lt;999,20,IF(BM53&lt;1499,15,IF(BM53&lt;1999,10,IF(BM53&lt;3999,5,IF(BM53&gt;4000,0)))))</f>
        <v>20</v>
      </c>
      <c r="AH55" s="407">
        <f t="shared" si="24"/>
        <v>15</v>
      </c>
      <c r="AI55" s="407">
        <f t="shared" si="35"/>
        <v>10</v>
      </c>
      <c r="AJ55" s="406" t="s">
        <v>161</v>
      </c>
      <c r="AK55" s="407">
        <v>15</v>
      </c>
      <c r="AL55" s="406" t="s">
        <v>751</v>
      </c>
      <c r="AM55" s="407">
        <f t="shared" si="27"/>
        <v>10</v>
      </c>
      <c r="AN55" s="406" t="s">
        <v>161</v>
      </c>
      <c r="AO55" s="407">
        <f>IF(AP55="Yes",10,0)</f>
        <v>0</v>
      </c>
      <c r="AP55" s="406" t="s">
        <v>162</v>
      </c>
      <c r="AQ55" s="407">
        <f t="shared" ref="AQ55:AQ86" si="37">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8">SUM(AF55+AG55+AH55+AI55+AK55+AM55+AO55+AQ55)</f>
        <v>70</v>
      </c>
      <c r="BR55" s="331"/>
      <c r="BS55" s="406"/>
      <c r="BT55" s="338">
        <v>100</v>
      </c>
      <c r="BU55" s="407"/>
      <c r="BV55" s="406">
        <f>S55+BU55*0.25</f>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22"/>
        <v>407.68760462512967</v>
      </c>
      <c r="Y56" s="338">
        <f>IF(DD56&lt;500,0,IF(DD56&lt;1000,5,IF(DD56&gt;1000,10)))</f>
        <v>10</v>
      </c>
      <c r="Z56" s="338">
        <f>IF(AA56="Yes",20,0)</f>
        <v>20</v>
      </c>
      <c r="AA56" s="331" t="s">
        <v>161</v>
      </c>
      <c r="AB56" s="338">
        <f t="shared" si="36"/>
        <v>10</v>
      </c>
      <c r="AC56" s="385" t="s">
        <v>161</v>
      </c>
      <c r="AD56" s="338">
        <f>IF(AE56="Yes",20,0)</f>
        <v>0</v>
      </c>
      <c r="AE56" s="385" t="s">
        <v>297</v>
      </c>
      <c r="AF56" s="407">
        <f t="shared" si="23"/>
        <v>10</v>
      </c>
      <c r="AG56" s="407">
        <f>IF(BM54&lt;999,20,IF(BM54&lt;1499,15,IF(BM54&lt;1999,10,IF(BM54&lt;3999,5,IF(BM54&gt;4000,0)))))</f>
        <v>20</v>
      </c>
      <c r="AH56" s="407">
        <f t="shared" si="24"/>
        <v>15</v>
      </c>
      <c r="AI56" s="407">
        <f t="shared" si="35"/>
        <v>0</v>
      </c>
      <c r="AJ56" s="406" t="s">
        <v>162</v>
      </c>
      <c r="AK56" s="407">
        <f t="shared" ref="AK56:AK65" si="39">IF(AL56="Minimal",15,0)</f>
        <v>15</v>
      </c>
      <c r="AL56" s="406" t="s">
        <v>751</v>
      </c>
      <c r="AM56" s="407">
        <f t="shared" si="27"/>
        <v>10</v>
      </c>
      <c r="AN56" s="406" t="s">
        <v>161</v>
      </c>
      <c r="AO56" s="407">
        <f>IF(AP56="Yes",10,0)</f>
        <v>0</v>
      </c>
      <c r="AP56" s="406" t="s">
        <v>162</v>
      </c>
      <c r="AQ56" s="407">
        <f t="shared" si="37"/>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8"/>
        <v>70</v>
      </c>
      <c r="BR56" s="331"/>
      <c r="BS56" s="406"/>
      <c r="BT56" s="338"/>
      <c r="BU56" s="407"/>
      <c r="BV56" s="406">
        <f>S56+BU56*0.25</f>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ref="X57:X88" si="40">(EI57/CZ57)/CO57</f>
        <v>1254.6033770323088</v>
      </c>
      <c r="Y57" s="338">
        <f>IF(DD57&lt;500,0,IF(DD57&lt;1000,5,IF(DD57&gt;1000,10)))</f>
        <v>10</v>
      </c>
      <c r="Z57" s="338">
        <f>IF(AA57="Yes",20,0)</f>
        <v>20</v>
      </c>
      <c r="AA57" s="331" t="s">
        <v>161</v>
      </c>
      <c r="AB57" s="338">
        <f t="shared" si="36"/>
        <v>10</v>
      </c>
      <c r="AC57" s="385" t="s">
        <v>161</v>
      </c>
      <c r="AD57" s="338">
        <f>IF(AE57="Yes",20,0)</f>
        <v>0</v>
      </c>
      <c r="AE57" s="385" t="s">
        <v>162</v>
      </c>
      <c r="AF57" s="407">
        <f t="shared" ref="AF57:AF88" si="41">IF(AU57&lt;30,0,IF(AU57&lt;50,5,IF(AU57&lt;65,10,IF(AU57&lt;79,15,IF(AU57&gt;80,20)))))</f>
        <v>10</v>
      </c>
      <c r="AG57" s="407">
        <f>IF(BM55&lt;999,20,IF(BM55&lt;1499,15,IF(BM55&lt;1999,10,IF(BM55&lt;3999,5,IF(BM55&gt;4000,0)))))</f>
        <v>20</v>
      </c>
      <c r="AH57" s="407">
        <f t="shared" ref="AH57:AH88" si="42">IF(AA57="Yes",15,0)</f>
        <v>15</v>
      </c>
      <c r="AI57" s="407">
        <f t="shared" si="35"/>
        <v>0</v>
      </c>
      <c r="AJ57" s="406" t="s">
        <v>162</v>
      </c>
      <c r="AK57" s="407">
        <f t="shared" si="39"/>
        <v>15</v>
      </c>
      <c r="AL57" s="406" t="s">
        <v>751</v>
      </c>
      <c r="AM57" s="407">
        <f t="shared" ref="AM57:AM88" si="43">IF(AN57="Yes",10,0)</f>
        <v>10</v>
      </c>
      <c r="AN57" s="406" t="s">
        <v>161</v>
      </c>
      <c r="AO57" s="407">
        <f>IF(AP57="Yes",10,0)</f>
        <v>0</v>
      </c>
      <c r="AP57" s="406" t="s">
        <v>162</v>
      </c>
      <c r="AQ57" s="407">
        <f t="shared" si="37"/>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8"/>
        <v>70</v>
      </c>
      <c r="BR57" s="331"/>
      <c r="BS57" s="406"/>
      <c r="BT57" s="338"/>
      <c r="BU57" s="407"/>
      <c r="BV57" s="406">
        <f>S57+BU57*0.25</f>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40"/>
        <v>1588.4154391156831</v>
      </c>
      <c r="Y58" s="367"/>
      <c r="Z58" s="367"/>
      <c r="AA58" s="367" t="s">
        <v>161</v>
      </c>
      <c r="AB58" s="365">
        <f t="shared" si="36"/>
        <v>0</v>
      </c>
      <c r="AC58" s="367"/>
      <c r="AD58" s="368">
        <f>IF(AE58="Yes",10,0)</f>
        <v>0</v>
      </c>
      <c r="AE58" s="367"/>
      <c r="AF58" s="407">
        <f t="shared" si="41"/>
        <v>0</v>
      </c>
      <c r="AG58" s="407">
        <f>IF(X58&lt;999,20,IF(X58&lt;1499,15,IF(X58&lt;1999,10,IF(X58&lt;3999,5,IF(X58&gt;4000,0)))))</f>
        <v>10</v>
      </c>
      <c r="AH58" s="407">
        <f t="shared" si="42"/>
        <v>15</v>
      </c>
      <c r="AI58" s="407">
        <f t="shared" si="35"/>
        <v>10</v>
      </c>
      <c r="AJ58" s="364" t="s">
        <v>161</v>
      </c>
      <c r="AK58" s="407">
        <f t="shared" si="39"/>
        <v>15</v>
      </c>
      <c r="AL58" s="364" t="s">
        <v>751</v>
      </c>
      <c r="AM58" s="407">
        <f t="shared" si="43"/>
        <v>10</v>
      </c>
      <c r="AN58" s="364" t="s">
        <v>161</v>
      </c>
      <c r="AO58" s="407">
        <f>IF(AP58="Yes",5,0)</f>
        <v>5</v>
      </c>
      <c r="AP58" s="364" t="s">
        <v>161</v>
      </c>
      <c r="AQ58" s="407">
        <f t="shared" si="37"/>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8"/>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40"/>
        <v>1747.2569830272516</v>
      </c>
      <c r="Y59" s="367"/>
      <c r="Z59" s="367"/>
      <c r="AA59" s="367" t="s">
        <v>161</v>
      </c>
      <c r="AB59" s="365">
        <f t="shared" si="36"/>
        <v>0</v>
      </c>
      <c r="AC59" s="367"/>
      <c r="AD59" s="368">
        <f>IF(AE59="Yes",10,0)</f>
        <v>0</v>
      </c>
      <c r="AE59" s="367"/>
      <c r="AF59" s="407">
        <f t="shared" si="41"/>
        <v>0</v>
      </c>
      <c r="AG59" s="407">
        <f>IF(X59&lt;999,20,IF(X59&lt;1499,15,IF(X59&lt;1999,10,IF(X59&lt;3999,5,IF(X59&gt;4000,0)))))</f>
        <v>10</v>
      </c>
      <c r="AH59" s="407">
        <f t="shared" si="42"/>
        <v>15</v>
      </c>
      <c r="AI59" s="407">
        <f t="shared" si="35"/>
        <v>10</v>
      </c>
      <c r="AJ59" s="364" t="s">
        <v>161</v>
      </c>
      <c r="AK59" s="407">
        <f t="shared" si="39"/>
        <v>15</v>
      </c>
      <c r="AL59" s="364" t="s">
        <v>751</v>
      </c>
      <c r="AM59" s="407">
        <f t="shared" si="43"/>
        <v>10</v>
      </c>
      <c r="AN59" s="364" t="s">
        <v>161</v>
      </c>
      <c r="AO59" s="407">
        <f>IF(AP59="Yes",5,0)</f>
        <v>5</v>
      </c>
      <c r="AP59" s="364" t="s">
        <v>161</v>
      </c>
      <c r="AQ59" s="407">
        <f t="shared" si="37"/>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8"/>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40"/>
        <v>1895.2794905488729</v>
      </c>
      <c r="Y60" s="367"/>
      <c r="Z60" s="367"/>
      <c r="AA60" s="367" t="s">
        <v>161</v>
      </c>
      <c r="AB60" s="365">
        <f t="shared" si="36"/>
        <v>0</v>
      </c>
      <c r="AC60" s="367"/>
      <c r="AD60" s="368">
        <f>IF(AE60="Yes",10,0)</f>
        <v>0</v>
      </c>
      <c r="AE60" s="367"/>
      <c r="AF60" s="407">
        <f t="shared" si="41"/>
        <v>0</v>
      </c>
      <c r="AG60" s="407">
        <f>IF(X60&lt;999,20,IF(X60&lt;1499,15,IF(X60&lt;1999,10,IF(X60&lt;3999,5,IF(X60&gt;4000,0)))))</f>
        <v>10</v>
      </c>
      <c r="AH60" s="407">
        <f t="shared" si="42"/>
        <v>15</v>
      </c>
      <c r="AI60" s="407">
        <f t="shared" si="35"/>
        <v>10</v>
      </c>
      <c r="AJ60" s="364" t="s">
        <v>161</v>
      </c>
      <c r="AK60" s="407">
        <f t="shared" si="39"/>
        <v>15</v>
      </c>
      <c r="AL60" s="364" t="s">
        <v>751</v>
      </c>
      <c r="AM60" s="407">
        <f t="shared" si="43"/>
        <v>10</v>
      </c>
      <c r="AN60" s="364" t="s">
        <v>161</v>
      </c>
      <c r="AO60" s="407">
        <f>IF(AP60="Yes",5,0)</f>
        <v>5</v>
      </c>
      <c r="AP60" s="364" t="s">
        <v>161</v>
      </c>
      <c r="AQ60" s="407">
        <f t="shared" si="37"/>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8"/>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4">(V61+W61+Y61+Z61+AB61+AD61)</f>
        <v>90</v>
      </c>
      <c r="Q61" s="331">
        <v>6.3</v>
      </c>
      <c r="R61" s="331">
        <f t="shared" ref="R61:R66" si="45">O61+P61+Q61</f>
        <v>118.72</v>
      </c>
      <c r="S61" s="406">
        <v>15.67</v>
      </c>
      <c r="T61" s="331">
        <v>6.75</v>
      </c>
      <c r="U61" s="462"/>
      <c r="V61" s="104">
        <f t="shared" ref="V61:V66" si="46">IF(AU61&lt;30,0,IF(AU61&lt;50,5,IF(AU61&lt;65,10,IF(AU61&gt;66,15))))</f>
        <v>15</v>
      </c>
      <c r="W61" s="338">
        <f t="shared" ref="W61:W66" si="47">IF(X61&lt;499,15,IF(X61&lt;999,10,IF(X61&lt;1499,5,IF(X61&gt;1500,0))))</f>
        <v>15</v>
      </c>
      <c r="X61" s="384">
        <f t="shared" si="40"/>
        <v>183.5913006327666</v>
      </c>
      <c r="Y61" s="338">
        <f t="shared" ref="Y61:Y66" si="48">IF(DD61&lt;500,0,IF(DD61&lt;1000,5,IF(DD61&gt;1000,10)))</f>
        <v>10</v>
      </c>
      <c r="Z61" s="338">
        <f>IF(AA61="Yes",20,0)</f>
        <v>20</v>
      </c>
      <c r="AA61" s="331" t="s">
        <v>161</v>
      </c>
      <c r="AB61" s="338">
        <f t="shared" si="36"/>
        <v>10</v>
      </c>
      <c r="AC61" s="385" t="s">
        <v>161</v>
      </c>
      <c r="AD61" s="338">
        <f>IF(AE61="Yes",20,0)</f>
        <v>20</v>
      </c>
      <c r="AE61" s="385" t="s">
        <v>161</v>
      </c>
      <c r="AF61" s="407">
        <f t="shared" si="41"/>
        <v>15</v>
      </c>
      <c r="AG61" s="407">
        <f>IF(BM59&lt;999,20,IF(BM59&lt;1499,15,IF(BM59&lt;1999,10,IF(BM59&lt;3999,5,IF(BM59&gt;4000,0)))))</f>
        <v>20</v>
      </c>
      <c r="AH61" s="407">
        <f t="shared" si="42"/>
        <v>15</v>
      </c>
      <c r="AI61" s="407">
        <v>10</v>
      </c>
      <c r="AJ61" s="406" t="s">
        <v>162</v>
      </c>
      <c r="AK61" s="407">
        <f t="shared" si="39"/>
        <v>15</v>
      </c>
      <c r="AL61" s="406" t="s">
        <v>751</v>
      </c>
      <c r="AM61" s="407">
        <f t="shared" si="43"/>
        <v>10</v>
      </c>
      <c r="AN61" s="406" t="s">
        <v>161</v>
      </c>
      <c r="AO61" s="407">
        <f t="shared" ref="AO61:AO78" si="49">IF(AP61="Yes",10,0)</f>
        <v>0</v>
      </c>
      <c r="AP61" s="406" t="s">
        <v>162</v>
      </c>
      <c r="AQ61" s="407">
        <f t="shared" si="37"/>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0">SUM(V61+W61+Y61+Z61+AB61+AD61)</f>
        <v>90</v>
      </c>
      <c r="BQ61" s="406">
        <f t="shared" si="38"/>
        <v>85</v>
      </c>
      <c r="BR61" s="331"/>
      <c r="BS61" s="406"/>
      <c r="BT61" s="338">
        <v>100</v>
      </c>
      <c r="BU61" s="407"/>
      <c r="BV61" s="406">
        <f t="shared" ref="BV61:BV78" si="51">S61+BU61*0.25</f>
        <v>15.67</v>
      </c>
      <c r="BW61" s="406"/>
      <c r="BX61" s="410" t="s">
        <v>809</v>
      </c>
      <c r="BY61" s="331">
        <f t="shared" ref="BY61:BY66" si="52">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4"/>
        <v>75</v>
      </c>
      <c r="Q62" s="331">
        <v>4.95</v>
      </c>
      <c r="R62" s="331">
        <f t="shared" si="45"/>
        <v>93.149578131959572</v>
      </c>
      <c r="S62" s="406">
        <v>10.466385421306379</v>
      </c>
      <c r="T62" s="331">
        <v>7.5</v>
      </c>
      <c r="U62" s="462"/>
      <c r="V62" s="104">
        <f t="shared" si="46"/>
        <v>5</v>
      </c>
      <c r="W62" s="338">
        <f t="shared" si="47"/>
        <v>10</v>
      </c>
      <c r="X62" s="384">
        <f t="shared" si="40"/>
        <v>527.48148407603003</v>
      </c>
      <c r="Y62" s="338">
        <f t="shared" si="48"/>
        <v>10</v>
      </c>
      <c r="Z62" s="338">
        <f>IF(AA62="Yes",20,0)</f>
        <v>20</v>
      </c>
      <c r="AA62" s="331" t="s">
        <v>161</v>
      </c>
      <c r="AB62" s="338">
        <f t="shared" si="36"/>
        <v>10</v>
      </c>
      <c r="AC62" s="385" t="s">
        <v>161</v>
      </c>
      <c r="AD62" s="338">
        <f>IF(AE62="Yes",20,0)</f>
        <v>20</v>
      </c>
      <c r="AE62" s="385" t="s">
        <v>161</v>
      </c>
      <c r="AF62" s="407">
        <f t="shared" si="41"/>
        <v>5</v>
      </c>
      <c r="AG62" s="407">
        <f t="shared" ref="AG62:AG77" si="53">IF(X62&lt;999,20,IF(X62&lt;1499,15,IF(X62&lt;1999,10,IF(X62&lt;3999,5,IF(X62&gt;4000,0)))))</f>
        <v>20</v>
      </c>
      <c r="AH62" s="407">
        <f t="shared" si="42"/>
        <v>15</v>
      </c>
      <c r="AI62" s="407">
        <f>IF(AJ62="Yes",10,0)</f>
        <v>0</v>
      </c>
      <c r="AJ62" s="406" t="s">
        <v>162</v>
      </c>
      <c r="AK62" s="407">
        <f t="shared" si="39"/>
        <v>15</v>
      </c>
      <c r="AL62" s="406" t="s">
        <v>751</v>
      </c>
      <c r="AM62" s="407">
        <f t="shared" si="43"/>
        <v>10</v>
      </c>
      <c r="AN62" s="406" t="s">
        <v>161</v>
      </c>
      <c r="AO62" s="407">
        <f t="shared" si="49"/>
        <v>0</v>
      </c>
      <c r="AP62" s="406" t="s">
        <v>162</v>
      </c>
      <c r="AQ62" s="407">
        <f t="shared" si="37"/>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0"/>
        <v>75</v>
      </c>
      <c r="BQ62" s="406">
        <f t="shared" si="38"/>
        <v>65</v>
      </c>
      <c r="BR62" s="331"/>
      <c r="BS62" s="406"/>
      <c r="BT62" s="338">
        <v>100</v>
      </c>
      <c r="BU62" s="407"/>
      <c r="BV62" s="406">
        <f t="shared" si="51"/>
        <v>10.466385421306379</v>
      </c>
      <c r="BW62" s="406"/>
      <c r="BX62" s="410" t="s">
        <v>810</v>
      </c>
      <c r="BY62" s="331">
        <f t="shared" si="52"/>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4"/>
        <v>80</v>
      </c>
      <c r="Q63" s="331">
        <v>6.3</v>
      </c>
      <c r="R63" s="331">
        <f t="shared" si="45"/>
        <v>98.75</v>
      </c>
      <c r="S63" s="406">
        <v>9.1300000000000008</v>
      </c>
      <c r="T63" s="331">
        <v>9</v>
      </c>
      <c r="U63" s="462"/>
      <c r="V63" s="104">
        <f t="shared" si="46"/>
        <v>5</v>
      </c>
      <c r="W63" s="338">
        <f t="shared" si="47"/>
        <v>15</v>
      </c>
      <c r="X63" s="384">
        <f t="shared" si="40"/>
        <v>484.12802715559553</v>
      </c>
      <c r="Y63" s="338">
        <f t="shared" si="48"/>
        <v>10</v>
      </c>
      <c r="Z63" s="338">
        <f>IF(AA63="Yes",20,0)</f>
        <v>20</v>
      </c>
      <c r="AA63" s="331" t="s">
        <v>161</v>
      </c>
      <c r="AB63" s="338">
        <f t="shared" si="36"/>
        <v>10</v>
      </c>
      <c r="AC63" s="385" t="s">
        <v>161</v>
      </c>
      <c r="AD63" s="338">
        <f>IF(AE63="Yes",20,0)</f>
        <v>20</v>
      </c>
      <c r="AE63" s="385" t="s">
        <v>161</v>
      </c>
      <c r="AF63" s="407">
        <f t="shared" si="41"/>
        <v>5</v>
      </c>
      <c r="AG63" s="407">
        <f t="shared" si="53"/>
        <v>20</v>
      </c>
      <c r="AH63" s="407">
        <f t="shared" si="42"/>
        <v>15</v>
      </c>
      <c r="AI63" s="407">
        <f>IF(AJ63="Yes",10,0)</f>
        <v>0</v>
      </c>
      <c r="AJ63" s="406" t="s">
        <v>162</v>
      </c>
      <c r="AK63" s="407">
        <f t="shared" si="39"/>
        <v>15</v>
      </c>
      <c r="AL63" s="406" t="s">
        <v>751</v>
      </c>
      <c r="AM63" s="407">
        <f t="shared" si="43"/>
        <v>10</v>
      </c>
      <c r="AN63" s="406" t="s">
        <v>161</v>
      </c>
      <c r="AO63" s="407">
        <f t="shared" si="49"/>
        <v>0</v>
      </c>
      <c r="AP63" s="406" t="s">
        <v>162</v>
      </c>
      <c r="AQ63" s="407">
        <f t="shared" si="37"/>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0"/>
        <v>80</v>
      </c>
      <c r="BQ63" s="406">
        <f t="shared" si="38"/>
        <v>65</v>
      </c>
      <c r="BR63" s="331"/>
      <c r="BS63" s="406"/>
      <c r="BT63" s="338">
        <v>0</v>
      </c>
      <c r="BU63" s="407"/>
      <c r="BV63" s="406">
        <f t="shared" si="51"/>
        <v>9.1300000000000008</v>
      </c>
      <c r="BW63" s="406"/>
      <c r="BX63" s="410" t="s">
        <v>809</v>
      </c>
      <c r="BY63" s="331">
        <f t="shared" si="52"/>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4"/>
        <v>70</v>
      </c>
      <c r="Q64" s="331">
        <v>6.3</v>
      </c>
      <c r="R64" s="331">
        <f t="shared" si="45"/>
        <v>86.76</v>
      </c>
      <c r="S64" s="406">
        <v>7.81</v>
      </c>
      <c r="T64" s="331">
        <v>9</v>
      </c>
      <c r="U64" s="462"/>
      <c r="V64" s="104">
        <f t="shared" si="46"/>
        <v>5</v>
      </c>
      <c r="W64" s="338">
        <f t="shared" si="47"/>
        <v>10</v>
      </c>
      <c r="X64" s="384">
        <f t="shared" si="40"/>
        <v>512.62152970794932</v>
      </c>
      <c r="Y64" s="338">
        <f t="shared" si="48"/>
        <v>5</v>
      </c>
      <c r="Z64" s="338">
        <f>IF(AA64="Yes",20,0)</f>
        <v>20</v>
      </c>
      <c r="AA64" s="331" t="s">
        <v>161</v>
      </c>
      <c r="AB64" s="338">
        <f t="shared" si="36"/>
        <v>10</v>
      </c>
      <c r="AC64" s="385" t="s">
        <v>161</v>
      </c>
      <c r="AD64" s="338">
        <f>IF(AE64="Yes",20,0)</f>
        <v>20</v>
      </c>
      <c r="AE64" s="385" t="s">
        <v>161</v>
      </c>
      <c r="AF64" s="407">
        <f t="shared" si="41"/>
        <v>5</v>
      </c>
      <c r="AG64" s="407">
        <f t="shared" si="53"/>
        <v>20</v>
      </c>
      <c r="AH64" s="407">
        <f t="shared" si="42"/>
        <v>15</v>
      </c>
      <c r="AI64" s="407">
        <f>IF(AJ64="Yes",10,0)</f>
        <v>0</v>
      </c>
      <c r="AJ64" s="406" t="s">
        <v>162</v>
      </c>
      <c r="AK64" s="407">
        <f t="shared" si="39"/>
        <v>15</v>
      </c>
      <c r="AL64" s="406" t="s">
        <v>751</v>
      </c>
      <c r="AM64" s="407">
        <f t="shared" si="43"/>
        <v>10</v>
      </c>
      <c r="AN64" s="406" t="s">
        <v>161</v>
      </c>
      <c r="AO64" s="407">
        <f t="shared" si="49"/>
        <v>0</v>
      </c>
      <c r="AP64" s="406" t="s">
        <v>162</v>
      </c>
      <c r="AQ64" s="407">
        <f t="shared" si="37"/>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0"/>
        <v>70</v>
      </c>
      <c r="BQ64" s="406">
        <f t="shared" si="38"/>
        <v>65</v>
      </c>
      <c r="BR64" s="331"/>
      <c r="BS64" s="406"/>
      <c r="BT64" s="338"/>
      <c r="BU64" s="407"/>
      <c r="BV64" s="406">
        <f t="shared" si="51"/>
        <v>7.81</v>
      </c>
      <c r="BW64" s="406"/>
      <c r="BX64" s="410" t="s">
        <v>809</v>
      </c>
      <c r="BY64" s="331">
        <f t="shared" si="52"/>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4"/>
        <v>60</v>
      </c>
      <c r="Q65" s="331">
        <v>4.95</v>
      </c>
      <c r="R65" s="331">
        <f t="shared" si="45"/>
        <v>75.44</v>
      </c>
      <c r="S65" s="406">
        <v>7.79</v>
      </c>
      <c r="T65" s="331">
        <v>7.5</v>
      </c>
      <c r="U65" s="462"/>
      <c r="V65" s="104">
        <f t="shared" si="46"/>
        <v>5</v>
      </c>
      <c r="W65" s="338">
        <f t="shared" si="47"/>
        <v>15</v>
      </c>
      <c r="X65" s="384">
        <f t="shared" si="40"/>
        <v>485.15757135953902</v>
      </c>
      <c r="Y65" s="338">
        <f t="shared" si="48"/>
        <v>10</v>
      </c>
      <c r="Z65" s="338">
        <f>IF(AA65="Yes",20,0)</f>
        <v>20</v>
      </c>
      <c r="AA65" s="331" t="s">
        <v>161</v>
      </c>
      <c r="AB65" s="338">
        <f t="shared" si="36"/>
        <v>10</v>
      </c>
      <c r="AC65" s="385" t="s">
        <v>161</v>
      </c>
      <c r="AD65" s="338">
        <f>IF(AE65="Yes",20,0)</f>
        <v>0</v>
      </c>
      <c r="AE65" s="385" t="s">
        <v>297</v>
      </c>
      <c r="AF65" s="407">
        <f t="shared" si="41"/>
        <v>5</v>
      </c>
      <c r="AG65" s="407">
        <f t="shared" si="53"/>
        <v>20</v>
      </c>
      <c r="AH65" s="407">
        <f t="shared" si="42"/>
        <v>15</v>
      </c>
      <c r="AI65" s="407">
        <f>IF(AJ65="Yes",10,0)</f>
        <v>0</v>
      </c>
      <c r="AJ65" s="406" t="s">
        <v>162</v>
      </c>
      <c r="AK65" s="407">
        <f t="shared" si="39"/>
        <v>15</v>
      </c>
      <c r="AL65" s="406" t="s">
        <v>751</v>
      </c>
      <c r="AM65" s="407">
        <f t="shared" si="43"/>
        <v>10</v>
      </c>
      <c r="AN65" s="406" t="s">
        <v>161</v>
      </c>
      <c r="AO65" s="407">
        <f t="shared" si="49"/>
        <v>0</v>
      </c>
      <c r="AP65" s="406" t="s">
        <v>162</v>
      </c>
      <c r="AQ65" s="407">
        <f t="shared" si="37"/>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0"/>
        <v>60</v>
      </c>
      <c r="BQ65" s="406">
        <f t="shared" si="38"/>
        <v>65</v>
      </c>
      <c r="BR65" s="331"/>
      <c r="BS65" s="406"/>
      <c r="BT65" s="338"/>
      <c r="BU65" s="407"/>
      <c r="BV65" s="406">
        <f t="shared" si="51"/>
        <v>7.79</v>
      </c>
      <c r="BW65" s="406"/>
      <c r="BX65" s="410" t="s">
        <v>809</v>
      </c>
      <c r="BY65" s="331">
        <f t="shared" si="52"/>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4"/>
        <v>40</v>
      </c>
      <c r="Q66" s="331"/>
      <c r="R66" s="331">
        <f t="shared" si="45"/>
        <v>46.195366649631453</v>
      </c>
      <c r="S66" s="406">
        <v>4.1302444330876344</v>
      </c>
      <c r="T66" s="331"/>
      <c r="U66" s="462"/>
      <c r="V66" s="104">
        <f t="shared" si="46"/>
        <v>0</v>
      </c>
      <c r="W66" s="338">
        <f t="shared" si="47"/>
        <v>5</v>
      </c>
      <c r="X66" s="384">
        <f t="shared" si="40"/>
        <v>1494.0486221150661</v>
      </c>
      <c r="Y66" s="338">
        <f t="shared" si="48"/>
        <v>0</v>
      </c>
      <c r="Z66" s="338">
        <f>IF(AA66="Yes",15,0)</f>
        <v>15</v>
      </c>
      <c r="AA66" s="331" t="s">
        <v>161</v>
      </c>
      <c r="AB66" s="338">
        <f t="shared" si="36"/>
        <v>10</v>
      </c>
      <c r="AC66" s="385" t="s">
        <v>161</v>
      </c>
      <c r="AD66" s="338">
        <f>IF(AE66="Yes",10,0)</f>
        <v>10</v>
      </c>
      <c r="AE66" s="385" t="s">
        <v>161</v>
      </c>
      <c r="AF66" s="407">
        <f t="shared" si="41"/>
        <v>0</v>
      </c>
      <c r="AG66" s="407">
        <f t="shared" si="53"/>
        <v>15</v>
      </c>
      <c r="AH66" s="407">
        <f t="shared" si="42"/>
        <v>15</v>
      </c>
      <c r="AI66" s="407">
        <v>10</v>
      </c>
      <c r="AJ66" s="406" t="s">
        <v>161</v>
      </c>
      <c r="AK66" s="407">
        <v>15</v>
      </c>
      <c r="AL66" s="406" t="s">
        <v>751</v>
      </c>
      <c r="AM66" s="407">
        <f t="shared" si="43"/>
        <v>10</v>
      </c>
      <c r="AN66" s="406" t="s">
        <v>161</v>
      </c>
      <c r="AO66" s="407">
        <f t="shared" si="49"/>
        <v>0</v>
      </c>
      <c r="AP66" s="406" t="s">
        <v>162</v>
      </c>
      <c r="AQ66" s="407">
        <f t="shared" si="37"/>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0"/>
        <v>40</v>
      </c>
      <c r="BQ66" s="406">
        <f t="shared" si="38"/>
        <v>65</v>
      </c>
      <c r="BR66" s="331"/>
      <c r="BS66" s="406"/>
      <c r="BT66" s="338"/>
      <c r="BU66" s="407"/>
      <c r="BV66" s="406">
        <f t="shared" si="51"/>
        <v>4.1302444330876344</v>
      </c>
      <c r="BW66" s="406"/>
      <c r="BX66" s="410" t="s">
        <v>809</v>
      </c>
      <c r="BY66" s="331">
        <f t="shared" si="52"/>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406">
        <v>13.5</v>
      </c>
      <c r="U67" s="462"/>
      <c r="V67" s="205" t="s">
        <v>155</v>
      </c>
      <c r="W67" s="392"/>
      <c r="X67" s="393">
        <f t="shared" si="40"/>
        <v>14426.229508196724</v>
      </c>
      <c r="Y67" s="394"/>
      <c r="Z67" s="394"/>
      <c r="AA67" s="394" t="s">
        <v>161</v>
      </c>
      <c r="AB67" s="394"/>
      <c r="AC67" s="394"/>
      <c r="AD67" s="394"/>
      <c r="AE67" s="394"/>
      <c r="AF67" s="407">
        <f t="shared" si="41"/>
        <v>10</v>
      </c>
      <c r="AG67" s="407">
        <f t="shared" si="53"/>
        <v>0</v>
      </c>
      <c r="AH67" s="407">
        <f t="shared" si="42"/>
        <v>15</v>
      </c>
      <c r="AI67" s="407">
        <f t="shared" ref="AI67:AI73" si="54">IF(AJ67="Yes",10,0)</f>
        <v>10</v>
      </c>
      <c r="AJ67" s="391" t="s">
        <v>161</v>
      </c>
      <c r="AK67" s="407">
        <f t="shared" ref="AK67:AK84" si="55">IF(AL67="Minimal",15,0)</f>
        <v>15</v>
      </c>
      <c r="AL67" s="391" t="s">
        <v>751</v>
      </c>
      <c r="AM67" s="407">
        <f t="shared" si="43"/>
        <v>10</v>
      </c>
      <c r="AN67" s="391" t="s">
        <v>161</v>
      </c>
      <c r="AO67" s="407">
        <f t="shared" si="49"/>
        <v>0</v>
      </c>
      <c r="AP67" s="391" t="s">
        <v>162</v>
      </c>
      <c r="AQ67" s="407">
        <f t="shared" si="37"/>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56">SUM(AF67+AG67+AH67+AI67+AK67+AM67+AO67)</f>
        <v>60</v>
      </c>
      <c r="BR67" s="396"/>
      <c r="BS67" s="396"/>
      <c r="BT67" s="396"/>
      <c r="BU67" s="408"/>
      <c r="BV67" s="406">
        <f t="shared" si="51"/>
        <v>20.72</v>
      </c>
      <c r="BW67" s="406">
        <f t="shared" ref="BW67:BW73" si="57">BV67+T67</f>
        <v>34.22</v>
      </c>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406">
        <v>13.5</v>
      </c>
      <c r="U68" s="462"/>
      <c r="V68" s="205" t="s">
        <v>155</v>
      </c>
      <c r="W68" s="392"/>
      <c r="X68" s="393">
        <f t="shared" si="40"/>
        <v>9712.7677237257158</v>
      </c>
      <c r="Y68" s="394"/>
      <c r="Z68" s="394"/>
      <c r="AA68" s="394" t="s">
        <v>161</v>
      </c>
      <c r="AB68" s="394"/>
      <c r="AC68" s="394"/>
      <c r="AD68" s="394"/>
      <c r="AE68" s="394"/>
      <c r="AF68" s="407">
        <f t="shared" si="41"/>
        <v>10</v>
      </c>
      <c r="AG68" s="407">
        <f t="shared" si="53"/>
        <v>0</v>
      </c>
      <c r="AH68" s="407">
        <f t="shared" si="42"/>
        <v>15</v>
      </c>
      <c r="AI68" s="407">
        <f t="shared" si="54"/>
        <v>10</v>
      </c>
      <c r="AJ68" s="391" t="s">
        <v>161</v>
      </c>
      <c r="AK68" s="407">
        <f t="shared" si="55"/>
        <v>15</v>
      </c>
      <c r="AL68" s="391" t="s">
        <v>751</v>
      </c>
      <c r="AM68" s="407">
        <f t="shared" si="43"/>
        <v>10</v>
      </c>
      <c r="AN68" s="391" t="s">
        <v>161</v>
      </c>
      <c r="AO68" s="407">
        <f t="shared" si="49"/>
        <v>0</v>
      </c>
      <c r="AP68" s="391" t="s">
        <v>162</v>
      </c>
      <c r="AQ68" s="407">
        <f t="shared" si="37"/>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56"/>
        <v>60</v>
      </c>
      <c r="BR68" s="396"/>
      <c r="BS68" s="396"/>
      <c r="BT68" s="396"/>
      <c r="BU68" s="408"/>
      <c r="BV68" s="406">
        <f t="shared" si="51"/>
        <v>19.84</v>
      </c>
      <c r="BW68" s="406">
        <f t="shared" si="57"/>
        <v>33.340000000000003</v>
      </c>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406">
        <v>8.25</v>
      </c>
      <c r="U69" s="462"/>
      <c r="V69" s="205" t="s">
        <v>155</v>
      </c>
      <c r="W69" s="392"/>
      <c r="X69" s="393">
        <f t="shared" si="40"/>
        <v>18705.574261129816</v>
      </c>
      <c r="Y69" s="394"/>
      <c r="Z69" s="394"/>
      <c r="AA69" s="394" t="s">
        <v>161</v>
      </c>
      <c r="AB69" s="394"/>
      <c r="AC69" s="394"/>
      <c r="AD69" s="394"/>
      <c r="AE69" s="394"/>
      <c r="AF69" s="407">
        <f t="shared" si="41"/>
        <v>10</v>
      </c>
      <c r="AG69" s="407">
        <f t="shared" si="53"/>
        <v>0</v>
      </c>
      <c r="AH69" s="407">
        <f t="shared" si="42"/>
        <v>15</v>
      </c>
      <c r="AI69" s="407">
        <f t="shared" si="54"/>
        <v>10</v>
      </c>
      <c r="AJ69" s="391" t="s">
        <v>161</v>
      </c>
      <c r="AK69" s="407">
        <f t="shared" si="55"/>
        <v>15</v>
      </c>
      <c r="AL69" s="391" t="s">
        <v>751</v>
      </c>
      <c r="AM69" s="407">
        <f t="shared" si="43"/>
        <v>10</v>
      </c>
      <c r="AN69" s="391" t="s">
        <v>161</v>
      </c>
      <c r="AO69" s="407">
        <f t="shared" si="49"/>
        <v>0</v>
      </c>
      <c r="AP69" s="391" t="s">
        <v>162</v>
      </c>
      <c r="AQ69" s="407">
        <f t="shared" si="37"/>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56"/>
        <v>60</v>
      </c>
      <c r="BR69" s="396"/>
      <c r="BS69" s="396"/>
      <c r="BT69" s="396"/>
      <c r="BU69" s="408"/>
      <c r="BV69" s="406">
        <f t="shared" si="51"/>
        <v>19.2234926866</v>
      </c>
      <c r="BW69" s="406">
        <f t="shared" si="57"/>
        <v>27.4734926866</v>
      </c>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406">
        <v>9.75</v>
      </c>
      <c r="U70" s="462"/>
      <c r="V70" s="205" t="s">
        <v>155</v>
      </c>
      <c r="W70" s="392"/>
      <c r="X70" s="393">
        <f t="shared" si="40"/>
        <v>16290.726817042605</v>
      </c>
      <c r="Y70" s="394"/>
      <c r="Z70" s="394"/>
      <c r="AA70" s="394" t="s">
        <v>161</v>
      </c>
      <c r="AB70" s="394"/>
      <c r="AC70" s="394"/>
      <c r="AD70" s="394"/>
      <c r="AE70" s="394"/>
      <c r="AF70" s="407">
        <f t="shared" si="41"/>
        <v>10</v>
      </c>
      <c r="AG70" s="407">
        <f t="shared" si="53"/>
        <v>0</v>
      </c>
      <c r="AH70" s="407">
        <f t="shared" si="42"/>
        <v>15</v>
      </c>
      <c r="AI70" s="407">
        <f t="shared" si="54"/>
        <v>10</v>
      </c>
      <c r="AJ70" s="391" t="s">
        <v>161</v>
      </c>
      <c r="AK70" s="407">
        <f t="shared" si="55"/>
        <v>15</v>
      </c>
      <c r="AL70" s="391" t="s">
        <v>751</v>
      </c>
      <c r="AM70" s="407">
        <f t="shared" si="43"/>
        <v>10</v>
      </c>
      <c r="AN70" s="391" t="s">
        <v>161</v>
      </c>
      <c r="AO70" s="407">
        <f t="shared" si="49"/>
        <v>0</v>
      </c>
      <c r="AP70" s="391" t="s">
        <v>162</v>
      </c>
      <c r="AQ70" s="407">
        <f t="shared" si="37"/>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56"/>
        <v>60</v>
      </c>
      <c r="BR70" s="396"/>
      <c r="BS70" s="396"/>
      <c r="BT70" s="396"/>
      <c r="BU70" s="408"/>
      <c r="BV70" s="406">
        <f t="shared" si="51"/>
        <v>15.233988893053294</v>
      </c>
      <c r="BW70" s="406">
        <f t="shared" si="57"/>
        <v>24.983988893053294</v>
      </c>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503">
        <v>9.75</v>
      </c>
      <c r="U71" s="462"/>
      <c r="V71" s="205" t="s">
        <v>155</v>
      </c>
      <c r="W71" s="392"/>
      <c r="X71" s="393">
        <f t="shared" si="40"/>
        <v>2732.7935222672068</v>
      </c>
      <c r="Y71" s="394"/>
      <c r="Z71" s="394"/>
      <c r="AA71" s="394" t="s">
        <v>161</v>
      </c>
      <c r="AB71" s="394"/>
      <c r="AC71" s="394"/>
      <c r="AD71" s="394"/>
      <c r="AE71" s="394"/>
      <c r="AF71" s="407">
        <f t="shared" si="41"/>
        <v>5</v>
      </c>
      <c r="AG71" s="407">
        <f t="shared" si="53"/>
        <v>5</v>
      </c>
      <c r="AH71" s="407">
        <f t="shared" si="42"/>
        <v>15</v>
      </c>
      <c r="AI71" s="407">
        <f t="shared" si="54"/>
        <v>10</v>
      </c>
      <c r="AJ71" s="391" t="s">
        <v>161</v>
      </c>
      <c r="AK71" s="407">
        <f t="shared" si="55"/>
        <v>15</v>
      </c>
      <c r="AL71" s="391" t="s">
        <v>751</v>
      </c>
      <c r="AM71" s="407">
        <f t="shared" si="43"/>
        <v>10</v>
      </c>
      <c r="AN71" s="391" t="s">
        <v>161</v>
      </c>
      <c r="AO71" s="407">
        <f t="shared" si="49"/>
        <v>0</v>
      </c>
      <c r="AP71" s="391" t="s">
        <v>162</v>
      </c>
      <c r="AQ71" s="407">
        <f t="shared" si="37"/>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56"/>
        <v>60</v>
      </c>
      <c r="BR71" s="396"/>
      <c r="BS71" s="396"/>
      <c r="BT71" s="396"/>
      <c r="BU71" s="408"/>
      <c r="BV71" s="406">
        <f t="shared" si="51"/>
        <v>14.980262092711737</v>
      </c>
      <c r="BW71" s="406">
        <f t="shared" si="57"/>
        <v>24.730262092711737</v>
      </c>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503">
        <v>7.5</v>
      </c>
      <c r="U72" s="462"/>
      <c r="V72" s="205" t="s">
        <v>155</v>
      </c>
      <c r="W72" s="392"/>
      <c r="X72" s="393">
        <f t="shared" si="40"/>
        <v>94562.647754137128</v>
      </c>
      <c r="Y72" s="394"/>
      <c r="Z72" s="394"/>
      <c r="AA72" s="394" t="s">
        <v>161</v>
      </c>
      <c r="AB72" s="394"/>
      <c r="AC72" s="394"/>
      <c r="AD72" s="394"/>
      <c r="AE72" s="394"/>
      <c r="AF72" s="407">
        <f t="shared" si="41"/>
        <v>10</v>
      </c>
      <c r="AG72" s="407">
        <f t="shared" si="53"/>
        <v>0</v>
      </c>
      <c r="AH72" s="407">
        <f t="shared" si="42"/>
        <v>15</v>
      </c>
      <c r="AI72" s="407">
        <f t="shared" si="54"/>
        <v>10</v>
      </c>
      <c r="AJ72" s="391" t="s">
        <v>161</v>
      </c>
      <c r="AK72" s="407">
        <f t="shared" si="55"/>
        <v>15</v>
      </c>
      <c r="AL72" s="391" t="s">
        <v>751</v>
      </c>
      <c r="AM72" s="407">
        <f t="shared" si="43"/>
        <v>10</v>
      </c>
      <c r="AN72" s="391" t="s">
        <v>161</v>
      </c>
      <c r="AO72" s="407">
        <f t="shared" si="49"/>
        <v>0</v>
      </c>
      <c r="AP72" s="391" t="s">
        <v>162</v>
      </c>
      <c r="AQ72" s="407">
        <f t="shared" si="37"/>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56"/>
        <v>60</v>
      </c>
      <c r="BR72" s="396"/>
      <c r="BS72" s="396"/>
      <c r="BT72" s="396"/>
      <c r="BU72" s="408"/>
      <c r="BV72" s="406">
        <f t="shared" si="51"/>
        <v>14.580441313826976</v>
      </c>
      <c r="BW72" s="406">
        <f t="shared" si="57"/>
        <v>22.080441313826974</v>
      </c>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503">
        <v>7.5</v>
      </c>
      <c r="U73" s="462"/>
      <c r="V73" s="205" t="s">
        <v>155</v>
      </c>
      <c r="W73" s="392"/>
      <c r="X73" s="393">
        <f t="shared" si="40"/>
        <v>120809.42313500452</v>
      </c>
      <c r="Y73" s="394"/>
      <c r="Z73" s="394"/>
      <c r="AA73" s="394" t="s">
        <v>161</v>
      </c>
      <c r="AB73" s="394"/>
      <c r="AC73" s="394"/>
      <c r="AD73" s="394"/>
      <c r="AE73" s="394"/>
      <c r="AF73" s="407">
        <f t="shared" si="41"/>
        <v>10</v>
      </c>
      <c r="AG73" s="407">
        <f t="shared" si="53"/>
        <v>0</v>
      </c>
      <c r="AH73" s="407">
        <f t="shared" si="42"/>
        <v>15</v>
      </c>
      <c r="AI73" s="407">
        <f t="shared" si="54"/>
        <v>10</v>
      </c>
      <c r="AJ73" s="391" t="s">
        <v>161</v>
      </c>
      <c r="AK73" s="407">
        <f t="shared" si="55"/>
        <v>15</v>
      </c>
      <c r="AL73" s="391" t="s">
        <v>751</v>
      </c>
      <c r="AM73" s="407">
        <f t="shared" si="43"/>
        <v>10</v>
      </c>
      <c r="AN73" s="391" t="s">
        <v>161</v>
      </c>
      <c r="AO73" s="407">
        <f t="shared" si="49"/>
        <v>0</v>
      </c>
      <c r="AP73" s="391" t="s">
        <v>162</v>
      </c>
      <c r="AQ73" s="407">
        <f t="shared" si="37"/>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56"/>
        <v>60</v>
      </c>
      <c r="BR73" s="396"/>
      <c r="BS73" s="396"/>
      <c r="BT73" s="396"/>
      <c r="BU73" s="408"/>
      <c r="BV73" s="406">
        <f t="shared" si="51"/>
        <v>14.551587373051026</v>
      </c>
      <c r="BW73" s="406">
        <f t="shared" si="57"/>
        <v>22.051587373051028</v>
      </c>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40"/>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1"/>
        <v>5</v>
      </c>
      <c r="AG74" s="407">
        <f t="shared" si="53"/>
        <v>10</v>
      </c>
      <c r="AH74" s="407">
        <f t="shared" si="42"/>
        <v>15</v>
      </c>
      <c r="AI74" s="407">
        <v>10</v>
      </c>
      <c r="AJ74" s="406" t="s">
        <v>162</v>
      </c>
      <c r="AK74" s="407">
        <f t="shared" si="55"/>
        <v>15</v>
      </c>
      <c r="AL74" s="406" t="s">
        <v>751</v>
      </c>
      <c r="AM74" s="407">
        <f t="shared" si="43"/>
        <v>10</v>
      </c>
      <c r="AN74" s="406" t="s">
        <v>161</v>
      </c>
      <c r="AO74" s="407">
        <f t="shared" si="49"/>
        <v>0</v>
      </c>
      <c r="AP74" s="406" t="s">
        <v>162</v>
      </c>
      <c r="AQ74" s="407">
        <f t="shared" si="37"/>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51"/>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503">
        <v>3.75</v>
      </c>
      <c r="U75" s="462"/>
      <c r="V75" s="205" t="s">
        <v>155</v>
      </c>
      <c r="W75" s="392"/>
      <c r="X75" s="393">
        <f t="shared" si="40"/>
        <v>1871.3051080641271</v>
      </c>
      <c r="Y75" s="394"/>
      <c r="Z75" s="394"/>
      <c r="AA75" s="394" t="s">
        <v>161</v>
      </c>
      <c r="AB75" s="394"/>
      <c r="AC75" s="394"/>
      <c r="AD75" s="394"/>
      <c r="AE75" s="394"/>
      <c r="AF75" s="407">
        <f t="shared" si="41"/>
        <v>0</v>
      </c>
      <c r="AG75" s="407">
        <f t="shared" si="53"/>
        <v>10</v>
      </c>
      <c r="AH75" s="407">
        <f t="shared" si="42"/>
        <v>15</v>
      </c>
      <c r="AI75" s="407">
        <f>IF(AJ75="Yes",10,0)</f>
        <v>10</v>
      </c>
      <c r="AJ75" s="391" t="s">
        <v>161</v>
      </c>
      <c r="AK75" s="407">
        <f t="shared" si="55"/>
        <v>15</v>
      </c>
      <c r="AL75" s="391" t="s">
        <v>751</v>
      </c>
      <c r="AM75" s="407">
        <f t="shared" si="43"/>
        <v>10</v>
      </c>
      <c r="AN75" s="391" t="s">
        <v>161</v>
      </c>
      <c r="AO75" s="407">
        <f t="shared" si="49"/>
        <v>0</v>
      </c>
      <c r="AP75" s="391" t="s">
        <v>162</v>
      </c>
      <c r="AQ75" s="407">
        <f t="shared" si="37"/>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51"/>
        <v>9.2594271087650011</v>
      </c>
      <c r="BW75" s="406">
        <f>BV75+T75</f>
        <v>13.009427108765001</v>
      </c>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40"/>
        <v>1402.7886202635034</v>
      </c>
      <c r="Y76" s="338">
        <f>IF(DD76&lt;500,0,IF(DD76&lt;1000,5,IF(DD76&gt;1000,10)))</f>
        <v>0</v>
      </c>
      <c r="Z76" s="338">
        <f>IF(AA76="Yes",20,0)</f>
        <v>20</v>
      </c>
      <c r="AA76" s="331" t="s">
        <v>161</v>
      </c>
      <c r="AB76" s="338">
        <f t="shared" ref="AB76:AB88" si="58">IF(AC76="Yes",10,0)</f>
        <v>10</v>
      </c>
      <c r="AC76" s="385" t="s">
        <v>161</v>
      </c>
      <c r="AD76" s="338">
        <f>IF(AE76="Yes",20,0)</f>
        <v>20</v>
      </c>
      <c r="AE76" s="385" t="s">
        <v>161</v>
      </c>
      <c r="AF76" s="407">
        <f t="shared" si="41"/>
        <v>0</v>
      </c>
      <c r="AG76" s="407">
        <f t="shared" si="53"/>
        <v>15</v>
      </c>
      <c r="AH76" s="407">
        <f t="shared" si="42"/>
        <v>15</v>
      </c>
      <c r="AI76" s="407">
        <v>10</v>
      </c>
      <c r="AJ76" s="406" t="s">
        <v>162</v>
      </c>
      <c r="AK76" s="407">
        <f t="shared" si="55"/>
        <v>15</v>
      </c>
      <c r="AL76" s="406" t="s">
        <v>751</v>
      </c>
      <c r="AM76" s="407">
        <f t="shared" si="43"/>
        <v>10</v>
      </c>
      <c r="AN76" s="406" t="s">
        <v>161</v>
      </c>
      <c r="AO76" s="407">
        <f t="shared" si="49"/>
        <v>0</v>
      </c>
      <c r="AP76" s="406" t="s">
        <v>162</v>
      </c>
      <c r="AQ76" s="407">
        <f t="shared" si="37"/>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9">SUM(AF76+AG76+AH76+AI76+AK76+AM76+AO76+AQ76)</f>
        <v>65</v>
      </c>
      <c r="BR76" s="331"/>
      <c r="BS76" s="406"/>
      <c r="BT76" s="338"/>
      <c r="BU76" s="407"/>
      <c r="BV76" s="406">
        <f t="shared" si="51"/>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40"/>
        <v>1430.3182031467043</v>
      </c>
      <c r="Y77" s="338">
        <f>IF(DD77&lt;500,0,IF(DD77&lt;1000,5,IF(DD77&gt;1000,10)))</f>
        <v>0</v>
      </c>
      <c r="Z77" s="338">
        <f>IF(AA77="Yes",20,0)</f>
        <v>20</v>
      </c>
      <c r="AA77" s="331" t="s">
        <v>161</v>
      </c>
      <c r="AB77" s="338">
        <f t="shared" si="58"/>
        <v>10</v>
      </c>
      <c r="AC77" s="385" t="s">
        <v>161</v>
      </c>
      <c r="AD77" s="338">
        <f>IF(AE77="Yes",20,0)</f>
        <v>20</v>
      </c>
      <c r="AE77" s="385" t="s">
        <v>161</v>
      </c>
      <c r="AF77" s="407">
        <f t="shared" si="41"/>
        <v>0</v>
      </c>
      <c r="AG77" s="407">
        <f t="shared" si="53"/>
        <v>15</v>
      </c>
      <c r="AH77" s="407">
        <f t="shared" si="42"/>
        <v>15</v>
      </c>
      <c r="AI77" s="407">
        <v>10</v>
      </c>
      <c r="AJ77" s="406" t="s">
        <v>162</v>
      </c>
      <c r="AK77" s="407">
        <f t="shared" si="55"/>
        <v>15</v>
      </c>
      <c r="AL77" s="406" t="s">
        <v>751</v>
      </c>
      <c r="AM77" s="407">
        <f t="shared" si="43"/>
        <v>10</v>
      </c>
      <c r="AN77" s="406" t="s">
        <v>161</v>
      </c>
      <c r="AO77" s="407">
        <f t="shared" si="49"/>
        <v>0</v>
      </c>
      <c r="AP77" s="406" t="s">
        <v>162</v>
      </c>
      <c r="AQ77" s="407">
        <f t="shared" si="37"/>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9"/>
        <v>65</v>
      </c>
      <c r="BR77" s="331"/>
      <c r="BS77" s="406"/>
      <c r="BT77" s="338"/>
      <c r="BU77" s="407"/>
      <c r="BV77" s="406">
        <f t="shared" si="51"/>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40"/>
        <v>1416.5434087463095</v>
      </c>
      <c r="Y78" s="338">
        <f>IF(DD78&lt;500,0,IF(DD78&lt;1000,5,IF(DD78&gt;1000,10)))</f>
        <v>0</v>
      </c>
      <c r="Z78" s="338">
        <f>IF(AA78="Yes",20,0)</f>
        <v>20</v>
      </c>
      <c r="AA78" s="331" t="s">
        <v>161</v>
      </c>
      <c r="AB78" s="338">
        <f t="shared" si="58"/>
        <v>0</v>
      </c>
      <c r="AC78" s="385" t="s">
        <v>162</v>
      </c>
      <c r="AD78" s="338">
        <f>IF(AE78="Yes",20,0)</f>
        <v>0</v>
      </c>
      <c r="AE78" s="385" t="s">
        <v>162</v>
      </c>
      <c r="AF78" s="407">
        <f t="shared" si="41"/>
        <v>10</v>
      </c>
      <c r="AG78" s="407">
        <f>IF(BM76&lt;999,20,IF(BM76&lt;1499,15,IF(BM76&lt;1999,10,IF(BM76&lt;3999,5,IF(BM76&gt;4000,0)))))</f>
        <v>0</v>
      </c>
      <c r="AH78" s="407">
        <f t="shared" si="42"/>
        <v>15</v>
      </c>
      <c r="AI78" s="407">
        <v>10</v>
      </c>
      <c r="AJ78" s="406" t="s">
        <v>162</v>
      </c>
      <c r="AK78" s="407">
        <f t="shared" si="55"/>
        <v>15</v>
      </c>
      <c r="AL78" s="406" t="s">
        <v>751</v>
      </c>
      <c r="AM78" s="407">
        <f t="shared" si="43"/>
        <v>10</v>
      </c>
      <c r="AN78" s="406" t="s">
        <v>161</v>
      </c>
      <c r="AO78" s="407">
        <f t="shared" si="49"/>
        <v>0</v>
      </c>
      <c r="AP78" s="406" t="s">
        <v>162</v>
      </c>
      <c r="AQ78" s="407">
        <f t="shared" si="37"/>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9"/>
        <v>60</v>
      </c>
      <c r="BR78" s="331"/>
      <c r="BS78" s="406"/>
      <c r="BT78" s="338"/>
      <c r="BU78" s="407"/>
      <c r="BV78" s="406">
        <f t="shared" si="51"/>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40"/>
        <v>3176.8308782313661</v>
      </c>
      <c r="Y79" s="367"/>
      <c r="Z79" s="367"/>
      <c r="AA79" s="367" t="s">
        <v>161</v>
      </c>
      <c r="AB79" s="365">
        <f t="shared" si="58"/>
        <v>0</v>
      </c>
      <c r="AC79" s="367"/>
      <c r="AD79" s="368">
        <f>IF(AE79="Yes",10,0)</f>
        <v>0</v>
      </c>
      <c r="AE79" s="367"/>
      <c r="AF79" s="407">
        <f t="shared" si="41"/>
        <v>0</v>
      </c>
      <c r="AG79" s="407">
        <f t="shared" ref="AG79:AG84" si="60">IF(X79&lt;999,20,IF(X79&lt;1499,15,IF(X79&lt;1999,10,IF(X79&lt;3999,5,IF(X79&gt;4000,0)))))</f>
        <v>5</v>
      </c>
      <c r="AH79" s="407">
        <f t="shared" si="42"/>
        <v>15</v>
      </c>
      <c r="AI79" s="407">
        <f t="shared" ref="AI79:AI87" si="61">IF(AJ79="Yes",10,0)</f>
        <v>10</v>
      </c>
      <c r="AJ79" s="364" t="s">
        <v>161</v>
      </c>
      <c r="AK79" s="407">
        <f t="shared" si="55"/>
        <v>15</v>
      </c>
      <c r="AL79" s="364" t="s">
        <v>751</v>
      </c>
      <c r="AM79" s="407">
        <f t="shared" si="43"/>
        <v>10</v>
      </c>
      <c r="AN79" s="364" t="s">
        <v>161</v>
      </c>
      <c r="AO79" s="407">
        <f>IF(AP79="Yes",5,0)</f>
        <v>5</v>
      </c>
      <c r="AP79" s="364" t="s">
        <v>161</v>
      </c>
      <c r="AQ79" s="407">
        <f t="shared" si="37"/>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9"/>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si="40"/>
        <v>3462.7456572721894</v>
      </c>
      <c r="Y80" s="367"/>
      <c r="Z80" s="367"/>
      <c r="AA80" s="367" t="s">
        <v>161</v>
      </c>
      <c r="AB80" s="365">
        <f t="shared" si="58"/>
        <v>0</v>
      </c>
      <c r="AC80" s="367"/>
      <c r="AD80" s="368">
        <f>IF(AE80="Yes",10,0)</f>
        <v>0</v>
      </c>
      <c r="AE80" s="367"/>
      <c r="AF80" s="407">
        <f t="shared" si="41"/>
        <v>0</v>
      </c>
      <c r="AG80" s="407">
        <f t="shared" si="60"/>
        <v>5</v>
      </c>
      <c r="AH80" s="407">
        <f t="shared" si="42"/>
        <v>15</v>
      </c>
      <c r="AI80" s="407">
        <f t="shared" si="61"/>
        <v>10</v>
      </c>
      <c r="AJ80" s="364" t="s">
        <v>161</v>
      </c>
      <c r="AK80" s="407">
        <f t="shared" si="55"/>
        <v>15</v>
      </c>
      <c r="AL80" s="364" t="s">
        <v>751</v>
      </c>
      <c r="AM80" s="407">
        <f t="shared" si="43"/>
        <v>10</v>
      </c>
      <c r="AN80" s="364" t="s">
        <v>161</v>
      </c>
      <c r="AO80" s="407">
        <f>IF(AP80="Yes",5,0)</f>
        <v>5</v>
      </c>
      <c r="AP80" s="364" t="s">
        <v>161</v>
      </c>
      <c r="AQ80" s="407">
        <f t="shared" si="37"/>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9"/>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2">(V81+W81+Y81+Z81+AB81+AD81)</f>
        <v>70</v>
      </c>
      <c r="Q81" s="331">
        <v>4.95</v>
      </c>
      <c r="R81" s="331">
        <f t="shared" ref="R81:R88" si="63">O81+P81+Q81</f>
        <v>84.93</v>
      </c>
      <c r="S81" s="406">
        <v>7.47</v>
      </c>
      <c r="T81" s="219">
        <v>7.5</v>
      </c>
      <c r="U81" s="462"/>
      <c r="V81" s="104">
        <f t="shared" ref="V81:V88" si="64">IF(AU81&lt;30,0,IF(AU81&lt;50,5,IF(AU81&lt;65,10,IF(AU81&gt;66,15))))</f>
        <v>5</v>
      </c>
      <c r="W81" s="338">
        <f t="shared" ref="W81:W88" si="65">IF(X81&lt;499,15,IF(X81&lt;999,10,IF(X81&lt;1499,5,IF(X81&gt;1500,0))))</f>
        <v>5</v>
      </c>
      <c r="X81" s="384">
        <f t="shared" si="40"/>
        <v>1471.2174057748716</v>
      </c>
      <c r="Y81" s="338">
        <f t="shared" ref="Y81:Y88" si="66">IF(DD81&lt;500,0,IF(DD81&lt;1000,5,IF(DD81&gt;1000,10)))</f>
        <v>10</v>
      </c>
      <c r="Z81" s="338">
        <f>IF(AA81="Yes",20,0)</f>
        <v>20</v>
      </c>
      <c r="AA81" s="331" t="s">
        <v>161</v>
      </c>
      <c r="AB81" s="338">
        <f t="shared" si="58"/>
        <v>10</v>
      </c>
      <c r="AC81" s="385" t="s">
        <v>161</v>
      </c>
      <c r="AD81" s="338">
        <f>IF(AE81="Yes",20,0)</f>
        <v>20</v>
      </c>
      <c r="AE81" s="385" t="s">
        <v>161</v>
      </c>
      <c r="AF81" s="407">
        <f t="shared" si="41"/>
        <v>5</v>
      </c>
      <c r="AG81" s="407">
        <f t="shared" si="60"/>
        <v>15</v>
      </c>
      <c r="AH81" s="407">
        <f t="shared" si="42"/>
        <v>15</v>
      </c>
      <c r="AI81" s="407">
        <f t="shared" si="61"/>
        <v>0</v>
      </c>
      <c r="AJ81" s="406" t="s">
        <v>162</v>
      </c>
      <c r="AK81" s="407">
        <f t="shared" si="55"/>
        <v>15</v>
      </c>
      <c r="AL81" s="406" t="s">
        <v>751</v>
      </c>
      <c r="AM81" s="407">
        <f t="shared" si="43"/>
        <v>10</v>
      </c>
      <c r="AN81" s="406" t="s">
        <v>161</v>
      </c>
      <c r="AO81" s="407">
        <f t="shared" ref="AO81:AO91" si="67">IF(AP81="Yes",10,0)</f>
        <v>0</v>
      </c>
      <c r="AP81" s="406" t="s">
        <v>162</v>
      </c>
      <c r="AQ81" s="407">
        <f t="shared" si="37"/>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8">SUM(V81+W81+Y81+Z81+AB81+AD81)</f>
        <v>70</v>
      </c>
      <c r="BQ81" s="406">
        <f t="shared" si="59"/>
        <v>60</v>
      </c>
      <c r="BR81" s="331"/>
      <c r="BS81" s="406"/>
      <c r="BT81" s="338">
        <v>100</v>
      </c>
      <c r="BU81" s="407"/>
      <c r="BV81" s="406">
        <f t="shared" ref="BV81:BV91" si="69">S81+BU81*0.25</f>
        <v>7.47</v>
      </c>
      <c r="BW81" s="406"/>
      <c r="BX81" s="410" t="s">
        <v>810</v>
      </c>
      <c r="BY81" s="331">
        <f t="shared" ref="BY81:BY88" si="70">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2"/>
        <v>75</v>
      </c>
      <c r="Q82" s="331">
        <v>4.95</v>
      </c>
      <c r="R82" s="331">
        <f t="shared" si="63"/>
        <v>89.05</v>
      </c>
      <c r="S82" s="406">
        <v>6.84</v>
      </c>
      <c r="T82" s="219">
        <v>7.5</v>
      </c>
      <c r="U82" s="462"/>
      <c r="V82" s="104">
        <f t="shared" si="64"/>
        <v>0</v>
      </c>
      <c r="W82" s="338">
        <f t="shared" si="65"/>
        <v>15</v>
      </c>
      <c r="X82" s="384">
        <f t="shared" si="40"/>
        <v>380.94657353193423</v>
      </c>
      <c r="Y82" s="338">
        <f t="shared" si="66"/>
        <v>10</v>
      </c>
      <c r="Z82" s="338">
        <f>IF(AA82="Yes",20,0)</f>
        <v>20</v>
      </c>
      <c r="AA82" s="331" t="s">
        <v>161</v>
      </c>
      <c r="AB82" s="338">
        <f t="shared" si="58"/>
        <v>10</v>
      </c>
      <c r="AC82" s="385" t="s">
        <v>161</v>
      </c>
      <c r="AD82" s="338">
        <f>IF(AE82="Yes",20,0)</f>
        <v>20</v>
      </c>
      <c r="AE82" s="385" t="s">
        <v>161</v>
      </c>
      <c r="AF82" s="407">
        <f t="shared" si="41"/>
        <v>0</v>
      </c>
      <c r="AG82" s="407">
        <f t="shared" si="60"/>
        <v>20</v>
      </c>
      <c r="AH82" s="407">
        <f t="shared" si="42"/>
        <v>15</v>
      </c>
      <c r="AI82" s="407">
        <f t="shared" si="61"/>
        <v>0</v>
      </c>
      <c r="AJ82" s="406" t="s">
        <v>162</v>
      </c>
      <c r="AK82" s="407">
        <f t="shared" si="55"/>
        <v>15</v>
      </c>
      <c r="AL82" s="406" t="s">
        <v>751</v>
      </c>
      <c r="AM82" s="407">
        <f t="shared" si="43"/>
        <v>10</v>
      </c>
      <c r="AN82" s="406" t="s">
        <v>161</v>
      </c>
      <c r="AO82" s="407">
        <f t="shared" si="67"/>
        <v>0</v>
      </c>
      <c r="AP82" s="406" t="s">
        <v>162</v>
      </c>
      <c r="AQ82" s="407">
        <f t="shared" si="37"/>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8"/>
        <v>75</v>
      </c>
      <c r="BQ82" s="406">
        <f t="shared" si="59"/>
        <v>60</v>
      </c>
      <c r="BR82" s="331"/>
      <c r="BS82" s="406"/>
      <c r="BT82" s="338"/>
      <c r="BU82" s="407"/>
      <c r="BV82" s="406">
        <f t="shared" si="69"/>
        <v>6.84</v>
      </c>
      <c r="BW82" s="406"/>
      <c r="BX82" s="410" t="s">
        <v>810</v>
      </c>
      <c r="BY82" s="331">
        <f t="shared" si="70"/>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2"/>
        <v>60</v>
      </c>
      <c r="Q83" s="331">
        <v>6.3</v>
      </c>
      <c r="R83" s="331">
        <f t="shared" si="63"/>
        <v>73.735427953060295</v>
      </c>
      <c r="S83" s="406">
        <v>4.9569519687068624</v>
      </c>
      <c r="T83" s="219">
        <v>9</v>
      </c>
      <c r="U83" s="462"/>
      <c r="V83" s="104">
        <f t="shared" si="64"/>
        <v>5</v>
      </c>
      <c r="W83" s="338">
        <f t="shared" si="65"/>
        <v>5</v>
      </c>
      <c r="X83" s="384">
        <f t="shared" si="40"/>
        <v>1021.2769561031048</v>
      </c>
      <c r="Y83" s="338">
        <f t="shared" si="66"/>
        <v>0</v>
      </c>
      <c r="Z83" s="338">
        <f>IF(AA83="Yes",20,0)</f>
        <v>20</v>
      </c>
      <c r="AA83" s="331" t="s">
        <v>161</v>
      </c>
      <c r="AB83" s="338">
        <f t="shared" si="58"/>
        <v>10</v>
      </c>
      <c r="AC83" s="385" t="s">
        <v>161</v>
      </c>
      <c r="AD83" s="338">
        <f>IF(AE83="Yes",20,0)</f>
        <v>20</v>
      </c>
      <c r="AE83" s="385" t="s">
        <v>161</v>
      </c>
      <c r="AF83" s="407">
        <f t="shared" si="41"/>
        <v>5</v>
      </c>
      <c r="AG83" s="407">
        <f t="shared" si="60"/>
        <v>15</v>
      </c>
      <c r="AH83" s="407">
        <f t="shared" si="42"/>
        <v>15</v>
      </c>
      <c r="AI83" s="407">
        <f t="shared" si="61"/>
        <v>0</v>
      </c>
      <c r="AJ83" s="406" t="s">
        <v>162</v>
      </c>
      <c r="AK83" s="407">
        <f t="shared" si="55"/>
        <v>15</v>
      </c>
      <c r="AL83" s="406" t="s">
        <v>751</v>
      </c>
      <c r="AM83" s="407">
        <f t="shared" si="43"/>
        <v>10</v>
      </c>
      <c r="AN83" s="406" t="s">
        <v>161</v>
      </c>
      <c r="AO83" s="407">
        <f t="shared" si="67"/>
        <v>0</v>
      </c>
      <c r="AP83" s="406" t="s">
        <v>162</v>
      </c>
      <c r="AQ83" s="407">
        <f t="shared" si="37"/>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8"/>
        <v>60</v>
      </c>
      <c r="BQ83" s="406">
        <f t="shared" si="59"/>
        <v>60</v>
      </c>
      <c r="BR83" s="331"/>
      <c r="BS83" s="406"/>
      <c r="BT83" s="338"/>
      <c r="BU83" s="407"/>
      <c r="BV83" s="406">
        <f t="shared" si="69"/>
        <v>4.9569519687068624</v>
      </c>
      <c r="BW83" s="406"/>
      <c r="BX83" s="410" t="s">
        <v>809</v>
      </c>
      <c r="BY83" s="331">
        <f t="shared" si="70"/>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2"/>
        <v>75</v>
      </c>
      <c r="Q84" s="331">
        <v>6.3</v>
      </c>
      <c r="R84" s="331">
        <f t="shared" si="63"/>
        <v>86.4586118755402</v>
      </c>
      <c r="S84" s="406">
        <v>3.4390745836934724</v>
      </c>
      <c r="T84" s="331">
        <v>9</v>
      </c>
      <c r="U84" s="462"/>
      <c r="V84" s="104">
        <f t="shared" si="64"/>
        <v>0</v>
      </c>
      <c r="W84" s="338">
        <f t="shared" si="65"/>
        <v>15</v>
      </c>
      <c r="X84" s="384">
        <f t="shared" si="40"/>
        <v>146.45742390673294</v>
      </c>
      <c r="Y84" s="338">
        <f t="shared" si="66"/>
        <v>10</v>
      </c>
      <c r="Z84" s="338">
        <f>IF(AA84="Yes",20,0)</f>
        <v>20</v>
      </c>
      <c r="AA84" s="331" t="s">
        <v>161</v>
      </c>
      <c r="AB84" s="338">
        <f t="shared" si="58"/>
        <v>10</v>
      </c>
      <c r="AC84" s="385" t="s">
        <v>161</v>
      </c>
      <c r="AD84" s="338">
        <f>IF(AE84="Yes",20,0)</f>
        <v>20</v>
      </c>
      <c r="AE84" s="385" t="s">
        <v>161</v>
      </c>
      <c r="AF84" s="407">
        <f t="shared" si="41"/>
        <v>0</v>
      </c>
      <c r="AG84" s="407">
        <f t="shared" si="60"/>
        <v>20</v>
      </c>
      <c r="AH84" s="407">
        <f t="shared" si="42"/>
        <v>15</v>
      </c>
      <c r="AI84" s="407">
        <f t="shared" si="61"/>
        <v>0</v>
      </c>
      <c r="AJ84" s="406" t="s">
        <v>162</v>
      </c>
      <c r="AK84" s="407">
        <f t="shared" si="55"/>
        <v>15</v>
      </c>
      <c r="AL84" s="406" t="s">
        <v>751</v>
      </c>
      <c r="AM84" s="407">
        <f t="shared" si="43"/>
        <v>10</v>
      </c>
      <c r="AN84" s="406" t="s">
        <v>161</v>
      </c>
      <c r="AO84" s="407">
        <f t="shared" si="67"/>
        <v>0</v>
      </c>
      <c r="AP84" s="406" t="s">
        <v>162</v>
      </c>
      <c r="AQ84" s="407">
        <f t="shared" si="37"/>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8"/>
        <v>75</v>
      </c>
      <c r="BQ84" s="406">
        <f t="shared" si="59"/>
        <v>60</v>
      </c>
      <c r="BR84" s="331"/>
      <c r="BS84" s="406"/>
      <c r="BT84" s="338"/>
      <c r="BU84" s="407"/>
      <c r="BV84" s="406">
        <f t="shared" si="69"/>
        <v>3.4390745836934724</v>
      </c>
      <c r="BW84" s="406"/>
      <c r="BX84" s="410" t="s">
        <v>810</v>
      </c>
      <c r="BY84" s="331">
        <f t="shared" si="70"/>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2"/>
        <v>45</v>
      </c>
      <c r="Q85" s="331"/>
      <c r="R85" s="331">
        <f t="shared" si="63"/>
        <v>60.16</v>
      </c>
      <c r="S85" s="406">
        <v>10.94</v>
      </c>
      <c r="T85" s="331"/>
      <c r="U85" s="462"/>
      <c r="V85" s="104">
        <f t="shared" si="64"/>
        <v>10</v>
      </c>
      <c r="W85" s="338">
        <f t="shared" si="65"/>
        <v>0</v>
      </c>
      <c r="X85" s="384">
        <f t="shared" si="40"/>
        <v>4708.3774991272439</v>
      </c>
      <c r="Y85" s="338">
        <f t="shared" si="66"/>
        <v>0</v>
      </c>
      <c r="Z85" s="338">
        <f>IF(AA85="Yes",15,0)</f>
        <v>15</v>
      </c>
      <c r="AA85" s="331" t="s">
        <v>161</v>
      </c>
      <c r="AB85" s="338">
        <f t="shared" si="58"/>
        <v>10</v>
      </c>
      <c r="AC85" s="385" t="s">
        <v>161</v>
      </c>
      <c r="AD85" s="338">
        <f>IF(AE85="Yes",10,0)</f>
        <v>10</v>
      </c>
      <c r="AE85" s="385" t="s">
        <v>161</v>
      </c>
      <c r="AF85" s="407">
        <f t="shared" si="41"/>
        <v>10</v>
      </c>
      <c r="AG85" s="407">
        <f>IF(BM83&lt;999,20,IF(BM83&lt;1499,15,IF(BM83&lt;1999,10,IF(BM83&lt;3999,5,IF(BM83&gt;4000,0)))))</f>
        <v>0</v>
      </c>
      <c r="AH85" s="407">
        <f t="shared" si="42"/>
        <v>15</v>
      </c>
      <c r="AI85" s="407">
        <f t="shared" si="61"/>
        <v>10</v>
      </c>
      <c r="AJ85" s="406" t="s">
        <v>161</v>
      </c>
      <c r="AK85" s="407">
        <v>15</v>
      </c>
      <c r="AL85" s="406" t="s">
        <v>751</v>
      </c>
      <c r="AM85" s="407">
        <f t="shared" si="43"/>
        <v>10</v>
      </c>
      <c r="AN85" s="406" t="s">
        <v>161</v>
      </c>
      <c r="AO85" s="407">
        <f t="shared" si="67"/>
        <v>0</v>
      </c>
      <c r="AP85" s="406" t="s">
        <v>162</v>
      </c>
      <c r="AQ85" s="407">
        <f t="shared" si="37"/>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8"/>
        <v>45</v>
      </c>
      <c r="BQ85" s="406">
        <f t="shared" si="59"/>
        <v>60</v>
      </c>
      <c r="BR85" s="331"/>
      <c r="BS85" s="406"/>
      <c r="BT85" s="338"/>
      <c r="BU85" s="407"/>
      <c r="BV85" s="406">
        <f t="shared" si="69"/>
        <v>10.94</v>
      </c>
      <c r="BW85" s="406"/>
      <c r="BX85" s="410" t="s">
        <v>809</v>
      </c>
      <c r="BY85" s="331">
        <f t="shared" si="70"/>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2"/>
        <v>45</v>
      </c>
      <c r="Q86" s="331"/>
      <c r="R86" s="331">
        <f t="shared" si="63"/>
        <v>57.4</v>
      </c>
      <c r="S86" s="406">
        <v>9.1</v>
      </c>
      <c r="T86" s="331"/>
      <c r="U86" s="462"/>
      <c r="V86" s="104">
        <f t="shared" si="64"/>
        <v>10</v>
      </c>
      <c r="W86" s="338">
        <f t="shared" si="65"/>
        <v>0</v>
      </c>
      <c r="X86" s="384">
        <f t="shared" si="40"/>
        <v>1765.7073314003956</v>
      </c>
      <c r="Y86" s="338">
        <f t="shared" si="66"/>
        <v>0</v>
      </c>
      <c r="Z86" s="338">
        <f>IF(AA86="Yes",15,0)</f>
        <v>15</v>
      </c>
      <c r="AA86" s="331" t="s">
        <v>161</v>
      </c>
      <c r="AB86" s="338">
        <f t="shared" si="58"/>
        <v>10</v>
      </c>
      <c r="AC86" s="385" t="s">
        <v>161</v>
      </c>
      <c r="AD86" s="338">
        <f>IF(AE86="Yes",10,0)</f>
        <v>10</v>
      </c>
      <c r="AE86" s="385" t="s">
        <v>161</v>
      </c>
      <c r="AF86" s="407">
        <f t="shared" si="41"/>
        <v>10</v>
      </c>
      <c r="AG86" s="407">
        <f>IF(BM84&lt;999,20,IF(BM84&lt;1499,15,IF(BM84&lt;1999,10,IF(BM84&lt;3999,5,IF(BM84&gt;4000,0)))))</f>
        <v>0</v>
      </c>
      <c r="AH86" s="407">
        <f t="shared" si="42"/>
        <v>15</v>
      </c>
      <c r="AI86" s="407">
        <f t="shared" si="61"/>
        <v>10</v>
      </c>
      <c r="AJ86" s="406" t="s">
        <v>161</v>
      </c>
      <c r="AK86" s="407">
        <v>15</v>
      </c>
      <c r="AL86" s="406" t="s">
        <v>751</v>
      </c>
      <c r="AM86" s="407">
        <f t="shared" si="43"/>
        <v>10</v>
      </c>
      <c r="AN86" s="406" t="s">
        <v>161</v>
      </c>
      <c r="AO86" s="407">
        <f t="shared" si="67"/>
        <v>0</v>
      </c>
      <c r="AP86" s="406" t="s">
        <v>162</v>
      </c>
      <c r="AQ86" s="407">
        <f t="shared" si="37"/>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8"/>
        <v>45</v>
      </c>
      <c r="BQ86" s="406">
        <f t="shared" si="59"/>
        <v>60</v>
      </c>
      <c r="BR86" s="331"/>
      <c r="BS86" s="406"/>
      <c r="BT86" s="338"/>
      <c r="BU86" s="407"/>
      <c r="BV86" s="406">
        <f t="shared" si="69"/>
        <v>9.1</v>
      </c>
      <c r="BW86" s="406"/>
      <c r="BX86" s="410" t="s">
        <v>809</v>
      </c>
      <c r="BY86" s="331">
        <f t="shared" si="70"/>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2"/>
        <v>45</v>
      </c>
      <c r="Q87" s="331"/>
      <c r="R87" s="331">
        <f t="shared" si="63"/>
        <v>52.506621431619237</v>
      </c>
      <c r="S87" s="406">
        <v>5.0029548834901352</v>
      </c>
      <c r="T87" s="331"/>
      <c r="U87" s="462"/>
      <c r="V87" s="104">
        <f t="shared" si="64"/>
        <v>5</v>
      </c>
      <c r="W87" s="338">
        <f t="shared" si="65"/>
        <v>0</v>
      </c>
      <c r="X87" s="384">
        <f t="shared" si="40"/>
        <v>2117.0917484054085</v>
      </c>
      <c r="Y87" s="338">
        <f t="shared" si="66"/>
        <v>5</v>
      </c>
      <c r="Z87" s="338">
        <f>IF(AA87="Yes",15,0)</f>
        <v>15</v>
      </c>
      <c r="AA87" s="331" t="s">
        <v>161</v>
      </c>
      <c r="AB87" s="338">
        <f t="shared" si="58"/>
        <v>10</v>
      </c>
      <c r="AC87" s="385" t="s">
        <v>161</v>
      </c>
      <c r="AD87" s="338">
        <f>IF(AE87="Yes",10,0)</f>
        <v>10</v>
      </c>
      <c r="AE87" s="385" t="s">
        <v>161</v>
      </c>
      <c r="AF87" s="407">
        <f t="shared" si="41"/>
        <v>5</v>
      </c>
      <c r="AG87" s="407">
        <f t="shared" ref="AG87:AG118" si="71">IF(X87&lt;999,20,IF(X87&lt;1499,15,IF(X87&lt;1999,10,IF(X87&lt;3999,5,IF(X87&gt;4000,0)))))</f>
        <v>5</v>
      </c>
      <c r="AH87" s="407">
        <f t="shared" si="42"/>
        <v>15</v>
      </c>
      <c r="AI87" s="407">
        <f t="shared" si="61"/>
        <v>10</v>
      </c>
      <c r="AJ87" s="406" t="s">
        <v>161</v>
      </c>
      <c r="AK87" s="407">
        <v>15</v>
      </c>
      <c r="AL87" s="406" t="s">
        <v>751</v>
      </c>
      <c r="AM87" s="407">
        <f t="shared" si="43"/>
        <v>10</v>
      </c>
      <c r="AN87" s="406" t="s">
        <v>161</v>
      </c>
      <c r="AO87" s="407">
        <f t="shared" si="67"/>
        <v>0</v>
      </c>
      <c r="AP87" s="406" t="s">
        <v>162</v>
      </c>
      <c r="AQ87" s="407">
        <f t="shared" ref="AQ87:AQ118" si="72">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8"/>
        <v>45</v>
      </c>
      <c r="BQ87" s="406">
        <f t="shared" si="59"/>
        <v>60</v>
      </c>
      <c r="BR87" s="331"/>
      <c r="BS87" s="406"/>
      <c r="BT87" s="338"/>
      <c r="BU87" s="407"/>
      <c r="BV87" s="406">
        <f t="shared" si="69"/>
        <v>5.0029548834901352</v>
      </c>
      <c r="BW87" s="406"/>
      <c r="BX87" s="410" t="s">
        <v>809</v>
      </c>
      <c r="BY87" s="331">
        <f t="shared" si="70"/>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2"/>
        <v>30</v>
      </c>
      <c r="Q88" s="331">
        <v>3.6</v>
      </c>
      <c r="R88" s="331">
        <f t="shared" si="63"/>
        <v>45.730000000000004</v>
      </c>
      <c r="S88" s="406">
        <v>9.75</v>
      </c>
      <c r="T88" s="331">
        <v>5.25</v>
      </c>
      <c r="U88" s="462"/>
      <c r="V88" s="104">
        <f t="shared" si="64"/>
        <v>0</v>
      </c>
      <c r="W88" s="338">
        <f t="shared" si="65"/>
        <v>0</v>
      </c>
      <c r="X88" s="384">
        <f t="shared" si="40"/>
        <v>1818.1844987799473</v>
      </c>
      <c r="Y88" s="338">
        <f t="shared" si="66"/>
        <v>0</v>
      </c>
      <c r="Z88" s="338">
        <f>IF(AA88="Yes",20,0)</f>
        <v>20</v>
      </c>
      <c r="AA88" s="331" t="s">
        <v>161</v>
      </c>
      <c r="AB88" s="338">
        <f t="shared" si="58"/>
        <v>10</v>
      </c>
      <c r="AC88" s="385" t="s">
        <v>161</v>
      </c>
      <c r="AD88" s="338">
        <f>IF(AE88="Yes",20,0)</f>
        <v>0</v>
      </c>
      <c r="AE88" s="385" t="s">
        <v>297</v>
      </c>
      <c r="AF88" s="407">
        <f t="shared" si="41"/>
        <v>0</v>
      </c>
      <c r="AG88" s="407">
        <f t="shared" si="71"/>
        <v>10</v>
      </c>
      <c r="AH88" s="407">
        <f t="shared" si="42"/>
        <v>15</v>
      </c>
      <c r="AI88" s="407">
        <v>10</v>
      </c>
      <c r="AJ88" s="406" t="s">
        <v>162</v>
      </c>
      <c r="AK88" s="407">
        <f t="shared" ref="AK88:AK119" si="73">IF(AL88="Minimal",15,0)</f>
        <v>15</v>
      </c>
      <c r="AL88" s="406" t="s">
        <v>751</v>
      </c>
      <c r="AM88" s="407">
        <f t="shared" si="43"/>
        <v>10</v>
      </c>
      <c r="AN88" s="406" t="s">
        <v>161</v>
      </c>
      <c r="AO88" s="407">
        <f t="shared" si="67"/>
        <v>0</v>
      </c>
      <c r="AP88" s="406" t="s">
        <v>162</v>
      </c>
      <c r="AQ88" s="407">
        <f t="shared" si="72"/>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8"/>
        <v>30</v>
      </c>
      <c r="BQ88" s="406">
        <f t="shared" si="59"/>
        <v>60</v>
      </c>
      <c r="BR88" s="331"/>
      <c r="BS88" s="406"/>
      <c r="BT88" s="338"/>
      <c r="BU88" s="407"/>
      <c r="BV88" s="406">
        <f t="shared" si="69"/>
        <v>9.75</v>
      </c>
      <c r="BW88" s="406"/>
      <c r="BX88" s="410" t="s">
        <v>809</v>
      </c>
      <c r="BY88" s="331">
        <f t="shared" si="70"/>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ref="X89:X120" si="74">(EI89/CZ89)/CO89</f>
        <v>2827.9496762997946</v>
      </c>
      <c r="Y89" s="331"/>
      <c r="Z89" s="331"/>
      <c r="AA89" s="331" t="s">
        <v>161</v>
      </c>
      <c r="AB89" s="331"/>
      <c r="AC89" s="331"/>
      <c r="AD89" s="331"/>
      <c r="AE89" s="331"/>
      <c r="AF89" s="407">
        <f t="shared" ref="AF89:AF120" si="75">IF(AU89&lt;30,0,IF(AU89&lt;50,5,IF(AU89&lt;65,10,IF(AU89&lt;79,15,IF(AU89&gt;80,20)))))</f>
        <v>5</v>
      </c>
      <c r="AG89" s="407">
        <f t="shared" si="71"/>
        <v>5</v>
      </c>
      <c r="AH89" s="407">
        <f t="shared" ref="AH89:AH120" si="76">IF(AA89="Yes",15,0)</f>
        <v>15</v>
      </c>
      <c r="AI89" s="407">
        <v>10</v>
      </c>
      <c r="AJ89" s="406" t="s">
        <v>162</v>
      </c>
      <c r="AK89" s="407">
        <f t="shared" si="73"/>
        <v>15</v>
      </c>
      <c r="AL89" s="406" t="s">
        <v>751</v>
      </c>
      <c r="AM89" s="407">
        <f t="shared" ref="AM89:AM120" si="77">IF(AN89="Yes",10,0)</f>
        <v>10</v>
      </c>
      <c r="AN89" s="406" t="s">
        <v>161</v>
      </c>
      <c r="AO89" s="407">
        <f t="shared" si="67"/>
        <v>0</v>
      </c>
      <c r="AP89" s="406" t="s">
        <v>162</v>
      </c>
      <c r="AQ89" s="407">
        <f t="shared" si="72"/>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9"/>
        <v>60</v>
      </c>
      <c r="BR89" s="386"/>
      <c r="BS89" s="408"/>
      <c r="BT89" s="386"/>
      <c r="BU89" s="407">
        <v>100</v>
      </c>
      <c r="BV89" s="406">
        <f t="shared" si="69"/>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4"/>
        <v>3736.084845243709</v>
      </c>
      <c r="Y90" s="338">
        <f>IF(DD90&lt;500,0,IF(DD90&lt;1000,5,IF(DD90&gt;1000,10)))</f>
        <v>0</v>
      </c>
      <c r="Z90" s="338">
        <f>IF(AA90="Yes",20,0)</f>
        <v>20</v>
      </c>
      <c r="AA90" s="331" t="s">
        <v>161</v>
      </c>
      <c r="AB90" s="338">
        <f t="shared" ref="AB90:AB96" si="78">IF(AC90="Yes",10,0)</f>
        <v>10</v>
      </c>
      <c r="AC90" s="385" t="s">
        <v>161</v>
      </c>
      <c r="AD90" s="338">
        <f>IF(AE90="Yes",20,0)</f>
        <v>20</v>
      </c>
      <c r="AE90" s="385" t="s">
        <v>161</v>
      </c>
      <c r="AF90" s="407">
        <f t="shared" si="75"/>
        <v>5</v>
      </c>
      <c r="AG90" s="407">
        <f t="shared" si="71"/>
        <v>5</v>
      </c>
      <c r="AH90" s="407">
        <f t="shared" si="76"/>
        <v>15</v>
      </c>
      <c r="AI90" s="407">
        <v>10</v>
      </c>
      <c r="AJ90" s="406" t="s">
        <v>162</v>
      </c>
      <c r="AK90" s="407">
        <f t="shared" si="73"/>
        <v>15</v>
      </c>
      <c r="AL90" s="406" t="s">
        <v>751</v>
      </c>
      <c r="AM90" s="407">
        <f t="shared" si="77"/>
        <v>10</v>
      </c>
      <c r="AN90" s="406" t="s">
        <v>161</v>
      </c>
      <c r="AO90" s="407">
        <f t="shared" si="67"/>
        <v>0</v>
      </c>
      <c r="AP90" s="406" t="s">
        <v>162</v>
      </c>
      <c r="AQ90" s="407">
        <f t="shared" si="72"/>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9"/>
        <v>60</v>
      </c>
      <c r="BR90" s="331"/>
      <c r="BS90" s="406"/>
      <c r="BT90" s="338"/>
      <c r="BU90" s="407"/>
      <c r="BV90" s="406">
        <f t="shared" si="69"/>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4"/>
        <v>2636.408006233883</v>
      </c>
      <c r="Y91" s="338">
        <f>IF(DD91&lt;500,0,IF(DD91&lt;1000,5,IF(DD91&gt;1000,10)))</f>
        <v>0</v>
      </c>
      <c r="Z91" s="338">
        <f>IF(AA91="Yes",20,0)</f>
        <v>20</v>
      </c>
      <c r="AA91" s="331" t="s">
        <v>161</v>
      </c>
      <c r="AB91" s="338">
        <f t="shared" si="78"/>
        <v>10</v>
      </c>
      <c r="AC91" s="385" t="s">
        <v>161</v>
      </c>
      <c r="AD91" s="338">
        <f>IF(AE91="Yes",20,0)</f>
        <v>20</v>
      </c>
      <c r="AE91" s="385" t="s">
        <v>161</v>
      </c>
      <c r="AF91" s="407">
        <f t="shared" si="75"/>
        <v>5</v>
      </c>
      <c r="AG91" s="407">
        <f t="shared" si="71"/>
        <v>5</v>
      </c>
      <c r="AH91" s="407">
        <f t="shared" si="76"/>
        <v>15</v>
      </c>
      <c r="AI91" s="407">
        <v>10</v>
      </c>
      <c r="AJ91" s="406" t="s">
        <v>162</v>
      </c>
      <c r="AK91" s="407">
        <f t="shared" si="73"/>
        <v>15</v>
      </c>
      <c r="AL91" s="406" t="s">
        <v>751</v>
      </c>
      <c r="AM91" s="407">
        <f t="shared" si="77"/>
        <v>10</v>
      </c>
      <c r="AN91" s="406" t="s">
        <v>161</v>
      </c>
      <c r="AO91" s="407">
        <f t="shared" si="67"/>
        <v>0</v>
      </c>
      <c r="AP91" s="406" t="s">
        <v>162</v>
      </c>
      <c r="AQ91" s="407">
        <f t="shared" si="72"/>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9"/>
        <v>60</v>
      </c>
      <c r="BR91" s="331"/>
      <c r="BS91" s="406"/>
      <c r="BT91" s="338"/>
      <c r="BU91" s="407"/>
      <c r="BV91" s="406">
        <f t="shared" si="69"/>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74"/>
        <v>11239.259679418501</v>
      </c>
      <c r="Y92" s="367"/>
      <c r="Z92" s="365">
        <f>IF(AA92="Yes",15,0)</f>
        <v>15</v>
      </c>
      <c r="AA92" s="367" t="s">
        <v>161</v>
      </c>
      <c r="AB92" s="365">
        <f t="shared" si="78"/>
        <v>0</v>
      </c>
      <c r="AC92" s="367"/>
      <c r="AD92" s="368">
        <f>IF(AE92="Yes",10,0)</f>
        <v>0</v>
      </c>
      <c r="AE92" s="367"/>
      <c r="AF92" s="407">
        <f t="shared" si="75"/>
        <v>0</v>
      </c>
      <c r="AG92" s="407">
        <f t="shared" si="71"/>
        <v>0</v>
      </c>
      <c r="AH92" s="407">
        <f t="shared" si="76"/>
        <v>15</v>
      </c>
      <c r="AI92" s="407">
        <f t="shared" ref="AI92:AI123" si="79">IF(AJ92="Yes",10,0)</f>
        <v>10</v>
      </c>
      <c r="AJ92" s="364" t="s">
        <v>161</v>
      </c>
      <c r="AK92" s="407">
        <f t="shared" si="73"/>
        <v>15</v>
      </c>
      <c r="AL92" s="364" t="s">
        <v>751</v>
      </c>
      <c r="AM92" s="407">
        <f t="shared" si="77"/>
        <v>10</v>
      </c>
      <c r="AN92" s="364" t="s">
        <v>161</v>
      </c>
      <c r="AO92" s="407">
        <f>IF(AP92="Yes",5,0)</f>
        <v>5</v>
      </c>
      <c r="AP92" s="364" t="s">
        <v>161</v>
      </c>
      <c r="AQ92" s="407">
        <f t="shared" si="72"/>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9"/>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74"/>
        <v>11943.420306296088</v>
      </c>
      <c r="Y93" s="367"/>
      <c r="Z93" s="365">
        <f>IF(AA93="Yes",15,0)</f>
        <v>15</v>
      </c>
      <c r="AA93" s="367" t="s">
        <v>161</v>
      </c>
      <c r="AB93" s="365">
        <f t="shared" si="78"/>
        <v>0</v>
      </c>
      <c r="AC93" s="367"/>
      <c r="AD93" s="368">
        <f>IF(AE93="Yes",10,0)</f>
        <v>0</v>
      </c>
      <c r="AE93" s="367"/>
      <c r="AF93" s="407">
        <f t="shared" si="75"/>
        <v>0</v>
      </c>
      <c r="AG93" s="407">
        <f t="shared" si="71"/>
        <v>0</v>
      </c>
      <c r="AH93" s="407">
        <f t="shared" si="76"/>
        <v>15</v>
      </c>
      <c r="AI93" s="407">
        <f t="shared" si="79"/>
        <v>10</v>
      </c>
      <c r="AJ93" s="364" t="s">
        <v>161</v>
      </c>
      <c r="AK93" s="407">
        <f t="shared" si="73"/>
        <v>15</v>
      </c>
      <c r="AL93" s="364" t="s">
        <v>751</v>
      </c>
      <c r="AM93" s="407">
        <f t="shared" si="77"/>
        <v>10</v>
      </c>
      <c r="AN93" s="364" t="s">
        <v>161</v>
      </c>
      <c r="AO93" s="407">
        <f>IF(AP93="Yes",5,0)</f>
        <v>5</v>
      </c>
      <c r="AP93" s="364" t="s">
        <v>161</v>
      </c>
      <c r="AQ93" s="407">
        <f t="shared" si="72"/>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9"/>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74"/>
        <v>87327.47211193043</v>
      </c>
      <c r="Y94" s="367"/>
      <c r="Z94" s="365">
        <f>IF(AA94="Yes",15,0)</f>
        <v>15</v>
      </c>
      <c r="AA94" s="367" t="s">
        <v>161</v>
      </c>
      <c r="AB94" s="365">
        <f t="shared" si="78"/>
        <v>0</v>
      </c>
      <c r="AC94" s="367"/>
      <c r="AD94" s="368">
        <f>IF(AE94="Yes",10,0)</f>
        <v>0</v>
      </c>
      <c r="AE94" s="367"/>
      <c r="AF94" s="407">
        <f t="shared" si="75"/>
        <v>0</v>
      </c>
      <c r="AG94" s="407">
        <f t="shared" si="71"/>
        <v>0</v>
      </c>
      <c r="AH94" s="407">
        <f t="shared" si="76"/>
        <v>15</v>
      </c>
      <c r="AI94" s="407">
        <f t="shared" si="79"/>
        <v>10</v>
      </c>
      <c r="AJ94" s="364" t="s">
        <v>161</v>
      </c>
      <c r="AK94" s="407">
        <f t="shared" si="73"/>
        <v>15</v>
      </c>
      <c r="AL94" s="364" t="s">
        <v>751</v>
      </c>
      <c r="AM94" s="407">
        <f t="shared" si="77"/>
        <v>10</v>
      </c>
      <c r="AN94" s="364" t="s">
        <v>161</v>
      </c>
      <c r="AO94" s="407">
        <f>IF(AP94="Yes",5,0)</f>
        <v>5</v>
      </c>
      <c r="AP94" s="364" t="s">
        <v>161</v>
      </c>
      <c r="AQ94" s="407">
        <f t="shared" si="72"/>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9"/>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74"/>
        <v>30251.465305350732</v>
      </c>
      <c r="Y95" s="367"/>
      <c r="Z95" s="365">
        <f>IF(AA95="Yes",15,0)</f>
        <v>15</v>
      </c>
      <c r="AA95" s="367" t="s">
        <v>161</v>
      </c>
      <c r="AB95" s="365">
        <f t="shared" si="78"/>
        <v>0</v>
      </c>
      <c r="AC95" s="367"/>
      <c r="AD95" s="368">
        <f>IF(AE95="Yes",10,0)</f>
        <v>0</v>
      </c>
      <c r="AE95" s="367"/>
      <c r="AF95" s="407">
        <f t="shared" si="75"/>
        <v>0</v>
      </c>
      <c r="AG95" s="407">
        <f t="shared" si="71"/>
        <v>0</v>
      </c>
      <c r="AH95" s="407">
        <f t="shared" si="76"/>
        <v>15</v>
      </c>
      <c r="AI95" s="407">
        <f t="shared" si="79"/>
        <v>10</v>
      </c>
      <c r="AJ95" s="364" t="s">
        <v>161</v>
      </c>
      <c r="AK95" s="407">
        <f t="shared" si="73"/>
        <v>15</v>
      </c>
      <c r="AL95" s="364" t="s">
        <v>751</v>
      </c>
      <c r="AM95" s="407">
        <f t="shared" si="77"/>
        <v>10</v>
      </c>
      <c r="AN95" s="364" t="s">
        <v>161</v>
      </c>
      <c r="AO95" s="407">
        <f>IF(AP95="Yes",5,0)</f>
        <v>5</v>
      </c>
      <c r="AP95" s="364" t="s">
        <v>161</v>
      </c>
      <c r="AQ95" s="407">
        <f t="shared" si="72"/>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9"/>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74"/>
        <v>14750.954714569027</v>
      </c>
      <c r="Y96" s="367"/>
      <c r="Z96" s="365">
        <f>IF(AA96="Yes",15,0)</f>
        <v>15</v>
      </c>
      <c r="AA96" s="367" t="s">
        <v>161</v>
      </c>
      <c r="AB96" s="365">
        <f t="shared" si="78"/>
        <v>0</v>
      </c>
      <c r="AC96" s="367"/>
      <c r="AD96" s="368">
        <f>IF(AE96="Yes",10,0)</f>
        <v>0</v>
      </c>
      <c r="AE96" s="367"/>
      <c r="AF96" s="407">
        <f t="shared" si="75"/>
        <v>0</v>
      </c>
      <c r="AG96" s="407">
        <f t="shared" si="71"/>
        <v>0</v>
      </c>
      <c r="AH96" s="407">
        <f t="shared" si="76"/>
        <v>15</v>
      </c>
      <c r="AI96" s="407">
        <f t="shared" si="79"/>
        <v>10</v>
      </c>
      <c r="AJ96" s="364" t="s">
        <v>161</v>
      </c>
      <c r="AK96" s="407">
        <f t="shared" si="73"/>
        <v>15</v>
      </c>
      <c r="AL96" s="364" t="s">
        <v>751</v>
      </c>
      <c r="AM96" s="407">
        <f t="shared" si="77"/>
        <v>10</v>
      </c>
      <c r="AN96" s="364" t="s">
        <v>161</v>
      </c>
      <c r="AO96" s="407">
        <f>IF(AP96="Yes",5,0)</f>
        <v>5</v>
      </c>
      <c r="AP96" s="364" t="s">
        <v>161</v>
      </c>
      <c r="AQ96" s="407">
        <f t="shared" si="72"/>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59"/>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502">
        <v>9.75</v>
      </c>
      <c r="U97" s="462"/>
      <c r="V97" s="205" t="s">
        <v>155</v>
      </c>
      <c r="W97" s="392"/>
      <c r="X97" s="393">
        <f t="shared" si="74"/>
        <v>4205.3913116615495</v>
      </c>
      <c r="Y97" s="394"/>
      <c r="Z97" s="394"/>
      <c r="AA97" s="394" t="s">
        <v>161</v>
      </c>
      <c r="AB97" s="394"/>
      <c r="AC97" s="394"/>
      <c r="AD97" s="394"/>
      <c r="AE97" s="394"/>
      <c r="AF97" s="407">
        <f t="shared" si="75"/>
        <v>5</v>
      </c>
      <c r="AG97" s="407">
        <f t="shared" si="71"/>
        <v>0</v>
      </c>
      <c r="AH97" s="407">
        <f t="shared" si="76"/>
        <v>15</v>
      </c>
      <c r="AI97" s="407">
        <f t="shared" si="79"/>
        <v>10</v>
      </c>
      <c r="AJ97" s="391" t="s">
        <v>161</v>
      </c>
      <c r="AK97" s="407">
        <f t="shared" si="73"/>
        <v>15</v>
      </c>
      <c r="AL97" s="391" t="s">
        <v>751</v>
      </c>
      <c r="AM97" s="407">
        <f t="shared" si="77"/>
        <v>10</v>
      </c>
      <c r="AN97" s="391" t="s">
        <v>161</v>
      </c>
      <c r="AO97" s="407">
        <f>IF(AP97="Yes",10,0)</f>
        <v>0</v>
      </c>
      <c r="AP97" s="391" t="s">
        <v>162</v>
      </c>
      <c r="AQ97" s="407">
        <f t="shared" si="72"/>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f>BV97+T97</f>
        <v>30.895250000000001</v>
      </c>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406">
        <v>9.75</v>
      </c>
      <c r="U98" s="462"/>
      <c r="V98" s="205" t="s">
        <v>155</v>
      </c>
      <c r="W98" s="392"/>
      <c r="X98" s="393">
        <f t="shared" si="74"/>
        <v>5058.8550026752273</v>
      </c>
      <c r="Y98" s="394"/>
      <c r="Z98" s="394"/>
      <c r="AA98" s="394" t="s">
        <v>161</v>
      </c>
      <c r="AB98" s="394"/>
      <c r="AC98" s="394"/>
      <c r="AD98" s="394"/>
      <c r="AE98" s="394"/>
      <c r="AF98" s="407">
        <f t="shared" si="75"/>
        <v>5</v>
      </c>
      <c r="AG98" s="407">
        <f t="shared" si="71"/>
        <v>0</v>
      </c>
      <c r="AH98" s="407">
        <f t="shared" si="76"/>
        <v>15</v>
      </c>
      <c r="AI98" s="407">
        <f t="shared" si="79"/>
        <v>10</v>
      </c>
      <c r="AJ98" s="391" t="s">
        <v>161</v>
      </c>
      <c r="AK98" s="407">
        <f t="shared" si="73"/>
        <v>15</v>
      </c>
      <c r="AL98" s="391" t="s">
        <v>751</v>
      </c>
      <c r="AM98" s="407">
        <f t="shared" si="77"/>
        <v>10</v>
      </c>
      <c r="AN98" s="391" t="s">
        <v>161</v>
      </c>
      <c r="AO98" s="407">
        <f>IF(AP98="Yes",10,0)</f>
        <v>0</v>
      </c>
      <c r="AP98" s="391" t="s">
        <v>162</v>
      </c>
      <c r="AQ98" s="407">
        <f t="shared" si="72"/>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f>BV98+T98</f>
        <v>30.808673913043478</v>
      </c>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406">
        <v>13.5</v>
      </c>
      <c r="U99" s="462"/>
      <c r="V99" s="205" t="s">
        <v>155</v>
      </c>
      <c r="W99" s="392"/>
      <c r="X99" s="393">
        <f t="shared" si="74"/>
        <v>158402.20385674931</v>
      </c>
      <c r="Y99" s="394"/>
      <c r="Z99" s="394"/>
      <c r="AA99" s="394" t="s">
        <v>161</v>
      </c>
      <c r="AB99" s="394"/>
      <c r="AC99" s="394"/>
      <c r="AD99" s="394"/>
      <c r="AE99" s="394"/>
      <c r="AF99" s="407">
        <f t="shared" si="75"/>
        <v>5</v>
      </c>
      <c r="AG99" s="407">
        <f t="shared" si="71"/>
        <v>0</v>
      </c>
      <c r="AH99" s="407">
        <f t="shared" si="76"/>
        <v>15</v>
      </c>
      <c r="AI99" s="407">
        <f t="shared" si="79"/>
        <v>10</v>
      </c>
      <c r="AJ99" s="391" t="s">
        <v>161</v>
      </c>
      <c r="AK99" s="407">
        <f t="shared" si="73"/>
        <v>15</v>
      </c>
      <c r="AL99" s="391" t="s">
        <v>751</v>
      </c>
      <c r="AM99" s="407">
        <f t="shared" si="77"/>
        <v>10</v>
      </c>
      <c r="AN99" s="391" t="s">
        <v>161</v>
      </c>
      <c r="AO99" s="407">
        <f>IF(AP99="Yes",10,0)</f>
        <v>0</v>
      </c>
      <c r="AP99" s="391" t="s">
        <v>162</v>
      </c>
      <c r="AQ99" s="407">
        <f t="shared" si="72"/>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f>BV99+T99</f>
        <v>29.60631928977989</v>
      </c>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74"/>
        <v>42541.123085649466</v>
      </c>
      <c r="Y100" s="367"/>
      <c r="Z100" s="365">
        <f>IF(AA100="Yes",15,0)</f>
        <v>15</v>
      </c>
      <c r="AA100" s="367" t="s">
        <v>161</v>
      </c>
      <c r="AB100" s="365">
        <f>IF(AC100="Yes",10,0)</f>
        <v>0</v>
      </c>
      <c r="AC100" s="367"/>
      <c r="AD100" s="368">
        <f>IF(AE100="Yes",10,0)</f>
        <v>0</v>
      </c>
      <c r="AE100" s="367"/>
      <c r="AF100" s="407">
        <f t="shared" si="75"/>
        <v>0</v>
      </c>
      <c r="AG100" s="407">
        <f t="shared" si="71"/>
        <v>0</v>
      </c>
      <c r="AH100" s="407">
        <f t="shared" si="76"/>
        <v>15</v>
      </c>
      <c r="AI100" s="407">
        <f t="shared" si="79"/>
        <v>10</v>
      </c>
      <c r="AJ100" s="364" t="s">
        <v>161</v>
      </c>
      <c r="AK100" s="407">
        <f t="shared" si="73"/>
        <v>15</v>
      </c>
      <c r="AL100" s="364" t="s">
        <v>751</v>
      </c>
      <c r="AM100" s="407">
        <f t="shared" si="77"/>
        <v>10</v>
      </c>
      <c r="AN100" s="364" t="s">
        <v>161</v>
      </c>
      <c r="AO100" s="407">
        <f>IF(AP100="Yes",5,0)</f>
        <v>5</v>
      </c>
      <c r="AP100" s="364" t="s">
        <v>161</v>
      </c>
      <c r="AQ100" s="407">
        <f t="shared" si="72"/>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74"/>
        <v>25836.240721888931</v>
      </c>
      <c r="Y101" s="367"/>
      <c r="Z101" s="367"/>
      <c r="AA101" s="367" t="s">
        <v>161</v>
      </c>
      <c r="AB101" s="365">
        <f>IF(AC101="Yes",10,0)</f>
        <v>0</v>
      </c>
      <c r="AC101" s="367"/>
      <c r="AD101" s="368">
        <f>IF(AE101="Yes",10,0)</f>
        <v>0</v>
      </c>
      <c r="AE101" s="367"/>
      <c r="AF101" s="407">
        <f t="shared" si="75"/>
        <v>0</v>
      </c>
      <c r="AG101" s="407">
        <f t="shared" si="71"/>
        <v>0</v>
      </c>
      <c r="AH101" s="407">
        <f t="shared" si="76"/>
        <v>15</v>
      </c>
      <c r="AI101" s="407">
        <f t="shared" si="79"/>
        <v>10</v>
      </c>
      <c r="AJ101" s="364" t="s">
        <v>161</v>
      </c>
      <c r="AK101" s="407">
        <f t="shared" si="73"/>
        <v>15</v>
      </c>
      <c r="AL101" s="364" t="s">
        <v>751</v>
      </c>
      <c r="AM101" s="407">
        <f t="shared" si="77"/>
        <v>10</v>
      </c>
      <c r="AN101" s="364" t="s">
        <v>161</v>
      </c>
      <c r="AO101" s="407">
        <f>IF(AP101="Yes",5,0)</f>
        <v>5</v>
      </c>
      <c r="AP101" s="364" t="s">
        <v>161</v>
      </c>
      <c r="AQ101" s="407">
        <f t="shared" si="72"/>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74"/>
        <v>12610.773883801105</v>
      </c>
      <c r="Y102" s="367"/>
      <c r="Z102" s="367"/>
      <c r="AA102" s="367" t="s">
        <v>161</v>
      </c>
      <c r="AB102" s="365">
        <f>IF(AC102="Yes",10,0)</f>
        <v>0</v>
      </c>
      <c r="AC102" s="367"/>
      <c r="AD102" s="368">
        <f>IF(AE102="Yes",10,0)</f>
        <v>0</v>
      </c>
      <c r="AE102" s="367"/>
      <c r="AF102" s="407">
        <f t="shared" si="75"/>
        <v>0</v>
      </c>
      <c r="AG102" s="407">
        <f t="shared" si="71"/>
        <v>0</v>
      </c>
      <c r="AH102" s="407">
        <f t="shared" si="76"/>
        <v>15</v>
      </c>
      <c r="AI102" s="407">
        <f t="shared" si="79"/>
        <v>10</v>
      </c>
      <c r="AJ102" s="364" t="s">
        <v>161</v>
      </c>
      <c r="AK102" s="407">
        <f t="shared" si="73"/>
        <v>15</v>
      </c>
      <c r="AL102" s="364" t="s">
        <v>751</v>
      </c>
      <c r="AM102" s="407">
        <f t="shared" si="77"/>
        <v>10</v>
      </c>
      <c r="AN102" s="364" t="s">
        <v>161</v>
      </c>
      <c r="AO102" s="407">
        <f>IF(AP102="Yes",5,0)</f>
        <v>5</v>
      </c>
      <c r="AP102" s="364" t="s">
        <v>161</v>
      </c>
      <c r="AQ102" s="407">
        <f t="shared" si="72"/>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406">
        <v>13.5</v>
      </c>
      <c r="U103" s="462"/>
      <c r="V103" s="205" t="s">
        <v>155</v>
      </c>
      <c r="W103" s="392"/>
      <c r="X103" s="393">
        <f t="shared" si="74"/>
        <v>130718.95424836602</v>
      </c>
      <c r="Y103" s="394"/>
      <c r="Z103" s="394"/>
      <c r="AA103" s="394" t="s">
        <v>161</v>
      </c>
      <c r="AB103" s="394"/>
      <c r="AC103" s="394"/>
      <c r="AD103" s="394"/>
      <c r="AE103" s="394"/>
      <c r="AF103" s="407">
        <f t="shared" si="75"/>
        <v>5</v>
      </c>
      <c r="AG103" s="407">
        <f t="shared" si="71"/>
        <v>0</v>
      </c>
      <c r="AH103" s="407">
        <f t="shared" si="76"/>
        <v>15</v>
      </c>
      <c r="AI103" s="407">
        <f t="shared" si="79"/>
        <v>10</v>
      </c>
      <c r="AJ103" s="391" t="s">
        <v>161</v>
      </c>
      <c r="AK103" s="407">
        <f t="shared" si="73"/>
        <v>15</v>
      </c>
      <c r="AL103" s="391" t="s">
        <v>751</v>
      </c>
      <c r="AM103" s="407">
        <f t="shared" si="77"/>
        <v>10</v>
      </c>
      <c r="AN103" s="391" t="s">
        <v>161</v>
      </c>
      <c r="AO103" s="407">
        <f>IF(AP103="Yes",10,0)</f>
        <v>0</v>
      </c>
      <c r="AP103" s="391" t="s">
        <v>162</v>
      </c>
      <c r="AQ103" s="407">
        <f t="shared" si="72"/>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f>BV103+T103</f>
        <v>28.121431467221171</v>
      </c>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74"/>
        <v>35378.55049024563</v>
      </c>
      <c r="Y104" s="367"/>
      <c r="Z104" s="367"/>
      <c r="AA104" s="367" t="s">
        <v>161</v>
      </c>
      <c r="AB104" s="365">
        <f>IF(AC104="Yes",10,0)</f>
        <v>0</v>
      </c>
      <c r="AC104" s="367"/>
      <c r="AD104" s="368">
        <f>IF(AE104="Yes",10,0)</f>
        <v>0</v>
      </c>
      <c r="AE104" s="367"/>
      <c r="AF104" s="407">
        <f t="shared" si="75"/>
        <v>0</v>
      </c>
      <c r="AG104" s="407">
        <f t="shared" si="71"/>
        <v>0</v>
      </c>
      <c r="AH104" s="407">
        <f t="shared" si="76"/>
        <v>15</v>
      </c>
      <c r="AI104" s="407">
        <f t="shared" si="79"/>
        <v>10</v>
      </c>
      <c r="AJ104" s="364" t="s">
        <v>161</v>
      </c>
      <c r="AK104" s="407">
        <f t="shared" si="73"/>
        <v>15</v>
      </c>
      <c r="AL104" s="364" t="s">
        <v>751</v>
      </c>
      <c r="AM104" s="407">
        <f t="shared" si="77"/>
        <v>10</v>
      </c>
      <c r="AN104" s="364" t="s">
        <v>161</v>
      </c>
      <c r="AO104" s="407">
        <f>IF(AP104="Yes",5,0)</f>
        <v>5</v>
      </c>
      <c r="AP104" s="364" t="s">
        <v>161</v>
      </c>
      <c r="AQ104" s="407">
        <f t="shared" si="72"/>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406">
        <v>13.5</v>
      </c>
      <c r="U105" s="462"/>
      <c r="V105" s="205" t="s">
        <v>155</v>
      </c>
      <c r="W105" s="392"/>
      <c r="X105" s="393">
        <f t="shared" si="74"/>
        <v>161857.84658691063</v>
      </c>
      <c r="Y105" s="394"/>
      <c r="Z105" s="394"/>
      <c r="AA105" s="394" t="s">
        <v>161</v>
      </c>
      <c r="AB105" s="394"/>
      <c r="AC105" s="394"/>
      <c r="AD105" s="394"/>
      <c r="AE105" s="394"/>
      <c r="AF105" s="407">
        <f t="shared" si="75"/>
        <v>5</v>
      </c>
      <c r="AG105" s="407">
        <f t="shared" si="71"/>
        <v>0</v>
      </c>
      <c r="AH105" s="407">
        <f t="shared" si="76"/>
        <v>15</v>
      </c>
      <c r="AI105" s="407">
        <f t="shared" si="79"/>
        <v>10</v>
      </c>
      <c r="AJ105" s="391" t="s">
        <v>161</v>
      </c>
      <c r="AK105" s="407">
        <f t="shared" si="73"/>
        <v>15</v>
      </c>
      <c r="AL105" s="391" t="s">
        <v>751</v>
      </c>
      <c r="AM105" s="407">
        <f t="shared" si="77"/>
        <v>10</v>
      </c>
      <c r="AN105" s="391" t="s">
        <v>161</v>
      </c>
      <c r="AO105" s="407">
        <f>IF(AP105="Yes",10,0)</f>
        <v>0</v>
      </c>
      <c r="AP105" s="391" t="s">
        <v>162</v>
      </c>
      <c r="AQ105" s="407">
        <f t="shared" si="72"/>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f>BV105+T105</f>
        <v>27.878002237428664</v>
      </c>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74"/>
        <v>24512.281411098757</v>
      </c>
      <c r="Y106" s="367"/>
      <c r="Z106" s="367"/>
      <c r="AA106" s="367" t="s">
        <v>161</v>
      </c>
      <c r="AB106" s="365">
        <f>IF(AC106="Yes",10,0)</f>
        <v>0</v>
      </c>
      <c r="AC106" s="367"/>
      <c r="AD106" s="368">
        <f>IF(AE106="Yes",10,0)</f>
        <v>0</v>
      </c>
      <c r="AE106" s="367"/>
      <c r="AF106" s="407">
        <f t="shared" si="75"/>
        <v>0</v>
      </c>
      <c r="AG106" s="407">
        <f t="shared" si="71"/>
        <v>0</v>
      </c>
      <c r="AH106" s="407">
        <f t="shared" si="76"/>
        <v>15</v>
      </c>
      <c r="AI106" s="407">
        <f t="shared" si="79"/>
        <v>10</v>
      </c>
      <c r="AJ106" s="364" t="s">
        <v>161</v>
      </c>
      <c r="AK106" s="407">
        <f t="shared" si="73"/>
        <v>15</v>
      </c>
      <c r="AL106" s="364" t="s">
        <v>751</v>
      </c>
      <c r="AM106" s="407">
        <f t="shared" si="77"/>
        <v>10</v>
      </c>
      <c r="AN106" s="364" t="s">
        <v>161</v>
      </c>
      <c r="AO106" s="407">
        <f>IF(AP106="Yes",5,0)</f>
        <v>5</v>
      </c>
      <c r="AP106" s="364" t="s">
        <v>161</v>
      </c>
      <c r="AQ106" s="407">
        <f t="shared" si="72"/>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31.5" x14ac:dyDescent="0.2">
      <c r="A107" s="478" t="s">
        <v>600</v>
      </c>
      <c r="B107" s="479" t="s">
        <v>243</v>
      </c>
      <c r="C107" s="480" t="s">
        <v>214</v>
      </c>
      <c r="D107" s="481" t="s">
        <v>761</v>
      </c>
      <c r="E107" s="238" t="s">
        <v>179</v>
      </c>
      <c r="F107" s="403"/>
      <c r="G107" s="482" t="s">
        <v>204</v>
      </c>
      <c r="H107" s="482" t="s">
        <v>648</v>
      </c>
      <c r="I107" s="482" t="s">
        <v>672</v>
      </c>
      <c r="J107" s="482" t="s">
        <v>699</v>
      </c>
      <c r="K107" s="482" t="s">
        <v>731</v>
      </c>
      <c r="L107" s="483">
        <v>410100</v>
      </c>
      <c r="M107" s="198"/>
      <c r="N107" s="462"/>
      <c r="O107" s="199"/>
      <c r="P107" s="389"/>
      <c r="Q107" s="389"/>
      <c r="R107" s="389"/>
      <c r="S107" s="409">
        <v>13.560226164350158</v>
      </c>
      <c r="T107" s="406">
        <v>9.75</v>
      </c>
      <c r="U107" s="462"/>
      <c r="V107" s="205" t="s">
        <v>155</v>
      </c>
      <c r="W107" s="392"/>
      <c r="X107" s="393">
        <f t="shared" si="74"/>
        <v>5436.1832356162604</v>
      </c>
      <c r="Y107" s="394"/>
      <c r="Z107" s="394"/>
      <c r="AA107" s="394" t="s">
        <v>161</v>
      </c>
      <c r="AB107" s="394"/>
      <c r="AC107" s="394"/>
      <c r="AD107" s="394"/>
      <c r="AE107" s="394"/>
      <c r="AF107" s="407">
        <f t="shared" si="75"/>
        <v>5</v>
      </c>
      <c r="AG107" s="407">
        <f t="shared" si="71"/>
        <v>0</v>
      </c>
      <c r="AH107" s="407">
        <f t="shared" si="76"/>
        <v>15</v>
      </c>
      <c r="AI107" s="407">
        <f t="shared" si="79"/>
        <v>10</v>
      </c>
      <c r="AJ107" s="391" t="s">
        <v>161</v>
      </c>
      <c r="AK107" s="407">
        <f t="shared" si="73"/>
        <v>15</v>
      </c>
      <c r="AL107" s="391" t="s">
        <v>751</v>
      </c>
      <c r="AM107" s="407">
        <f t="shared" si="77"/>
        <v>10</v>
      </c>
      <c r="AN107" s="391" t="s">
        <v>161</v>
      </c>
      <c r="AO107" s="407">
        <f>IF(AP107="Yes",10,0)</f>
        <v>0</v>
      </c>
      <c r="AP107" s="391" t="s">
        <v>162</v>
      </c>
      <c r="AQ107" s="407">
        <f t="shared" si="72"/>
        <v>0</v>
      </c>
      <c r="AR107" s="391" t="s">
        <v>162</v>
      </c>
      <c r="AS107" s="390"/>
      <c r="AT107" s="390"/>
      <c r="AU107" s="390">
        <v>45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13.560226164350158</v>
      </c>
      <c r="BW107" s="406">
        <f>BV107+T107</f>
        <v>23.310226164350158</v>
      </c>
      <c r="BX107" s="408"/>
      <c r="BY107" s="396"/>
      <c r="BZ107" s="300"/>
      <c r="CA107" s="38" t="s">
        <v>733</v>
      </c>
      <c r="CB107" s="300"/>
      <c r="CC107" s="304"/>
      <c r="CD107" s="300"/>
      <c r="CE107" s="304"/>
      <c r="CF107" s="300"/>
      <c r="CG107" s="304"/>
      <c r="CH107" s="300"/>
      <c r="CI107" s="301"/>
      <c r="CJ107" s="301"/>
      <c r="CK107" s="304"/>
      <c r="CL107" s="304"/>
      <c r="CM107" s="304"/>
      <c r="CN107" s="302"/>
      <c r="CO107" s="302">
        <v>0.68</v>
      </c>
      <c r="CP107" s="301"/>
      <c r="CQ107" s="301"/>
      <c r="CR107" s="300"/>
      <c r="CS107" s="300"/>
      <c r="CT107" s="301"/>
      <c r="CU107" s="301"/>
      <c r="CV107" s="300"/>
      <c r="CW107" s="300"/>
      <c r="CX107" s="302"/>
      <c r="CY107" s="302"/>
      <c r="CZ107" s="299">
        <f>1826*0.1</f>
        <v>182.60000000000002</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355100</v>
      </c>
      <c r="EE107" s="52">
        <v>0</v>
      </c>
      <c r="EF107" s="303"/>
      <c r="EG107" s="52">
        <v>410100</v>
      </c>
      <c r="EH107" s="51">
        <v>0</v>
      </c>
      <c r="EI107" s="292">
        <v>675000</v>
      </c>
      <c r="EJ107" s="303"/>
      <c r="EK107" s="301"/>
    </row>
    <row r="108" spans="1:141" ht="110.25" x14ac:dyDescent="0.2">
      <c r="A108" s="478" t="s">
        <v>607</v>
      </c>
      <c r="B108" s="479" t="s">
        <v>376</v>
      </c>
      <c r="C108" s="480" t="s">
        <v>214</v>
      </c>
      <c r="D108" s="481" t="s">
        <v>761</v>
      </c>
      <c r="E108" s="238" t="s">
        <v>179</v>
      </c>
      <c r="F108" s="403"/>
      <c r="G108" s="482" t="s">
        <v>636</v>
      </c>
      <c r="H108" s="484" t="s">
        <v>683</v>
      </c>
      <c r="I108" s="484" t="s">
        <v>684</v>
      </c>
      <c r="J108" s="482" t="s">
        <v>719</v>
      </c>
      <c r="K108" s="482" t="s">
        <v>732</v>
      </c>
      <c r="L108" s="483">
        <v>160000</v>
      </c>
      <c r="M108" s="198"/>
      <c r="N108" s="462"/>
      <c r="O108" s="199"/>
      <c r="P108" s="389"/>
      <c r="Q108" s="389"/>
      <c r="R108" s="389"/>
      <c r="S108" s="409">
        <v>12.590571576383752</v>
      </c>
      <c r="T108" s="406">
        <v>9.75</v>
      </c>
      <c r="U108" s="462"/>
      <c r="V108" s="205" t="s">
        <v>155</v>
      </c>
      <c r="W108" s="392"/>
      <c r="X108" s="393">
        <f t="shared" si="74"/>
        <v>3803.5049627791564</v>
      </c>
      <c r="Y108" s="394"/>
      <c r="Z108" s="394"/>
      <c r="AA108" s="394" t="s">
        <v>161</v>
      </c>
      <c r="AB108" s="394"/>
      <c r="AC108" s="394"/>
      <c r="AD108" s="394"/>
      <c r="AE108" s="394"/>
      <c r="AF108" s="407">
        <f t="shared" si="75"/>
        <v>0</v>
      </c>
      <c r="AG108" s="407">
        <f t="shared" si="71"/>
        <v>5</v>
      </c>
      <c r="AH108" s="407">
        <f t="shared" si="76"/>
        <v>15</v>
      </c>
      <c r="AI108" s="407">
        <f t="shared" si="79"/>
        <v>10</v>
      </c>
      <c r="AJ108" s="391" t="s">
        <v>161</v>
      </c>
      <c r="AK108" s="407">
        <f t="shared" si="73"/>
        <v>15</v>
      </c>
      <c r="AL108" s="391" t="s">
        <v>751</v>
      </c>
      <c r="AM108" s="407">
        <f t="shared" si="77"/>
        <v>10</v>
      </c>
      <c r="AN108" s="391" t="s">
        <v>161</v>
      </c>
      <c r="AO108" s="407">
        <f>IF(AP108="Yes",10,0)</f>
        <v>0</v>
      </c>
      <c r="AP108" s="391" t="s">
        <v>162</v>
      </c>
      <c r="AQ108" s="407">
        <f t="shared" si="72"/>
        <v>0</v>
      </c>
      <c r="AR108" s="391" t="s">
        <v>162</v>
      </c>
      <c r="AS108" s="390"/>
      <c r="AT108" s="390"/>
      <c r="AU108" s="390">
        <v>12.5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7">
        <v>0</v>
      </c>
      <c r="BV108" s="406">
        <f>S108+BU108*0.25</f>
        <v>12.590571576383752</v>
      </c>
      <c r="BW108" s="406">
        <f>BV108+T108</f>
        <v>22.340571576383752</v>
      </c>
      <c r="BX108" s="408"/>
      <c r="BY108" s="396"/>
      <c r="BZ108" s="300"/>
      <c r="CA108" s="38" t="s">
        <v>735</v>
      </c>
      <c r="CB108" s="300"/>
      <c r="CC108" s="304"/>
      <c r="CD108" s="300"/>
      <c r="CE108" s="304"/>
      <c r="CF108" s="300"/>
      <c r="CG108" s="304"/>
      <c r="CH108" s="300"/>
      <c r="CI108" s="301"/>
      <c r="CJ108" s="301"/>
      <c r="CK108" s="304"/>
      <c r="CL108" s="304"/>
      <c r="CM108" s="304"/>
      <c r="CN108" s="302"/>
      <c r="CO108" s="302">
        <v>0.32</v>
      </c>
      <c r="CP108" s="301"/>
      <c r="CQ108" s="301"/>
      <c r="CR108" s="300"/>
      <c r="CS108" s="300"/>
      <c r="CT108" s="301"/>
      <c r="CU108" s="301"/>
      <c r="CV108" s="300"/>
      <c r="CW108" s="300"/>
      <c r="CX108" s="302"/>
      <c r="CY108" s="302"/>
      <c r="CZ108" s="299">
        <v>403</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155000</v>
      </c>
      <c r="EE108" s="52">
        <v>0</v>
      </c>
      <c r="EF108" s="303"/>
      <c r="EG108" s="52">
        <v>160000</v>
      </c>
      <c r="EH108" s="51">
        <v>0</v>
      </c>
      <c r="EI108" s="292">
        <v>490500</v>
      </c>
      <c r="EJ108" s="303"/>
      <c r="EK108" s="301"/>
    </row>
    <row r="109" spans="1:141" ht="275.45" customHeight="1" x14ac:dyDescent="0.2">
      <c r="A109" s="478" t="s">
        <v>599</v>
      </c>
      <c r="B109" s="479" t="s">
        <v>233</v>
      </c>
      <c r="C109" s="480" t="s">
        <v>214</v>
      </c>
      <c r="D109" s="481" t="s">
        <v>761</v>
      </c>
      <c r="E109" s="238" t="s">
        <v>179</v>
      </c>
      <c r="F109" s="403"/>
      <c r="G109" s="482" t="s">
        <v>631</v>
      </c>
      <c r="H109" s="482" t="s">
        <v>670</v>
      </c>
      <c r="I109" s="482" t="s">
        <v>671</v>
      </c>
      <c r="J109" s="482" t="s">
        <v>707</v>
      </c>
      <c r="K109" s="482" t="s">
        <v>730</v>
      </c>
      <c r="L109" s="483">
        <v>335000</v>
      </c>
      <c r="M109" s="198"/>
      <c r="N109" s="462"/>
      <c r="O109" s="199"/>
      <c r="P109" s="389"/>
      <c r="Q109" s="389"/>
      <c r="R109" s="389"/>
      <c r="S109" s="409">
        <v>13.578235911783022</v>
      </c>
      <c r="T109" s="406">
        <v>6.75</v>
      </c>
      <c r="U109" s="462"/>
      <c r="V109" s="205" t="s">
        <v>155</v>
      </c>
      <c r="W109" s="392"/>
      <c r="X109" s="393">
        <f t="shared" si="74"/>
        <v>41823.814655172406</v>
      </c>
      <c r="Y109" s="394"/>
      <c r="Z109" s="394"/>
      <c r="AA109" s="394" t="s">
        <v>161</v>
      </c>
      <c r="AB109" s="394"/>
      <c r="AC109" s="394"/>
      <c r="AD109" s="394"/>
      <c r="AE109" s="394"/>
      <c r="AF109" s="407">
        <f t="shared" si="75"/>
        <v>5</v>
      </c>
      <c r="AG109" s="407">
        <f t="shared" si="71"/>
        <v>0</v>
      </c>
      <c r="AH109" s="407">
        <f t="shared" si="76"/>
        <v>15</v>
      </c>
      <c r="AI109" s="407">
        <f t="shared" si="79"/>
        <v>10</v>
      </c>
      <c r="AJ109" s="391" t="s">
        <v>161</v>
      </c>
      <c r="AK109" s="407">
        <f t="shared" si="73"/>
        <v>15</v>
      </c>
      <c r="AL109" s="391" t="s">
        <v>751</v>
      </c>
      <c r="AM109" s="407">
        <f t="shared" si="77"/>
        <v>10</v>
      </c>
      <c r="AN109" s="391" t="s">
        <v>161</v>
      </c>
      <c r="AO109" s="407">
        <f>IF(AP109="Yes",10,0)</f>
        <v>0</v>
      </c>
      <c r="AP109" s="391" t="s">
        <v>162</v>
      </c>
      <c r="AQ109" s="407">
        <f t="shared" si="72"/>
        <v>0</v>
      </c>
      <c r="AR109" s="391" t="s">
        <v>162</v>
      </c>
      <c r="AS109" s="390"/>
      <c r="AT109" s="390"/>
      <c r="AU109" s="390">
        <v>35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8"/>
      <c r="BV109" s="406">
        <f>S109+BU109*0.25</f>
        <v>13.578235911783022</v>
      </c>
      <c r="BW109" s="406">
        <f>BV109+T109</f>
        <v>20.328235911783022</v>
      </c>
      <c r="BX109" s="408"/>
      <c r="BY109" s="396"/>
      <c r="BZ109" s="300"/>
      <c r="CA109" s="38" t="s">
        <v>733</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f>232*0.1</f>
        <v>23.200000000000003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290000</v>
      </c>
      <c r="EE109" s="52">
        <v>0</v>
      </c>
      <c r="EF109" s="303"/>
      <c r="EG109" s="52">
        <v>335000</v>
      </c>
      <c r="EH109" s="51">
        <v>0</v>
      </c>
      <c r="EI109" s="292">
        <v>310500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74"/>
        <v>80355.454717337881</v>
      </c>
      <c r="Y110" s="367"/>
      <c r="Z110" s="367"/>
      <c r="AA110" s="367" t="s">
        <v>161</v>
      </c>
      <c r="AB110" s="365">
        <f>IF(AC110="Yes",10,0)</f>
        <v>0</v>
      </c>
      <c r="AC110" s="367"/>
      <c r="AD110" s="368">
        <f>IF(AE110="Yes",10,0)</f>
        <v>0</v>
      </c>
      <c r="AE110" s="367"/>
      <c r="AF110" s="407">
        <f t="shared" si="75"/>
        <v>0</v>
      </c>
      <c r="AG110" s="407">
        <f t="shared" si="71"/>
        <v>0</v>
      </c>
      <c r="AH110" s="407">
        <f t="shared" si="76"/>
        <v>15</v>
      </c>
      <c r="AI110" s="407">
        <f t="shared" si="79"/>
        <v>10</v>
      </c>
      <c r="AJ110" s="364" t="s">
        <v>161</v>
      </c>
      <c r="AK110" s="407">
        <f t="shared" si="73"/>
        <v>15</v>
      </c>
      <c r="AL110" s="364" t="s">
        <v>751</v>
      </c>
      <c r="AM110" s="407">
        <f t="shared" si="77"/>
        <v>10</v>
      </c>
      <c r="AN110" s="364" t="s">
        <v>161</v>
      </c>
      <c r="AO110" s="407">
        <f>IF(AP110="Yes",5,0)</f>
        <v>5</v>
      </c>
      <c r="AP110" s="364" t="s">
        <v>161</v>
      </c>
      <c r="AQ110" s="407">
        <f t="shared" si="72"/>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74"/>
        <v>271656.7269786718</v>
      </c>
      <c r="Y111" s="367"/>
      <c r="Z111" s="367"/>
      <c r="AA111" s="367" t="s">
        <v>161</v>
      </c>
      <c r="AB111" s="365">
        <f>IF(AC111="Yes",10,0)</f>
        <v>0</v>
      </c>
      <c r="AC111" s="367"/>
      <c r="AD111" s="368">
        <f>IF(AE111="Yes",10,0)</f>
        <v>0</v>
      </c>
      <c r="AE111" s="367"/>
      <c r="AF111" s="407">
        <f t="shared" si="75"/>
        <v>0</v>
      </c>
      <c r="AG111" s="407">
        <f t="shared" si="71"/>
        <v>0</v>
      </c>
      <c r="AH111" s="407">
        <f t="shared" si="76"/>
        <v>15</v>
      </c>
      <c r="AI111" s="407">
        <f t="shared" si="79"/>
        <v>10</v>
      </c>
      <c r="AJ111" s="364" t="s">
        <v>161</v>
      </c>
      <c r="AK111" s="407">
        <f t="shared" si="73"/>
        <v>15</v>
      </c>
      <c r="AL111" s="364" t="s">
        <v>751</v>
      </c>
      <c r="AM111" s="407">
        <f t="shared" si="77"/>
        <v>10</v>
      </c>
      <c r="AN111" s="364" t="s">
        <v>161</v>
      </c>
      <c r="AO111" s="407">
        <f>IF(AP111="Yes",5,0)</f>
        <v>5</v>
      </c>
      <c r="AP111" s="364" t="s">
        <v>161</v>
      </c>
      <c r="AQ111" s="407">
        <f t="shared" si="72"/>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406">
        <v>9.75</v>
      </c>
      <c r="U112" s="462"/>
      <c r="V112" s="205" t="s">
        <v>155</v>
      </c>
      <c r="W112" s="392"/>
      <c r="X112" s="393">
        <f t="shared" si="74"/>
        <v>9170.2063106796122</v>
      </c>
      <c r="Y112" s="394"/>
      <c r="Z112" s="394"/>
      <c r="AA112" s="394" t="s">
        <v>161</v>
      </c>
      <c r="AB112" s="394"/>
      <c r="AC112" s="394"/>
      <c r="AD112" s="394"/>
      <c r="AE112" s="394"/>
      <c r="AF112" s="407">
        <f t="shared" si="75"/>
        <v>5</v>
      </c>
      <c r="AG112" s="407">
        <f t="shared" si="71"/>
        <v>0</v>
      </c>
      <c r="AH112" s="407">
        <f t="shared" si="76"/>
        <v>15</v>
      </c>
      <c r="AI112" s="407">
        <f t="shared" si="79"/>
        <v>10</v>
      </c>
      <c r="AJ112" s="391" t="s">
        <v>161</v>
      </c>
      <c r="AK112" s="407">
        <f t="shared" si="73"/>
        <v>15</v>
      </c>
      <c r="AL112" s="391" t="s">
        <v>751</v>
      </c>
      <c r="AM112" s="407">
        <f t="shared" si="77"/>
        <v>10</v>
      </c>
      <c r="AN112" s="391" t="s">
        <v>161</v>
      </c>
      <c r="AO112" s="407">
        <f>IF(AP112="Yes",10,0)</f>
        <v>0</v>
      </c>
      <c r="AP112" s="391" t="s">
        <v>162</v>
      </c>
      <c r="AQ112" s="407">
        <f t="shared" si="72"/>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f>BV112+T112</f>
        <v>19.994104110930639</v>
      </c>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4"/>
        <v>9755.5043252046289</v>
      </c>
      <c r="Y113" s="367"/>
      <c r="Z113" s="367"/>
      <c r="AA113" s="367" t="s">
        <v>161</v>
      </c>
      <c r="AB113" s="365">
        <f>IF(AC113="Yes",10,0)</f>
        <v>0</v>
      </c>
      <c r="AC113" s="367"/>
      <c r="AD113" s="368">
        <f>IF(AE113="Yes",10,0)</f>
        <v>0</v>
      </c>
      <c r="AE113" s="367"/>
      <c r="AF113" s="407">
        <f t="shared" si="75"/>
        <v>0</v>
      </c>
      <c r="AG113" s="407">
        <f t="shared" si="71"/>
        <v>0</v>
      </c>
      <c r="AH113" s="407">
        <f t="shared" si="76"/>
        <v>15</v>
      </c>
      <c r="AI113" s="407">
        <f t="shared" si="79"/>
        <v>10</v>
      </c>
      <c r="AJ113" s="364" t="s">
        <v>161</v>
      </c>
      <c r="AK113" s="407">
        <f t="shared" si="73"/>
        <v>15</v>
      </c>
      <c r="AL113" s="364" t="s">
        <v>751</v>
      </c>
      <c r="AM113" s="407">
        <f t="shared" si="77"/>
        <v>10</v>
      </c>
      <c r="AN113" s="364" t="s">
        <v>161</v>
      </c>
      <c r="AO113" s="407">
        <f>IF(AP113="Yes",5,0)</f>
        <v>5</v>
      </c>
      <c r="AP113" s="364" t="s">
        <v>161</v>
      </c>
      <c r="AQ113" s="407">
        <f t="shared" si="72"/>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4"/>
        <v>18353.891793552193</v>
      </c>
      <c r="Y114" s="367"/>
      <c r="Z114" s="367"/>
      <c r="AA114" s="367" t="s">
        <v>161</v>
      </c>
      <c r="AB114" s="365">
        <f>IF(AC114="Yes",10,0)</f>
        <v>0</v>
      </c>
      <c r="AC114" s="367"/>
      <c r="AD114" s="368">
        <f>IF(AE114="Yes",10,0)</f>
        <v>0</v>
      </c>
      <c r="AE114" s="367"/>
      <c r="AF114" s="407">
        <f t="shared" si="75"/>
        <v>0</v>
      </c>
      <c r="AG114" s="407">
        <f t="shared" si="71"/>
        <v>0</v>
      </c>
      <c r="AH114" s="407">
        <f t="shared" si="76"/>
        <v>15</v>
      </c>
      <c r="AI114" s="407">
        <f t="shared" si="79"/>
        <v>10</v>
      </c>
      <c r="AJ114" s="364" t="s">
        <v>161</v>
      </c>
      <c r="AK114" s="407">
        <f t="shared" si="73"/>
        <v>15</v>
      </c>
      <c r="AL114" s="364" t="s">
        <v>751</v>
      </c>
      <c r="AM114" s="407">
        <f t="shared" si="77"/>
        <v>10</v>
      </c>
      <c r="AN114" s="364" t="s">
        <v>161</v>
      </c>
      <c r="AO114" s="407">
        <f>IF(AP114="Yes",5,0)</f>
        <v>5</v>
      </c>
      <c r="AP114" s="364" t="s">
        <v>161</v>
      </c>
      <c r="AQ114" s="407">
        <f t="shared" si="72"/>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4"/>
        <v>33229.577892499241</v>
      </c>
      <c r="Y115" s="367"/>
      <c r="Z115" s="367"/>
      <c r="AA115" s="367" t="s">
        <v>161</v>
      </c>
      <c r="AB115" s="365">
        <f>IF(AC115="Yes",10,0)</f>
        <v>0</v>
      </c>
      <c r="AC115" s="367"/>
      <c r="AD115" s="368">
        <f>IF(AE115="Yes",10,0)</f>
        <v>0</v>
      </c>
      <c r="AE115" s="367"/>
      <c r="AF115" s="407">
        <f t="shared" si="75"/>
        <v>0</v>
      </c>
      <c r="AG115" s="407">
        <f t="shared" si="71"/>
        <v>0</v>
      </c>
      <c r="AH115" s="407">
        <f t="shared" si="76"/>
        <v>15</v>
      </c>
      <c r="AI115" s="407">
        <f t="shared" si="79"/>
        <v>10</v>
      </c>
      <c r="AJ115" s="364" t="s">
        <v>161</v>
      </c>
      <c r="AK115" s="407">
        <f t="shared" si="73"/>
        <v>15</v>
      </c>
      <c r="AL115" s="364" t="s">
        <v>751</v>
      </c>
      <c r="AM115" s="407">
        <f t="shared" si="77"/>
        <v>10</v>
      </c>
      <c r="AN115" s="364" t="s">
        <v>161</v>
      </c>
      <c r="AO115" s="407">
        <f>IF(AP115="Yes",5,0)</f>
        <v>5</v>
      </c>
      <c r="AP115" s="364" t="s">
        <v>161</v>
      </c>
      <c r="AQ115" s="407">
        <f t="shared" si="72"/>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4"/>
        <v>17607.495611344937</v>
      </c>
      <c r="Y116" s="367"/>
      <c r="Z116" s="367"/>
      <c r="AA116" s="367" t="s">
        <v>161</v>
      </c>
      <c r="AB116" s="365">
        <f>IF(AC116="Yes",10,0)</f>
        <v>0</v>
      </c>
      <c r="AC116" s="367"/>
      <c r="AD116" s="368">
        <f>IF(AE116="Yes",10,0)</f>
        <v>0</v>
      </c>
      <c r="AE116" s="367"/>
      <c r="AF116" s="407">
        <f t="shared" si="75"/>
        <v>0</v>
      </c>
      <c r="AG116" s="407">
        <f t="shared" si="71"/>
        <v>0</v>
      </c>
      <c r="AH116" s="407">
        <f t="shared" si="76"/>
        <v>15</v>
      </c>
      <c r="AI116" s="407">
        <f t="shared" si="79"/>
        <v>10</v>
      </c>
      <c r="AJ116" s="364" t="s">
        <v>161</v>
      </c>
      <c r="AK116" s="407">
        <f t="shared" si="73"/>
        <v>15</v>
      </c>
      <c r="AL116" s="364" t="s">
        <v>751</v>
      </c>
      <c r="AM116" s="407">
        <f t="shared" si="77"/>
        <v>10</v>
      </c>
      <c r="AN116" s="364" t="s">
        <v>161</v>
      </c>
      <c r="AO116" s="407">
        <f>IF(AP116="Yes",5,0)</f>
        <v>5</v>
      </c>
      <c r="AP116" s="364" t="s">
        <v>161</v>
      </c>
      <c r="AQ116" s="407">
        <f t="shared" si="72"/>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si="74"/>
        <v>6317.5983018295765</v>
      </c>
      <c r="Y117" s="367"/>
      <c r="Z117" s="367"/>
      <c r="AA117" s="367" t="s">
        <v>161</v>
      </c>
      <c r="AB117" s="365">
        <f>IF(AC117="Yes",10,0)</f>
        <v>0</v>
      </c>
      <c r="AC117" s="367"/>
      <c r="AD117" s="368">
        <f>IF(AE117="Yes",10,0)</f>
        <v>0</v>
      </c>
      <c r="AE117" s="367"/>
      <c r="AF117" s="407">
        <f t="shared" si="75"/>
        <v>0</v>
      </c>
      <c r="AG117" s="407">
        <f t="shared" si="71"/>
        <v>0</v>
      </c>
      <c r="AH117" s="407">
        <f t="shared" si="76"/>
        <v>15</v>
      </c>
      <c r="AI117" s="407">
        <f t="shared" si="79"/>
        <v>10</v>
      </c>
      <c r="AJ117" s="364" t="s">
        <v>161</v>
      </c>
      <c r="AK117" s="407">
        <f t="shared" si="73"/>
        <v>15</v>
      </c>
      <c r="AL117" s="364" t="s">
        <v>751</v>
      </c>
      <c r="AM117" s="407">
        <f t="shared" si="77"/>
        <v>10</v>
      </c>
      <c r="AN117" s="364" t="s">
        <v>161</v>
      </c>
      <c r="AO117" s="407">
        <f>IF(AP117="Yes",5,0)</f>
        <v>5</v>
      </c>
      <c r="AP117" s="364" t="s">
        <v>161</v>
      </c>
      <c r="AQ117" s="407">
        <f t="shared" si="72"/>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406">
        <v>8.25</v>
      </c>
      <c r="U118" s="462"/>
      <c r="V118" s="205" t="s">
        <v>155</v>
      </c>
      <c r="W118" s="392"/>
      <c r="X118" s="393">
        <f t="shared" si="74"/>
        <v>2004.7520047520045</v>
      </c>
      <c r="Y118" s="394"/>
      <c r="Z118" s="394"/>
      <c r="AA118" s="394" t="s">
        <v>161</v>
      </c>
      <c r="AB118" s="394"/>
      <c r="AC118" s="394"/>
      <c r="AD118" s="394"/>
      <c r="AE118" s="394"/>
      <c r="AF118" s="407">
        <f t="shared" si="75"/>
        <v>0</v>
      </c>
      <c r="AG118" s="407">
        <f t="shared" si="71"/>
        <v>5</v>
      </c>
      <c r="AH118" s="407">
        <f t="shared" si="76"/>
        <v>15</v>
      </c>
      <c r="AI118" s="407">
        <f t="shared" si="79"/>
        <v>10</v>
      </c>
      <c r="AJ118" s="391" t="s">
        <v>161</v>
      </c>
      <c r="AK118" s="407">
        <f t="shared" si="73"/>
        <v>15</v>
      </c>
      <c r="AL118" s="391" t="s">
        <v>751</v>
      </c>
      <c r="AM118" s="407">
        <f t="shared" si="77"/>
        <v>10</v>
      </c>
      <c r="AN118" s="391" t="s">
        <v>161</v>
      </c>
      <c r="AO118" s="407">
        <f>IF(AP118="Yes",10,0)</f>
        <v>0</v>
      </c>
      <c r="AP118" s="391" t="s">
        <v>162</v>
      </c>
      <c r="AQ118" s="407">
        <f t="shared" si="72"/>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f>BV118+T118</f>
        <v>16.704245985575</v>
      </c>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74"/>
        <v>39185.555128697662</v>
      </c>
      <c r="Y119" s="367"/>
      <c r="Z119" s="367"/>
      <c r="AA119" s="367" t="s">
        <v>161</v>
      </c>
      <c r="AB119" s="365">
        <f t="shared" ref="AB119:AB153" si="80">IF(AC119="Yes",10,0)</f>
        <v>0</v>
      </c>
      <c r="AC119" s="367"/>
      <c r="AD119" s="368">
        <f t="shared" ref="AD119:AD153" si="81">IF(AE119="Yes",10,0)</f>
        <v>0</v>
      </c>
      <c r="AE119" s="367"/>
      <c r="AF119" s="407">
        <f t="shared" si="75"/>
        <v>0</v>
      </c>
      <c r="AG119" s="407">
        <f t="shared" ref="AG119:AG149" si="82">IF(X119&lt;999,20,IF(X119&lt;1499,15,IF(X119&lt;1999,10,IF(X119&lt;3999,5,IF(X119&gt;4000,0)))))</f>
        <v>0</v>
      </c>
      <c r="AH119" s="407">
        <f t="shared" si="76"/>
        <v>15</v>
      </c>
      <c r="AI119" s="407">
        <f t="shared" si="79"/>
        <v>10</v>
      </c>
      <c r="AJ119" s="364" t="s">
        <v>161</v>
      </c>
      <c r="AK119" s="407">
        <f t="shared" si="73"/>
        <v>15</v>
      </c>
      <c r="AL119" s="364" t="s">
        <v>751</v>
      </c>
      <c r="AM119" s="407">
        <f t="shared" si="77"/>
        <v>10</v>
      </c>
      <c r="AN119" s="364" t="s">
        <v>161</v>
      </c>
      <c r="AO119" s="407">
        <f t="shared" ref="AO119:AO149" si="83">IF(AP119="Yes",5,0)</f>
        <v>5</v>
      </c>
      <c r="AP119" s="364" t="s">
        <v>161</v>
      </c>
      <c r="AQ119" s="407">
        <f t="shared" ref="AQ119:AQ150" si="84">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85">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74"/>
        <v>13116.846284741918</v>
      </c>
      <c r="Y120" s="367"/>
      <c r="Z120" s="367"/>
      <c r="AA120" s="367" t="s">
        <v>161</v>
      </c>
      <c r="AB120" s="365">
        <f t="shared" si="80"/>
        <v>0</v>
      </c>
      <c r="AC120" s="367"/>
      <c r="AD120" s="368">
        <f t="shared" si="81"/>
        <v>0</v>
      </c>
      <c r="AE120" s="367"/>
      <c r="AF120" s="407">
        <f t="shared" si="75"/>
        <v>0</v>
      </c>
      <c r="AG120" s="407">
        <f t="shared" si="82"/>
        <v>0</v>
      </c>
      <c r="AH120" s="407">
        <f t="shared" si="76"/>
        <v>15</v>
      </c>
      <c r="AI120" s="407">
        <f t="shared" si="79"/>
        <v>10</v>
      </c>
      <c r="AJ120" s="364" t="s">
        <v>161</v>
      </c>
      <c r="AK120" s="407">
        <f t="shared" ref="AK120:AK149" si="86">IF(AL120="Minimal",15,0)</f>
        <v>15</v>
      </c>
      <c r="AL120" s="364" t="s">
        <v>751</v>
      </c>
      <c r="AM120" s="407">
        <f t="shared" si="77"/>
        <v>10</v>
      </c>
      <c r="AN120" s="364" t="s">
        <v>161</v>
      </c>
      <c r="AO120" s="407">
        <f t="shared" si="83"/>
        <v>5</v>
      </c>
      <c r="AP120" s="364" t="s">
        <v>161</v>
      </c>
      <c r="AQ120" s="407">
        <f t="shared" si="84"/>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85"/>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ref="X121:X152" si="87">(EI121/CZ121)/CO121</f>
        <v>18316.777344821909</v>
      </c>
      <c r="Y121" s="367"/>
      <c r="Z121" s="367"/>
      <c r="AA121" s="367" t="s">
        <v>161</v>
      </c>
      <c r="AB121" s="365">
        <f t="shared" si="80"/>
        <v>0</v>
      </c>
      <c r="AC121" s="367"/>
      <c r="AD121" s="368">
        <f t="shared" si="81"/>
        <v>0</v>
      </c>
      <c r="AE121" s="367"/>
      <c r="AF121" s="407">
        <f t="shared" ref="AF121:AF152" si="88">IF(AU121&lt;30,0,IF(AU121&lt;50,5,IF(AU121&lt;65,10,IF(AU121&lt;79,15,IF(AU121&gt;80,20)))))</f>
        <v>0</v>
      </c>
      <c r="AG121" s="407">
        <f t="shared" si="82"/>
        <v>0</v>
      </c>
      <c r="AH121" s="407">
        <f t="shared" ref="AH121:AH152" si="89">IF(AA121="Yes",15,0)</f>
        <v>15</v>
      </c>
      <c r="AI121" s="407">
        <f t="shared" si="79"/>
        <v>10</v>
      </c>
      <c r="AJ121" s="364" t="s">
        <v>161</v>
      </c>
      <c r="AK121" s="407">
        <f t="shared" si="86"/>
        <v>15</v>
      </c>
      <c r="AL121" s="364" t="s">
        <v>751</v>
      </c>
      <c r="AM121" s="407">
        <f t="shared" ref="AM121:AM152" si="90">IF(AN121="Yes",10,0)</f>
        <v>10</v>
      </c>
      <c r="AN121" s="364" t="s">
        <v>161</v>
      </c>
      <c r="AO121" s="407">
        <f t="shared" si="83"/>
        <v>5</v>
      </c>
      <c r="AP121" s="364" t="s">
        <v>161</v>
      </c>
      <c r="AQ121" s="407">
        <f t="shared" si="84"/>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85"/>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87"/>
        <v>21270.561542824733</v>
      </c>
      <c r="Y122" s="367"/>
      <c r="Z122" s="367"/>
      <c r="AA122" s="367" t="s">
        <v>161</v>
      </c>
      <c r="AB122" s="365">
        <f t="shared" si="80"/>
        <v>0</v>
      </c>
      <c r="AC122" s="367"/>
      <c r="AD122" s="368">
        <f t="shared" si="81"/>
        <v>0</v>
      </c>
      <c r="AE122" s="367"/>
      <c r="AF122" s="407">
        <f t="shared" si="88"/>
        <v>0</v>
      </c>
      <c r="AG122" s="407">
        <f t="shared" si="82"/>
        <v>0</v>
      </c>
      <c r="AH122" s="407">
        <f t="shared" si="89"/>
        <v>15</v>
      </c>
      <c r="AI122" s="407">
        <f t="shared" si="79"/>
        <v>10</v>
      </c>
      <c r="AJ122" s="364" t="s">
        <v>161</v>
      </c>
      <c r="AK122" s="407">
        <f t="shared" si="86"/>
        <v>15</v>
      </c>
      <c r="AL122" s="364" t="s">
        <v>751</v>
      </c>
      <c r="AM122" s="407">
        <f t="shared" si="90"/>
        <v>10</v>
      </c>
      <c r="AN122" s="364" t="s">
        <v>161</v>
      </c>
      <c r="AO122" s="407">
        <f t="shared" si="83"/>
        <v>5</v>
      </c>
      <c r="AP122" s="364" t="s">
        <v>161</v>
      </c>
      <c r="AQ122" s="407">
        <f t="shared" si="84"/>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85"/>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87"/>
        <v>4963.1310266591045</v>
      </c>
      <c r="Y123" s="367"/>
      <c r="Z123" s="367"/>
      <c r="AA123" s="367" t="s">
        <v>161</v>
      </c>
      <c r="AB123" s="365">
        <f t="shared" si="80"/>
        <v>0</v>
      </c>
      <c r="AC123" s="367"/>
      <c r="AD123" s="368">
        <f t="shared" si="81"/>
        <v>0</v>
      </c>
      <c r="AE123" s="367"/>
      <c r="AF123" s="407">
        <f t="shared" si="88"/>
        <v>0</v>
      </c>
      <c r="AG123" s="407">
        <f t="shared" si="82"/>
        <v>0</v>
      </c>
      <c r="AH123" s="407">
        <f t="shared" si="89"/>
        <v>15</v>
      </c>
      <c r="AI123" s="407">
        <f t="shared" si="79"/>
        <v>10</v>
      </c>
      <c r="AJ123" s="364" t="s">
        <v>161</v>
      </c>
      <c r="AK123" s="407">
        <f t="shared" si="86"/>
        <v>15</v>
      </c>
      <c r="AL123" s="364" t="s">
        <v>751</v>
      </c>
      <c r="AM123" s="407">
        <f t="shared" si="90"/>
        <v>10</v>
      </c>
      <c r="AN123" s="364" t="s">
        <v>161</v>
      </c>
      <c r="AO123" s="407">
        <f t="shared" si="83"/>
        <v>5</v>
      </c>
      <c r="AP123" s="364" t="s">
        <v>161</v>
      </c>
      <c r="AQ123" s="407">
        <f t="shared" si="84"/>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85"/>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87"/>
        <v>10635.280771412366</v>
      </c>
      <c r="Y124" s="367"/>
      <c r="Z124" s="367"/>
      <c r="AA124" s="367" t="s">
        <v>161</v>
      </c>
      <c r="AB124" s="365">
        <f t="shared" si="80"/>
        <v>0</v>
      </c>
      <c r="AC124" s="367"/>
      <c r="AD124" s="368">
        <f t="shared" si="81"/>
        <v>0</v>
      </c>
      <c r="AE124" s="367"/>
      <c r="AF124" s="407">
        <f t="shared" si="88"/>
        <v>0</v>
      </c>
      <c r="AG124" s="407">
        <f t="shared" si="82"/>
        <v>0</v>
      </c>
      <c r="AH124" s="407">
        <f t="shared" si="89"/>
        <v>15</v>
      </c>
      <c r="AI124" s="407">
        <f t="shared" ref="AI124:AI153" si="91">IF(AJ124="Yes",10,0)</f>
        <v>10</v>
      </c>
      <c r="AJ124" s="364" t="s">
        <v>161</v>
      </c>
      <c r="AK124" s="407">
        <f t="shared" si="86"/>
        <v>15</v>
      </c>
      <c r="AL124" s="364" t="s">
        <v>751</v>
      </c>
      <c r="AM124" s="407">
        <f t="shared" si="90"/>
        <v>10</v>
      </c>
      <c r="AN124" s="364" t="s">
        <v>161</v>
      </c>
      <c r="AO124" s="407">
        <f t="shared" si="83"/>
        <v>5</v>
      </c>
      <c r="AP124" s="364" t="s">
        <v>161</v>
      </c>
      <c r="AQ124" s="407">
        <f t="shared" si="84"/>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85"/>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87"/>
        <v>43591.428282624081</v>
      </c>
      <c r="Y125" s="367"/>
      <c r="Z125" s="367"/>
      <c r="AA125" s="367" t="s">
        <v>161</v>
      </c>
      <c r="AB125" s="365">
        <f t="shared" si="80"/>
        <v>0</v>
      </c>
      <c r="AC125" s="367"/>
      <c r="AD125" s="368">
        <f t="shared" si="81"/>
        <v>0</v>
      </c>
      <c r="AE125" s="367"/>
      <c r="AF125" s="407">
        <f t="shared" si="88"/>
        <v>0</v>
      </c>
      <c r="AG125" s="407">
        <f t="shared" si="82"/>
        <v>0</v>
      </c>
      <c r="AH125" s="407">
        <f t="shared" si="89"/>
        <v>15</v>
      </c>
      <c r="AI125" s="407">
        <f t="shared" si="91"/>
        <v>10</v>
      </c>
      <c r="AJ125" s="364" t="s">
        <v>161</v>
      </c>
      <c r="AK125" s="407">
        <f t="shared" si="86"/>
        <v>15</v>
      </c>
      <c r="AL125" s="364" t="s">
        <v>751</v>
      </c>
      <c r="AM125" s="407">
        <f t="shared" si="90"/>
        <v>10</v>
      </c>
      <c r="AN125" s="364" t="s">
        <v>161</v>
      </c>
      <c r="AO125" s="407">
        <f t="shared" si="83"/>
        <v>5</v>
      </c>
      <c r="AP125" s="364" t="s">
        <v>161</v>
      </c>
      <c r="AQ125" s="407">
        <f t="shared" si="84"/>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85"/>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87"/>
        <v>51994.705993571573</v>
      </c>
      <c r="Y126" s="367"/>
      <c r="Z126" s="367"/>
      <c r="AA126" s="367" t="s">
        <v>161</v>
      </c>
      <c r="AB126" s="365">
        <f t="shared" si="80"/>
        <v>0</v>
      </c>
      <c r="AC126" s="367"/>
      <c r="AD126" s="368">
        <f t="shared" si="81"/>
        <v>0</v>
      </c>
      <c r="AE126" s="367"/>
      <c r="AF126" s="407">
        <f t="shared" si="88"/>
        <v>0</v>
      </c>
      <c r="AG126" s="407">
        <f t="shared" si="82"/>
        <v>0</v>
      </c>
      <c r="AH126" s="407">
        <f t="shared" si="89"/>
        <v>15</v>
      </c>
      <c r="AI126" s="407">
        <f t="shared" si="91"/>
        <v>10</v>
      </c>
      <c r="AJ126" s="364" t="s">
        <v>161</v>
      </c>
      <c r="AK126" s="407">
        <f t="shared" si="86"/>
        <v>15</v>
      </c>
      <c r="AL126" s="364" t="s">
        <v>751</v>
      </c>
      <c r="AM126" s="407">
        <f t="shared" si="90"/>
        <v>10</v>
      </c>
      <c r="AN126" s="364" t="s">
        <v>161</v>
      </c>
      <c r="AO126" s="407">
        <f t="shared" si="83"/>
        <v>5</v>
      </c>
      <c r="AP126" s="364" t="s">
        <v>161</v>
      </c>
      <c r="AQ126" s="407">
        <f t="shared" si="84"/>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85"/>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87"/>
        <v>9612.7179262023674</v>
      </c>
      <c r="Y127" s="367"/>
      <c r="Z127" s="367"/>
      <c r="AA127" s="367" t="s">
        <v>161</v>
      </c>
      <c r="AB127" s="365">
        <f t="shared" si="80"/>
        <v>0</v>
      </c>
      <c r="AC127" s="367"/>
      <c r="AD127" s="368">
        <f t="shared" si="81"/>
        <v>0</v>
      </c>
      <c r="AE127" s="367"/>
      <c r="AF127" s="407">
        <f t="shared" si="88"/>
        <v>0</v>
      </c>
      <c r="AG127" s="407">
        <f t="shared" si="82"/>
        <v>0</v>
      </c>
      <c r="AH127" s="407">
        <f t="shared" si="89"/>
        <v>15</v>
      </c>
      <c r="AI127" s="407">
        <f t="shared" si="91"/>
        <v>10</v>
      </c>
      <c r="AJ127" s="364" t="s">
        <v>161</v>
      </c>
      <c r="AK127" s="407">
        <f t="shared" si="86"/>
        <v>15</v>
      </c>
      <c r="AL127" s="364" t="s">
        <v>751</v>
      </c>
      <c r="AM127" s="407">
        <f t="shared" si="90"/>
        <v>10</v>
      </c>
      <c r="AN127" s="364" t="s">
        <v>161</v>
      </c>
      <c r="AO127" s="407">
        <f t="shared" si="83"/>
        <v>5</v>
      </c>
      <c r="AP127" s="364" t="s">
        <v>161</v>
      </c>
      <c r="AQ127" s="407">
        <f t="shared" si="84"/>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85"/>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87"/>
        <v>17725.467952353945</v>
      </c>
      <c r="Y128" s="367"/>
      <c r="Z128" s="367"/>
      <c r="AA128" s="367" t="s">
        <v>161</v>
      </c>
      <c r="AB128" s="365">
        <f t="shared" si="80"/>
        <v>0</v>
      </c>
      <c r="AC128" s="367"/>
      <c r="AD128" s="368">
        <f t="shared" si="81"/>
        <v>0</v>
      </c>
      <c r="AE128" s="367"/>
      <c r="AF128" s="407">
        <f t="shared" si="88"/>
        <v>0</v>
      </c>
      <c r="AG128" s="407">
        <f t="shared" si="82"/>
        <v>0</v>
      </c>
      <c r="AH128" s="407">
        <f t="shared" si="89"/>
        <v>15</v>
      </c>
      <c r="AI128" s="407">
        <f t="shared" si="91"/>
        <v>10</v>
      </c>
      <c r="AJ128" s="364" t="s">
        <v>161</v>
      </c>
      <c r="AK128" s="407">
        <f t="shared" si="86"/>
        <v>15</v>
      </c>
      <c r="AL128" s="364" t="s">
        <v>751</v>
      </c>
      <c r="AM128" s="407">
        <f t="shared" si="90"/>
        <v>10</v>
      </c>
      <c r="AN128" s="364" t="s">
        <v>161</v>
      </c>
      <c r="AO128" s="407">
        <f t="shared" si="83"/>
        <v>5</v>
      </c>
      <c r="AP128" s="364" t="s">
        <v>161</v>
      </c>
      <c r="AQ128" s="407">
        <f t="shared" si="84"/>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85"/>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87"/>
        <v>68326.753720012144</v>
      </c>
      <c r="Y129" s="367"/>
      <c r="Z129" s="367"/>
      <c r="AA129" s="367" t="s">
        <v>161</v>
      </c>
      <c r="AB129" s="365">
        <f t="shared" si="80"/>
        <v>0</v>
      </c>
      <c r="AC129" s="367"/>
      <c r="AD129" s="368">
        <f t="shared" si="81"/>
        <v>0</v>
      </c>
      <c r="AE129" s="367"/>
      <c r="AF129" s="407">
        <f t="shared" si="88"/>
        <v>0</v>
      </c>
      <c r="AG129" s="407">
        <f t="shared" si="82"/>
        <v>0</v>
      </c>
      <c r="AH129" s="407">
        <f t="shared" si="89"/>
        <v>15</v>
      </c>
      <c r="AI129" s="407">
        <f t="shared" si="91"/>
        <v>10</v>
      </c>
      <c r="AJ129" s="364" t="s">
        <v>161</v>
      </c>
      <c r="AK129" s="407">
        <f t="shared" si="86"/>
        <v>15</v>
      </c>
      <c r="AL129" s="364" t="s">
        <v>751</v>
      </c>
      <c r="AM129" s="407">
        <f t="shared" si="90"/>
        <v>10</v>
      </c>
      <c r="AN129" s="364" t="s">
        <v>161</v>
      </c>
      <c r="AO129" s="407">
        <f t="shared" si="83"/>
        <v>5</v>
      </c>
      <c r="AP129" s="364" t="s">
        <v>161</v>
      </c>
      <c r="AQ129" s="407">
        <f t="shared" si="84"/>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85"/>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87"/>
        <v>10044.431839667235</v>
      </c>
      <c r="Y130" s="367"/>
      <c r="Z130" s="367"/>
      <c r="AA130" s="367" t="s">
        <v>161</v>
      </c>
      <c r="AB130" s="365">
        <f t="shared" si="80"/>
        <v>0</v>
      </c>
      <c r="AC130" s="367"/>
      <c r="AD130" s="368">
        <f t="shared" si="81"/>
        <v>0</v>
      </c>
      <c r="AE130" s="367"/>
      <c r="AF130" s="407">
        <f t="shared" si="88"/>
        <v>0</v>
      </c>
      <c r="AG130" s="407">
        <f t="shared" si="82"/>
        <v>0</v>
      </c>
      <c r="AH130" s="407">
        <f t="shared" si="89"/>
        <v>15</v>
      </c>
      <c r="AI130" s="407">
        <f t="shared" si="91"/>
        <v>10</v>
      </c>
      <c r="AJ130" s="364" t="s">
        <v>161</v>
      </c>
      <c r="AK130" s="407">
        <f t="shared" si="86"/>
        <v>15</v>
      </c>
      <c r="AL130" s="364" t="s">
        <v>751</v>
      </c>
      <c r="AM130" s="407">
        <f t="shared" si="90"/>
        <v>10</v>
      </c>
      <c r="AN130" s="364" t="s">
        <v>161</v>
      </c>
      <c r="AO130" s="407">
        <f t="shared" si="83"/>
        <v>5</v>
      </c>
      <c r="AP130" s="364" t="s">
        <v>161</v>
      </c>
      <c r="AQ130" s="407">
        <f t="shared" si="84"/>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85"/>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87"/>
        <v>34746.790660062674</v>
      </c>
      <c r="Y131" s="367"/>
      <c r="Z131" s="367"/>
      <c r="AA131" s="367" t="s">
        <v>161</v>
      </c>
      <c r="AB131" s="365">
        <f t="shared" si="80"/>
        <v>0</v>
      </c>
      <c r="AC131" s="367"/>
      <c r="AD131" s="368">
        <f t="shared" si="81"/>
        <v>0</v>
      </c>
      <c r="AE131" s="367"/>
      <c r="AF131" s="407">
        <f t="shared" si="88"/>
        <v>0</v>
      </c>
      <c r="AG131" s="407">
        <f t="shared" si="82"/>
        <v>0</v>
      </c>
      <c r="AH131" s="407">
        <f t="shared" si="89"/>
        <v>15</v>
      </c>
      <c r="AI131" s="407">
        <f t="shared" si="91"/>
        <v>10</v>
      </c>
      <c r="AJ131" s="364" t="s">
        <v>161</v>
      </c>
      <c r="AK131" s="407">
        <f t="shared" si="86"/>
        <v>15</v>
      </c>
      <c r="AL131" s="364" t="s">
        <v>751</v>
      </c>
      <c r="AM131" s="407">
        <f t="shared" si="90"/>
        <v>10</v>
      </c>
      <c r="AN131" s="364" t="s">
        <v>161</v>
      </c>
      <c r="AO131" s="407">
        <f t="shared" si="83"/>
        <v>5</v>
      </c>
      <c r="AP131" s="364" t="s">
        <v>161</v>
      </c>
      <c r="AQ131" s="407">
        <f t="shared" si="84"/>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85"/>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87"/>
        <v>7090.1871809415779</v>
      </c>
      <c r="Y132" s="367"/>
      <c r="Z132" s="367"/>
      <c r="AA132" s="367" t="s">
        <v>161</v>
      </c>
      <c r="AB132" s="365">
        <f t="shared" si="80"/>
        <v>0</v>
      </c>
      <c r="AC132" s="367"/>
      <c r="AD132" s="368">
        <f t="shared" si="81"/>
        <v>0</v>
      </c>
      <c r="AE132" s="367"/>
      <c r="AF132" s="407">
        <f t="shared" si="88"/>
        <v>0</v>
      </c>
      <c r="AG132" s="407">
        <f t="shared" si="82"/>
        <v>0</v>
      </c>
      <c r="AH132" s="407">
        <f t="shared" si="89"/>
        <v>15</v>
      </c>
      <c r="AI132" s="407">
        <f t="shared" si="91"/>
        <v>10</v>
      </c>
      <c r="AJ132" s="364" t="s">
        <v>161</v>
      </c>
      <c r="AK132" s="407">
        <f t="shared" si="86"/>
        <v>15</v>
      </c>
      <c r="AL132" s="364" t="s">
        <v>751</v>
      </c>
      <c r="AM132" s="407">
        <f t="shared" si="90"/>
        <v>10</v>
      </c>
      <c r="AN132" s="364" t="s">
        <v>161</v>
      </c>
      <c r="AO132" s="407">
        <f t="shared" si="83"/>
        <v>5</v>
      </c>
      <c r="AP132" s="364" t="s">
        <v>161</v>
      </c>
      <c r="AQ132" s="407">
        <f t="shared" si="84"/>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85"/>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87"/>
        <v>15567.202678228419</v>
      </c>
      <c r="Y133" s="367"/>
      <c r="Z133" s="367"/>
      <c r="AA133" s="367" t="s">
        <v>161</v>
      </c>
      <c r="AB133" s="365">
        <f t="shared" si="80"/>
        <v>0</v>
      </c>
      <c r="AC133" s="367"/>
      <c r="AD133" s="368">
        <f t="shared" si="81"/>
        <v>0</v>
      </c>
      <c r="AE133" s="367"/>
      <c r="AF133" s="407">
        <f t="shared" si="88"/>
        <v>0</v>
      </c>
      <c r="AG133" s="407">
        <f t="shared" si="82"/>
        <v>0</v>
      </c>
      <c r="AH133" s="407">
        <f t="shared" si="89"/>
        <v>15</v>
      </c>
      <c r="AI133" s="407">
        <f t="shared" si="91"/>
        <v>10</v>
      </c>
      <c r="AJ133" s="364" t="s">
        <v>161</v>
      </c>
      <c r="AK133" s="407">
        <f t="shared" si="86"/>
        <v>15</v>
      </c>
      <c r="AL133" s="364" t="s">
        <v>751</v>
      </c>
      <c r="AM133" s="407">
        <f t="shared" si="90"/>
        <v>10</v>
      </c>
      <c r="AN133" s="364" t="s">
        <v>161</v>
      </c>
      <c r="AO133" s="407">
        <f t="shared" si="83"/>
        <v>5</v>
      </c>
      <c r="AP133" s="364" t="s">
        <v>161</v>
      </c>
      <c r="AQ133" s="407">
        <f t="shared" si="84"/>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85"/>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87"/>
        <v>7375.4773572845133</v>
      </c>
      <c r="Y134" s="367"/>
      <c r="Z134" s="367"/>
      <c r="AA134" s="367" t="s">
        <v>161</v>
      </c>
      <c r="AB134" s="365">
        <f t="shared" si="80"/>
        <v>0</v>
      </c>
      <c r="AC134" s="367"/>
      <c r="AD134" s="368">
        <f t="shared" si="81"/>
        <v>0</v>
      </c>
      <c r="AE134" s="367"/>
      <c r="AF134" s="407">
        <f t="shared" si="88"/>
        <v>0</v>
      </c>
      <c r="AG134" s="407">
        <f t="shared" si="82"/>
        <v>0</v>
      </c>
      <c r="AH134" s="407">
        <f t="shared" si="89"/>
        <v>15</v>
      </c>
      <c r="AI134" s="407">
        <f t="shared" si="91"/>
        <v>10</v>
      </c>
      <c r="AJ134" s="364" t="s">
        <v>161</v>
      </c>
      <c r="AK134" s="407">
        <f t="shared" si="86"/>
        <v>15</v>
      </c>
      <c r="AL134" s="364" t="s">
        <v>751</v>
      </c>
      <c r="AM134" s="407">
        <f t="shared" si="90"/>
        <v>10</v>
      </c>
      <c r="AN134" s="364" t="s">
        <v>161</v>
      </c>
      <c r="AO134" s="407">
        <f t="shared" si="83"/>
        <v>5</v>
      </c>
      <c r="AP134" s="364" t="s">
        <v>161</v>
      </c>
      <c r="AQ134" s="407">
        <f t="shared" si="84"/>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85"/>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87"/>
        <v>31502.112946600078</v>
      </c>
      <c r="Y135" s="367"/>
      <c r="Z135" s="367"/>
      <c r="AA135" s="367" t="s">
        <v>161</v>
      </c>
      <c r="AB135" s="365">
        <f t="shared" si="80"/>
        <v>0</v>
      </c>
      <c r="AC135" s="367"/>
      <c r="AD135" s="368">
        <f t="shared" si="81"/>
        <v>0</v>
      </c>
      <c r="AE135" s="367"/>
      <c r="AF135" s="407">
        <f t="shared" si="88"/>
        <v>0</v>
      </c>
      <c r="AG135" s="407">
        <f t="shared" si="82"/>
        <v>0</v>
      </c>
      <c r="AH135" s="407">
        <f t="shared" si="89"/>
        <v>15</v>
      </c>
      <c r="AI135" s="407">
        <f t="shared" si="91"/>
        <v>10</v>
      </c>
      <c r="AJ135" s="364" t="s">
        <v>161</v>
      </c>
      <c r="AK135" s="407">
        <f t="shared" si="86"/>
        <v>15</v>
      </c>
      <c r="AL135" s="364" t="s">
        <v>751</v>
      </c>
      <c r="AM135" s="407">
        <f t="shared" si="90"/>
        <v>10</v>
      </c>
      <c r="AN135" s="364" t="s">
        <v>161</v>
      </c>
      <c r="AO135" s="407">
        <f t="shared" si="83"/>
        <v>5</v>
      </c>
      <c r="AP135" s="364" t="s">
        <v>161</v>
      </c>
      <c r="AQ135" s="407">
        <f t="shared" si="84"/>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85"/>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87"/>
        <v>5102.4724519362962</v>
      </c>
      <c r="Y136" s="367"/>
      <c r="Z136" s="367"/>
      <c r="AA136" s="367" t="s">
        <v>161</v>
      </c>
      <c r="AB136" s="365">
        <f t="shared" si="80"/>
        <v>0</v>
      </c>
      <c r="AC136" s="367"/>
      <c r="AD136" s="368">
        <f t="shared" si="81"/>
        <v>0</v>
      </c>
      <c r="AE136" s="367"/>
      <c r="AF136" s="407">
        <f t="shared" si="88"/>
        <v>0</v>
      </c>
      <c r="AG136" s="407">
        <f t="shared" si="82"/>
        <v>0</v>
      </c>
      <c r="AH136" s="407">
        <f t="shared" si="89"/>
        <v>15</v>
      </c>
      <c r="AI136" s="407">
        <f t="shared" si="91"/>
        <v>10</v>
      </c>
      <c r="AJ136" s="364" t="s">
        <v>161</v>
      </c>
      <c r="AK136" s="407">
        <f t="shared" si="86"/>
        <v>15</v>
      </c>
      <c r="AL136" s="364" t="s">
        <v>751</v>
      </c>
      <c r="AM136" s="407">
        <f t="shared" si="90"/>
        <v>10</v>
      </c>
      <c r="AN136" s="364" t="s">
        <v>161</v>
      </c>
      <c r="AO136" s="407">
        <f t="shared" si="83"/>
        <v>5</v>
      </c>
      <c r="AP136" s="364" t="s">
        <v>161</v>
      </c>
      <c r="AQ136" s="407">
        <f t="shared" si="84"/>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85"/>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87"/>
        <v>12289.657780298734</v>
      </c>
      <c r="Y137" s="367"/>
      <c r="Z137" s="367"/>
      <c r="AA137" s="367" t="s">
        <v>161</v>
      </c>
      <c r="AB137" s="365">
        <f t="shared" si="80"/>
        <v>0</v>
      </c>
      <c r="AC137" s="367"/>
      <c r="AD137" s="368">
        <f t="shared" si="81"/>
        <v>0</v>
      </c>
      <c r="AE137" s="367"/>
      <c r="AF137" s="407">
        <f t="shared" si="88"/>
        <v>0</v>
      </c>
      <c r="AG137" s="407">
        <f t="shared" si="82"/>
        <v>0</v>
      </c>
      <c r="AH137" s="407">
        <f t="shared" si="89"/>
        <v>15</v>
      </c>
      <c r="AI137" s="407">
        <f t="shared" si="91"/>
        <v>10</v>
      </c>
      <c r="AJ137" s="364" t="s">
        <v>161</v>
      </c>
      <c r="AK137" s="407">
        <f t="shared" si="86"/>
        <v>15</v>
      </c>
      <c r="AL137" s="364" t="s">
        <v>751</v>
      </c>
      <c r="AM137" s="407">
        <f t="shared" si="90"/>
        <v>10</v>
      </c>
      <c r="AN137" s="364" t="s">
        <v>161</v>
      </c>
      <c r="AO137" s="407">
        <f t="shared" si="83"/>
        <v>5</v>
      </c>
      <c r="AP137" s="364" t="s">
        <v>161</v>
      </c>
      <c r="AQ137" s="407">
        <f t="shared" si="84"/>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85"/>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87"/>
        <v>15162.235924390983</v>
      </c>
      <c r="Y138" s="367"/>
      <c r="Z138" s="367"/>
      <c r="AA138" s="367" t="s">
        <v>161</v>
      </c>
      <c r="AB138" s="365">
        <f t="shared" si="80"/>
        <v>0</v>
      </c>
      <c r="AC138" s="367"/>
      <c r="AD138" s="368">
        <f t="shared" si="81"/>
        <v>0</v>
      </c>
      <c r="AE138" s="367"/>
      <c r="AF138" s="407">
        <f t="shared" si="88"/>
        <v>0</v>
      </c>
      <c r="AG138" s="407">
        <f t="shared" si="82"/>
        <v>0</v>
      </c>
      <c r="AH138" s="407">
        <f t="shared" si="89"/>
        <v>15</v>
      </c>
      <c r="AI138" s="407">
        <f t="shared" si="91"/>
        <v>10</v>
      </c>
      <c r="AJ138" s="364" t="s">
        <v>161</v>
      </c>
      <c r="AK138" s="407">
        <f t="shared" si="86"/>
        <v>15</v>
      </c>
      <c r="AL138" s="364" t="s">
        <v>751</v>
      </c>
      <c r="AM138" s="407">
        <f t="shared" si="90"/>
        <v>10</v>
      </c>
      <c r="AN138" s="364" t="s">
        <v>161</v>
      </c>
      <c r="AO138" s="407">
        <f t="shared" si="83"/>
        <v>5</v>
      </c>
      <c r="AP138" s="364" t="s">
        <v>161</v>
      </c>
      <c r="AQ138" s="407">
        <f t="shared" si="84"/>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85"/>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87"/>
        <v>14214.596179116548</v>
      </c>
      <c r="Y139" s="367"/>
      <c r="Z139" s="367"/>
      <c r="AA139" s="367" t="s">
        <v>161</v>
      </c>
      <c r="AB139" s="365">
        <f t="shared" si="80"/>
        <v>0</v>
      </c>
      <c r="AC139" s="367"/>
      <c r="AD139" s="368">
        <f t="shared" si="81"/>
        <v>0</v>
      </c>
      <c r="AE139" s="367"/>
      <c r="AF139" s="407">
        <f t="shared" si="88"/>
        <v>0</v>
      </c>
      <c r="AG139" s="407">
        <f t="shared" si="82"/>
        <v>0</v>
      </c>
      <c r="AH139" s="407">
        <f t="shared" si="89"/>
        <v>15</v>
      </c>
      <c r="AI139" s="407">
        <f t="shared" si="91"/>
        <v>10</v>
      </c>
      <c r="AJ139" s="364" t="s">
        <v>161</v>
      </c>
      <c r="AK139" s="407">
        <f t="shared" si="86"/>
        <v>15</v>
      </c>
      <c r="AL139" s="364" t="s">
        <v>751</v>
      </c>
      <c r="AM139" s="407">
        <f t="shared" si="90"/>
        <v>10</v>
      </c>
      <c r="AN139" s="364" t="s">
        <v>161</v>
      </c>
      <c r="AO139" s="407">
        <f t="shared" si="83"/>
        <v>5</v>
      </c>
      <c r="AP139" s="364" t="s">
        <v>161</v>
      </c>
      <c r="AQ139" s="407">
        <f t="shared" si="84"/>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85"/>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87"/>
        <v>25459.921156373195</v>
      </c>
      <c r="Y140" s="367"/>
      <c r="Z140" s="367"/>
      <c r="AA140" s="367" t="s">
        <v>161</v>
      </c>
      <c r="AB140" s="365">
        <f t="shared" si="80"/>
        <v>0</v>
      </c>
      <c r="AC140" s="367"/>
      <c r="AD140" s="368">
        <f t="shared" si="81"/>
        <v>0</v>
      </c>
      <c r="AE140" s="367"/>
      <c r="AF140" s="407">
        <f t="shared" si="88"/>
        <v>0</v>
      </c>
      <c r="AG140" s="407">
        <f t="shared" si="82"/>
        <v>0</v>
      </c>
      <c r="AH140" s="407">
        <f t="shared" si="89"/>
        <v>15</v>
      </c>
      <c r="AI140" s="407">
        <f t="shared" si="91"/>
        <v>10</v>
      </c>
      <c r="AJ140" s="364" t="s">
        <v>161</v>
      </c>
      <c r="AK140" s="407">
        <f t="shared" si="86"/>
        <v>15</v>
      </c>
      <c r="AL140" s="364" t="s">
        <v>751</v>
      </c>
      <c r="AM140" s="407">
        <f t="shared" si="90"/>
        <v>10</v>
      </c>
      <c r="AN140" s="364" t="s">
        <v>161</v>
      </c>
      <c r="AO140" s="407">
        <f t="shared" si="83"/>
        <v>5</v>
      </c>
      <c r="AP140" s="364" t="s">
        <v>161</v>
      </c>
      <c r="AQ140" s="407">
        <f t="shared" si="84"/>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85"/>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87"/>
        <v>35757.606388355402</v>
      </c>
      <c r="Y141" s="367"/>
      <c r="Z141" s="367"/>
      <c r="AA141" s="367" t="s">
        <v>161</v>
      </c>
      <c r="AB141" s="365">
        <f t="shared" si="80"/>
        <v>0</v>
      </c>
      <c r="AC141" s="367"/>
      <c r="AD141" s="368">
        <f t="shared" si="81"/>
        <v>0</v>
      </c>
      <c r="AE141" s="367"/>
      <c r="AF141" s="407">
        <f t="shared" si="88"/>
        <v>0</v>
      </c>
      <c r="AG141" s="407">
        <f t="shared" si="82"/>
        <v>0</v>
      </c>
      <c r="AH141" s="407">
        <f t="shared" si="89"/>
        <v>15</v>
      </c>
      <c r="AI141" s="407">
        <f t="shared" si="91"/>
        <v>10</v>
      </c>
      <c r="AJ141" s="364" t="s">
        <v>161</v>
      </c>
      <c r="AK141" s="407">
        <f t="shared" si="86"/>
        <v>15</v>
      </c>
      <c r="AL141" s="364" t="s">
        <v>751</v>
      </c>
      <c r="AM141" s="407">
        <f t="shared" si="90"/>
        <v>10</v>
      </c>
      <c r="AN141" s="364" t="s">
        <v>161</v>
      </c>
      <c r="AO141" s="407">
        <f t="shared" si="83"/>
        <v>5</v>
      </c>
      <c r="AP141" s="364" t="s">
        <v>161</v>
      </c>
      <c r="AQ141" s="407">
        <f t="shared" si="84"/>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85"/>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87"/>
        <v>23976.455737884862</v>
      </c>
      <c r="Y142" s="367"/>
      <c r="Z142" s="367"/>
      <c r="AA142" s="367" t="s">
        <v>161</v>
      </c>
      <c r="AB142" s="365">
        <f t="shared" si="80"/>
        <v>0</v>
      </c>
      <c r="AC142" s="367"/>
      <c r="AD142" s="368">
        <f t="shared" si="81"/>
        <v>0</v>
      </c>
      <c r="AE142" s="367"/>
      <c r="AF142" s="407">
        <f t="shared" si="88"/>
        <v>0</v>
      </c>
      <c r="AG142" s="407">
        <f t="shared" si="82"/>
        <v>0</v>
      </c>
      <c r="AH142" s="407">
        <f t="shared" si="89"/>
        <v>15</v>
      </c>
      <c r="AI142" s="407">
        <f t="shared" si="91"/>
        <v>10</v>
      </c>
      <c r="AJ142" s="364" t="s">
        <v>161</v>
      </c>
      <c r="AK142" s="407">
        <f t="shared" si="86"/>
        <v>15</v>
      </c>
      <c r="AL142" s="364" t="s">
        <v>751</v>
      </c>
      <c r="AM142" s="407">
        <f t="shared" si="90"/>
        <v>10</v>
      </c>
      <c r="AN142" s="364" t="s">
        <v>161</v>
      </c>
      <c r="AO142" s="407">
        <f t="shared" si="83"/>
        <v>5</v>
      </c>
      <c r="AP142" s="364" t="s">
        <v>161</v>
      </c>
      <c r="AQ142" s="407">
        <f t="shared" si="84"/>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85"/>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87"/>
        <v>8208.8999809648703</v>
      </c>
      <c r="Y143" s="367"/>
      <c r="Z143" s="367"/>
      <c r="AA143" s="367" t="s">
        <v>161</v>
      </c>
      <c r="AB143" s="365">
        <f t="shared" si="80"/>
        <v>0</v>
      </c>
      <c r="AC143" s="367"/>
      <c r="AD143" s="368">
        <f t="shared" si="81"/>
        <v>0</v>
      </c>
      <c r="AE143" s="367"/>
      <c r="AF143" s="407">
        <f t="shared" si="88"/>
        <v>0</v>
      </c>
      <c r="AG143" s="407">
        <f t="shared" si="82"/>
        <v>0</v>
      </c>
      <c r="AH143" s="407">
        <f t="shared" si="89"/>
        <v>15</v>
      </c>
      <c r="AI143" s="407">
        <f t="shared" si="91"/>
        <v>10</v>
      </c>
      <c r="AJ143" s="364" t="s">
        <v>161</v>
      </c>
      <c r="AK143" s="407">
        <f t="shared" si="86"/>
        <v>15</v>
      </c>
      <c r="AL143" s="364" t="s">
        <v>751</v>
      </c>
      <c r="AM143" s="407">
        <f t="shared" si="90"/>
        <v>10</v>
      </c>
      <c r="AN143" s="364" t="s">
        <v>161</v>
      </c>
      <c r="AO143" s="407">
        <f t="shared" si="83"/>
        <v>5</v>
      </c>
      <c r="AP143" s="364" t="s">
        <v>161</v>
      </c>
      <c r="AQ143" s="407">
        <f t="shared" si="84"/>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85"/>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si="87"/>
        <v>5115.6912924853541</v>
      </c>
      <c r="Y144" s="367"/>
      <c r="Z144" s="367"/>
      <c r="AA144" s="367" t="s">
        <v>161</v>
      </c>
      <c r="AB144" s="365">
        <f t="shared" si="80"/>
        <v>0</v>
      </c>
      <c r="AC144" s="367"/>
      <c r="AD144" s="368">
        <f t="shared" si="81"/>
        <v>0</v>
      </c>
      <c r="AE144" s="367"/>
      <c r="AF144" s="407">
        <f t="shared" si="88"/>
        <v>0</v>
      </c>
      <c r="AG144" s="407">
        <f t="shared" si="82"/>
        <v>0</v>
      </c>
      <c r="AH144" s="407">
        <f t="shared" si="89"/>
        <v>15</v>
      </c>
      <c r="AI144" s="407">
        <f t="shared" si="91"/>
        <v>10</v>
      </c>
      <c r="AJ144" s="364" t="s">
        <v>161</v>
      </c>
      <c r="AK144" s="407">
        <f t="shared" si="86"/>
        <v>15</v>
      </c>
      <c r="AL144" s="364" t="s">
        <v>751</v>
      </c>
      <c r="AM144" s="407">
        <f t="shared" si="90"/>
        <v>10</v>
      </c>
      <c r="AN144" s="364" t="s">
        <v>161</v>
      </c>
      <c r="AO144" s="407">
        <f t="shared" si="83"/>
        <v>5</v>
      </c>
      <c r="AP144" s="364" t="s">
        <v>161</v>
      </c>
      <c r="AQ144" s="407">
        <f t="shared" si="84"/>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85"/>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7"/>
        <v>45716.4809834806</v>
      </c>
      <c r="Y145" s="367"/>
      <c r="Z145" s="367"/>
      <c r="AA145" s="367" t="s">
        <v>161</v>
      </c>
      <c r="AB145" s="365">
        <f t="shared" si="80"/>
        <v>0</v>
      </c>
      <c r="AC145" s="367"/>
      <c r="AD145" s="368">
        <f t="shared" si="81"/>
        <v>0</v>
      </c>
      <c r="AE145" s="367"/>
      <c r="AF145" s="407">
        <f t="shared" si="88"/>
        <v>0</v>
      </c>
      <c r="AG145" s="407">
        <f t="shared" si="82"/>
        <v>0</v>
      </c>
      <c r="AH145" s="407">
        <f t="shared" si="89"/>
        <v>15</v>
      </c>
      <c r="AI145" s="407">
        <f t="shared" si="91"/>
        <v>10</v>
      </c>
      <c r="AJ145" s="364" t="s">
        <v>161</v>
      </c>
      <c r="AK145" s="407">
        <f t="shared" si="86"/>
        <v>15</v>
      </c>
      <c r="AL145" s="364" t="s">
        <v>751</v>
      </c>
      <c r="AM145" s="407">
        <f t="shared" si="90"/>
        <v>10</v>
      </c>
      <c r="AN145" s="364" t="s">
        <v>161</v>
      </c>
      <c r="AO145" s="407">
        <f t="shared" si="83"/>
        <v>5</v>
      </c>
      <c r="AP145" s="364" t="s">
        <v>161</v>
      </c>
      <c r="AQ145" s="407">
        <f t="shared" si="84"/>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85"/>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7"/>
        <v>100212.57212268448</v>
      </c>
      <c r="Y146" s="367"/>
      <c r="Z146" s="367"/>
      <c r="AA146" s="367" t="s">
        <v>161</v>
      </c>
      <c r="AB146" s="365">
        <f t="shared" si="80"/>
        <v>0</v>
      </c>
      <c r="AC146" s="367"/>
      <c r="AD146" s="368">
        <f t="shared" si="81"/>
        <v>0</v>
      </c>
      <c r="AE146" s="367"/>
      <c r="AF146" s="407">
        <f t="shared" si="88"/>
        <v>0</v>
      </c>
      <c r="AG146" s="407">
        <f t="shared" si="82"/>
        <v>0</v>
      </c>
      <c r="AH146" s="407">
        <f t="shared" si="89"/>
        <v>15</v>
      </c>
      <c r="AI146" s="407">
        <f t="shared" si="91"/>
        <v>10</v>
      </c>
      <c r="AJ146" s="364" t="s">
        <v>161</v>
      </c>
      <c r="AK146" s="407">
        <f t="shared" si="86"/>
        <v>15</v>
      </c>
      <c r="AL146" s="364" t="s">
        <v>751</v>
      </c>
      <c r="AM146" s="407">
        <f t="shared" si="90"/>
        <v>10</v>
      </c>
      <c r="AN146" s="364" t="s">
        <v>161</v>
      </c>
      <c r="AO146" s="407">
        <f t="shared" si="83"/>
        <v>5</v>
      </c>
      <c r="AP146" s="364" t="s">
        <v>161</v>
      </c>
      <c r="AQ146" s="407">
        <f t="shared" si="84"/>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85"/>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7"/>
        <v>209535.37807470391</v>
      </c>
      <c r="Y147" s="254"/>
      <c r="Z147" s="367"/>
      <c r="AA147" s="254" t="s">
        <v>161</v>
      </c>
      <c r="AB147" s="365">
        <f t="shared" si="80"/>
        <v>0</v>
      </c>
      <c r="AC147" s="254"/>
      <c r="AD147" s="368">
        <f t="shared" si="81"/>
        <v>0</v>
      </c>
      <c r="AE147" s="254"/>
      <c r="AF147" s="407">
        <f t="shared" si="88"/>
        <v>0</v>
      </c>
      <c r="AG147" s="407">
        <f t="shared" si="82"/>
        <v>0</v>
      </c>
      <c r="AH147" s="407">
        <f t="shared" si="89"/>
        <v>15</v>
      </c>
      <c r="AI147" s="407">
        <f t="shared" si="91"/>
        <v>10</v>
      </c>
      <c r="AJ147" s="364" t="s">
        <v>161</v>
      </c>
      <c r="AK147" s="407">
        <f t="shared" si="86"/>
        <v>15</v>
      </c>
      <c r="AL147" s="364" t="s">
        <v>751</v>
      </c>
      <c r="AM147" s="407">
        <f t="shared" si="90"/>
        <v>10</v>
      </c>
      <c r="AN147" s="255" t="s">
        <v>161</v>
      </c>
      <c r="AO147" s="407">
        <f t="shared" si="83"/>
        <v>5</v>
      </c>
      <c r="AP147" s="364" t="s">
        <v>161</v>
      </c>
      <c r="AQ147" s="407">
        <f t="shared" si="84"/>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85"/>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7"/>
        <v>18056.08912792931</v>
      </c>
      <c r="Y148" s="367"/>
      <c r="Z148" s="367"/>
      <c r="AA148" s="367" t="s">
        <v>161</v>
      </c>
      <c r="AB148" s="365">
        <f t="shared" si="80"/>
        <v>0</v>
      </c>
      <c r="AC148" s="367"/>
      <c r="AD148" s="368">
        <f t="shared" si="81"/>
        <v>0</v>
      </c>
      <c r="AE148" s="367"/>
      <c r="AF148" s="407">
        <f t="shared" si="88"/>
        <v>0</v>
      </c>
      <c r="AG148" s="407">
        <f t="shared" si="82"/>
        <v>0</v>
      </c>
      <c r="AH148" s="407">
        <f t="shared" si="89"/>
        <v>15</v>
      </c>
      <c r="AI148" s="407">
        <f t="shared" si="91"/>
        <v>10</v>
      </c>
      <c r="AJ148" s="364" t="s">
        <v>161</v>
      </c>
      <c r="AK148" s="407">
        <f t="shared" si="86"/>
        <v>15</v>
      </c>
      <c r="AL148" s="364" t="s">
        <v>751</v>
      </c>
      <c r="AM148" s="407">
        <f t="shared" si="90"/>
        <v>10</v>
      </c>
      <c r="AN148" s="364" t="s">
        <v>161</v>
      </c>
      <c r="AO148" s="407">
        <f t="shared" si="83"/>
        <v>5</v>
      </c>
      <c r="AP148" s="364" t="s">
        <v>161</v>
      </c>
      <c r="AQ148" s="407">
        <f t="shared" si="84"/>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85"/>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si="87"/>
        <v>63006.37716368054</v>
      </c>
      <c r="Y149" s="367"/>
      <c r="Z149" s="367"/>
      <c r="AA149" s="367" t="s">
        <v>161</v>
      </c>
      <c r="AB149" s="365">
        <f t="shared" si="80"/>
        <v>0</v>
      </c>
      <c r="AC149" s="367"/>
      <c r="AD149" s="368">
        <f t="shared" si="81"/>
        <v>0</v>
      </c>
      <c r="AE149" s="367"/>
      <c r="AF149" s="407">
        <f t="shared" si="88"/>
        <v>0</v>
      </c>
      <c r="AG149" s="407">
        <f t="shared" si="82"/>
        <v>0</v>
      </c>
      <c r="AH149" s="407">
        <f t="shared" si="89"/>
        <v>15</v>
      </c>
      <c r="AI149" s="407">
        <f t="shared" si="91"/>
        <v>10</v>
      </c>
      <c r="AJ149" s="364" t="s">
        <v>161</v>
      </c>
      <c r="AK149" s="407">
        <f t="shared" si="86"/>
        <v>15</v>
      </c>
      <c r="AL149" s="364" t="s">
        <v>751</v>
      </c>
      <c r="AM149" s="407">
        <f t="shared" si="90"/>
        <v>10</v>
      </c>
      <c r="AN149" s="364" t="s">
        <v>161</v>
      </c>
      <c r="AO149" s="407">
        <f t="shared" si="83"/>
        <v>5</v>
      </c>
      <c r="AP149" s="364" t="s">
        <v>161</v>
      </c>
      <c r="AQ149" s="407">
        <f t="shared" si="84"/>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85"/>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87"/>
        <v>807.05092750951746</v>
      </c>
      <c r="Y150" s="338">
        <f>IF(DD150&lt;500,0,IF(DD150&lt;1000,5,IF(DD150&gt;1000,10)))</f>
        <v>0</v>
      </c>
      <c r="Z150" s="338">
        <f>IF(AA150="Yes",15,0)</f>
        <v>15</v>
      </c>
      <c r="AA150" s="331" t="s">
        <v>161</v>
      </c>
      <c r="AB150" s="338">
        <f t="shared" si="80"/>
        <v>10</v>
      </c>
      <c r="AC150" s="385" t="s">
        <v>161</v>
      </c>
      <c r="AD150" s="338">
        <f t="shared" si="81"/>
        <v>10</v>
      </c>
      <c r="AE150" s="385" t="s">
        <v>161</v>
      </c>
      <c r="AF150" s="407">
        <f t="shared" si="88"/>
        <v>5</v>
      </c>
      <c r="AG150" s="407">
        <f>IF(BM148&lt;999,20,IF(BM148&lt;1499,15,IF(BM148&lt;1999,10,IF(BM148&lt;3999,5,IF(BM148&gt;4000,0)))))</f>
        <v>20</v>
      </c>
      <c r="AH150" s="407">
        <f t="shared" si="89"/>
        <v>15</v>
      </c>
      <c r="AI150" s="407">
        <f t="shared" si="91"/>
        <v>10</v>
      </c>
      <c r="AJ150" s="406" t="s">
        <v>161</v>
      </c>
      <c r="AK150" s="407">
        <v>15</v>
      </c>
      <c r="AL150" s="406" t="s">
        <v>751</v>
      </c>
      <c r="AM150" s="407">
        <f t="shared" si="90"/>
        <v>10</v>
      </c>
      <c r="AN150" s="406" t="s">
        <v>161</v>
      </c>
      <c r="AO150" s="407">
        <f t="shared" ref="AO150:AO177" si="92">IF(AP150="Yes",10,0)</f>
        <v>0</v>
      </c>
      <c r="AP150" s="406" t="s">
        <v>162</v>
      </c>
      <c r="AQ150" s="407">
        <f t="shared" si="84"/>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85"/>
        <v>75</v>
      </c>
      <c r="BR150" s="331"/>
      <c r="BS150" s="406"/>
      <c r="BT150" s="338">
        <v>100</v>
      </c>
      <c r="BU150" s="407">
        <v>100</v>
      </c>
      <c r="BV150" s="406">
        <f t="shared" ref="BV150:BV185" si="93">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87"/>
        <v>2103.5491872249895</v>
      </c>
      <c r="Y151" s="338">
        <f>IF(DD151&lt;500,0,IF(DD151&lt;1000,5,IF(DD151&gt;1000,10)))</f>
        <v>5</v>
      </c>
      <c r="Z151" s="338">
        <f>IF(AA151="Yes",15,0)</f>
        <v>15</v>
      </c>
      <c r="AA151" s="331" t="s">
        <v>161</v>
      </c>
      <c r="AB151" s="338">
        <f t="shared" si="80"/>
        <v>10</v>
      </c>
      <c r="AC151" s="385" t="s">
        <v>161</v>
      </c>
      <c r="AD151" s="338">
        <f t="shared" si="81"/>
        <v>10</v>
      </c>
      <c r="AE151" s="385" t="s">
        <v>161</v>
      </c>
      <c r="AF151" s="407">
        <f t="shared" si="88"/>
        <v>5</v>
      </c>
      <c r="AG151" s="407">
        <f>IF(BM149&lt;999,20,IF(BM149&lt;1499,15,IF(BM149&lt;1999,10,IF(BM149&lt;3999,5,IF(BM149&gt;4000,0)))))</f>
        <v>20</v>
      </c>
      <c r="AH151" s="407">
        <f t="shared" si="89"/>
        <v>15</v>
      </c>
      <c r="AI151" s="407">
        <f t="shared" si="91"/>
        <v>10</v>
      </c>
      <c r="AJ151" s="406" t="s">
        <v>161</v>
      </c>
      <c r="AK151" s="407">
        <v>15</v>
      </c>
      <c r="AL151" s="406" t="s">
        <v>751</v>
      </c>
      <c r="AM151" s="407">
        <f t="shared" si="90"/>
        <v>10</v>
      </c>
      <c r="AN151" s="406" t="s">
        <v>161</v>
      </c>
      <c r="AO151" s="407">
        <f t="shared" si="92"/>
        <v>0</v>
      </c>
      <c r="AP151" s="406" t="s">
        <v>162</v>
      </c>
      <c r="AQ151" s="407">
        <f t="shared" ref="AQ151:AQ177" si="94">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85"/>
        <v>75</v>
      </c>
      <c r="BR151" s="331"/>
      <c r="BS151" s="406"/>
      <c r="BT151" s="338"/>
      <c r="BU151" s="407"/>
      <c r="BV151" s="406">
        <f t="shared" si="93"/>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87"/>
        <v>226.17036161740458</v>
      </c>
      <c r="Y152" s="338">
        <f>IF(DD152&lt;500,0,IF(DD152&lt;1000,5,IF(DD152&gt;1000,10)))</f>
        <v>0</v>
      </c>
      <c r="Z152" s="338">
        <f>IF(AA152="Yes",15,0)</f>
        <v>15</v>
      </c>
      <c r="AA152" s="331" t="s">
        <v>161</v>
      </c>
      <c r="AB152" s="338">
        <f t="shared" si="80"/>
        <v>10</v>
      </c>
      <c r="AC152" s="385" t="s">
        <v>161</v>
      </c>
      <c r="AD152" s="338">
        <f t="shared" si="81"/>
        <v>10</v>
      </c>
      <c r="AE152" s="385" t="s">
        <v>161</v>
      </c>
      <c r="AF152" s="407">
        <f t="shared" si="88"/>
        <v>5</v>
      </c>
      <c r="AG152" s="407">
        <f>IF(BM150&lt;999,20,IF(BM150&lt;1499,15,IF(BM150&lt;1999,10,IF(BM150&lt;3999,5,IF(BM150&gt;4000,0)))))</f>
        <v>0</v>
      </c>
      <c r="AH152" s="407">
        <f t="shared" si="89"/>
        <v>15</v>
      </c>
      <c r="AI152" s="407">
        <f t="shared" si="91"/>
        <v>10</v>
      </c>
      <c r="AJ152" s="406" t="s">
        <v>161</v>
      </c>
      <c r="AK152" s="407">
        <v>15</v>
      </c>
      <c r="AL152" s="406" t="s">
        <v>751</v>
      </c>
      <c r="AM152" s="407">
        <f t="shared" si="90"/>
        <v>10</v>
      </c>
      <c r="AN152" s="406" t="s">
        <v>161</v>
      </c>
      <c r="AO152" s="407">
        <f t="shared" si="92"/>
        <v>0</v>
      </c>
      <c r="AP152" s="406" t="s">
        <v>162</v>
      </c>
      <c r="AQ152" s="407">
        <f t="shared" si="94"/>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85"/>
        <v>55</v>
      </c>
      <c r="BR152" s="331"/>
      <c r="BS152" s="406"/>
      <c r="BT152" s="338">
        <v>100</v>
      </c>
      <c r="BU152" s="407">
        <v>100</v>
      </c>
      <c r="BV152" s="406">
        <f t="shared" si="93"/>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ref="X153:X177" si="95">(EI153/CZ153)/CO153</f>
        <v>1789.7333075371355</v>
      </c>
      <c r="Y153" s="338">
        <f>IF(DD153&lt;500,0,IF(DD153&lt;1000,5,IF(DD153&gt;1000,10)))</f>
        <v>5</v>
      </c>
      <c r="Z153" s="338">
        <f>IF(AA153="Yes",15,0)</f>
        <v>15</v>
      </c>
      <c r="AA153" s="331" t="s">
        <v>161</v>
      </c>
      <c r="AB153" s="338">
        <f t="shared" si="80"/>
        <v>10</v>
      </c>
      <c r="AC153" s="385" t="s">
        <v>161</v>
      </c>
      <c r="AD153" s="338">
        <f t="shared" si="81"/>
        <v>10</v>
      </c>
      <c r="AE153" s="385" t="s">
        <v>161</v>
      </c>
      <c r="AF153" s="407">
        <f t="shared" ref="AF153:AF177" si="96">IF(AU153&lt;30,0,IF(AU153&lt;50,5,IF(AU153&lt;65,10,IF(AU153&lt;79,15,IF(AU153&gt;80,20)))))</f>
        <v>5</v>
      </c>
      <c r="AG153" s="407">
        <f>IF(BM151&lt;999,20,IF(BM151&lt;1499,15,IF(BM151&lt;1999,10,IF(BM151&lt;3999,5,IF(BM151&gt;4000,0)))))</f>
        <v>0</v>
      </c>
      <c r="AH153" s="407">
        <f t="shared" ref="AH153:AH177" si="97">IF(AA153="Yes",15,0)</f>
        <v>15</v>
      </c>
      <c r="AI153" s="407">
        <f t="shared" si="91"/>
        <v>10</v>
      </c>
      <c r="AJ153" s="406" t="s">
        <v>161</v>
      </c>
      <c r="AK153" s="407">
        <v>15</v>
      </c>
      <c r="AL153" s="406" t="s">
        <v>751</v>
      </c>
      <c r="AM153" s="407">
        <f t="shared" ref="AM153:AM177" si="98">IF(AN153="Yes",10,0)</f>
        <v>10</v>
      </c>
      <c r="AN153" s="406" t="s">
        <v>161</v>
      </c>
      <c r="AO153" s="407">
        <f t="shared" si="92"/>
        <v>0</v>
      </c>
      <c r="AP153" s="406" t="s">
        <v>162</v>
      </c>
      <c r="AQ153" s="407">
        <f t="shared" si="94"/>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85"/>
        <v>55</v>
      </c>
      <c r="BR153" s="331"/>
      <c r="BS153" s="406"/>
      <c r="BT153" s="338"/>
      <c r="BU153" s="407"/>
      <c r="BV153" s="406">
        <f t="shared" si="93"/>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5"/>
        <v>1967.3398086522786</v>
      </c>
      <c r="Y154" s="331"/>
      <c r="Z154" s="331"/>
      <c r="AA154" s="331" t="s">
        <v>161</v>
      </c>
      <c r="AB154" s="331"/>
      <c r="AC154" s="331"/>
      <c r="AD154" s="331"/>
      <c r="AE154" s="331"/>
      <c r="AF154" s="407">
        <f t="shared" si="96"/>
        <v>5</v>
      </c>
      <c r="AG154" s="407">
        <f>IF(X154&lt;999,20,IF(X154&lt;1499,15,IF(X154&lt;1999,10,IF(X154&lt;3999,5,IF(X154&gt;4000,0)))))</f>
        <v>10</v>
      </c>
      <c r="AH154" s="407">
        <f t="shared" si="97"/>
        <v>15</v>
      </c>
      <c r="AI154" s="407">
        <v>0</v>
      </c>
      <c r="AJ154" s="406" t="s">
        <v>162</v>
      </c>
      <c r="AK154" s="407">
        <f>IF(AL154="Minimal",15,0)</f>
        <v>15</v>
      </c>
      <c r="AL154" s="406" t="s">
        <v>751</v>
      </c>
      <c r="AM154" s="407">
        <f t="shared" si="98"/>
        <v>10</v>
      </c>
      <c r="AN154" s="406" t="s">
        <v>161</v>
      </c>
      <c r="AO154" s="407">
        <f t="shared" si="92"/>
        <v>0</v>
      </c>
      <c r="AP154" s="406" t="s">
        <v>162</v>
      </c>
      <c r="AQ154" s="407">
        <f t="shared" si="94"/>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85"/>
        <v>55</v>
      </c>
      <c r="BR154" s="386"/>
      <c r="BS154" s="408"/>
      <c r="BT154" s="386"/>
      <c r="BU154" s="407"/>
      <c r="BV154" s="406">
        <f t="shared" si="93"/>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5"/>
        <v>1484.2014063804211</v>
      </c>
      <c r="Y155" s="331"/>
      <c r="Z155" s="331"/>
      <c r="AA155" s="331" t="s">
        <v>161</v>
      </c>
      <c r="AB155" s="331"/>
      <c r="AC155" s="331"/>
      <c r="AD155" s="331"/>
      <c r="AE155" s="331"/>
      <c r="AF155" s="407">
        <f t="shared" si="96"/>
        <v>0</v>
      </c>
      <c r="AG155" s="407">
        <f>IF(X155&lt;999,20,IF(X155&lt;1499,15,IF(X155&lt;1999,10,IF(X155&lt;3999,5,IF(X155&gt;4000,0)))))</f>
        <v>15</v>
      </c>
      <c r="AH155" s="407">
        <f t="shared" si="97"/>
        <v>15</v>
      </c>
      <c r="AI155" s="407">
        <f t="shared" ref="AI155:AI160" si="99">IF(AJ155="Yes",10,0)</f>
        <v>0</v>
      </c>
      <c r="AJ155" s="406" t="s">
        <v>162</v>
      </c>
      <c r="AK155" s="407">
        <f>IF(AL155="Minimal",15,0)</f>
        <v>15</v>
      </c>
      <c r="AL155" s="406" t="s">
        <v>751</v>
      </c>
      <c r="AM155" s="407">
        <f t="shared" si="98"/>
        <v>10</v>
      </c>
      <c r="AN155" s="406" t="s">
        <v>161</v>
      </c>
      <c r="AO155" s="407">
        <f t="shared" si="92"/>
        <v>0</v>
      </c>
      <c r="AP155" s="406" t="s">
        <v>162</v>
      </c>
      <c r="AQ155" s="407">
        <f t="shared" si="94"/>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85"/>
        <v>55</v>
      </c>
      <c r="BR155" s="386"/>
      <c r="BS155" s="408"/>
      <c r="BT155" s="386"/>
      <c r="BU155" s="407"/>
      <c r="BV155" s="406">
        <f t="shared" si="93"/>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0">(V156+W156+Y156+Z156+AB156+AD156)</f>
        <v>50</v>
      </c>
      <c r="Q156" s="108"/>
      <c r="R156" s="108">
        <f t="shared" ref="R156:R161" si="101">O156+P156+Q156</f>
        <v>63.18</v>
      </c>
      <c r="S156" s="406">
        <v>9.6199999999999992</v>
      </c>
      <c r="T156" s="331"/>
      <c r="U156" s="462"/>
      <c r="V156" s="104">
        <f t="shared" ref="V156:V161" si="102">IF(AU156&lt;30,0,IF(AU156&lt;50,5,IF(AU156&lt;65,10,IF(AU156&gt;66,15))))</f>
        <v>5</v>
      </c>
      <c r="W156" s="338">
        <f t="shared" ref="W156:W161" si="103">IF(X156&lt;499,15,IF(X156&lt;999,10,IF(X156&lt;1499,5,IF(X156&gt;1500,0))))</f>
        <v>5</v>
      </c>
      <c r="X156" s="384">
        <f t="shared" si="95"/>
        <v>1431.1007695384499</v>
      </c>
      <c r="Y156" s="338">
        <f t="shared" ref="Y156:Y161" si="104">IF(DD156&lt;500,0,IF(DD156&lt;1000,5,IF(DD156&gt;1000,10)))</f>
        <v>5</v>
      </c>
      <c r="Z156" s="338">
        <f>IF(AA156="Yes",15,0)</f>
        <v>15</v>
      </c>
      <c r="AA156" s="331" t="s">
        <v>161</v>
      </c>
      <c r="AB156" s="338">
        <f t="shared" ref="AB156:AB161" si="105">IF(AC156="Yes",10,0)</f>
        <v>10</v>
      </c>
      <c r="AC156" s="385" t="s">
        <v>161</v>
      </c>
      <c r="AD156" s="338">
        <f>IF(AE156="Yes",10,0)</f>
        <v>10</v>
      </c>
      <c r="AE156" s="385" t="s">
        <v>161</v>
      </c>
      <c r="AF156" s="407">
        <f t="shared" si="96"/>
        <v>5</v>
      </c>
      <c r="AG156" s="407">
        <f>IF(BM154&lt;999,20,IF(BM154&lt;1499,15,IF(BM154&lt;1999,10,IF(BM154&lt;3999,5,IF(BM154&gt;4000,0)))))</f>
        <v>0</v>
      </c>
      <c r="AH156" s="407">
        <f t="shared" si="97"/>
        <v>15</v>
      </c>
      <c r="AI156" s="407">
        <f t="shared" si="99"/>
        <v>10</v>
      </c>
      <c r="AJ156" s="406" t="s">
        <v>161</v>
      </c>
      <c r="AK156" s="407">
        <v>15</v>
      </c>
      <c r="AL156" s="406" t="s">
        <v>751</v>
      </c>
      <c r="AM156" s="407">
        <f t="shared" si="98"/>
        <v>10</v>
      </c>
      <c r="AN156" s="406" t="s">
        <v>161</v>
      </c>
      <c r="AO156" s="407">
        <f t="shared" si="92"/>
        <v>0</v>
      </c>
      <c r="AP156" s="406" t="s">
        <v>162</v>
      </c>
      <c r="AQ156" s="407">
        <f t="shared" si="94"/>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06">SUM(V156+W156+Y156+Z156+AB156+AD156)</f>
        <v>50</v>
      </c>
      <c r="BQ156" s="406">
        <f t="shared" si="85"/>
        <v>55</v>
      </c>
      <c r="BR156" s="331"/>
      <c r="BS156" s="406"/>
      <c r="BT156" s="338">
        <v>100</v>
      </c>
      <c r="BU156" s="407"/>
      <c r="BV156" s="406">
        <f t="shared" si="93"/>
        <v>9.6199999999999992</v>
      </c>
      <c r="BW156" s="406"/>
      <c r="BX156" s="410" t="s">
        <v>809</v>
      </c>
      <c r="BY156" s="331">
        <f t="shared" ref="BY156:BY161" si="107">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0"/>
        <v>55</v>
      </c>
      <c r="Q157" s="108"/>
      <c r="R157" s="108">
        <f t="shared" si="101"/>
        <v>63.93</v>
      </c>
      <c r="S157" s="406">
        <v>6.78</v>
      </c>
      <c r="T157" s="331"/>
      <c r="U157" s="462"/>
      <c r="V157" s="104">
        <f t="shared" si="102"/>
        <v>5</v>
      </c>
      <c r="W157" s="338">
        <f t="shared" si="103"/>
        <v>15</v>
      </c>
      <c r="X157" s="384">
        <f t="shared" si="95"/>
        <v>6.4567141369090955</v>
      </c>
      <c r="Y157" s="338">
        <f t="shared" si="104"/>
        <v>0</v>
      </c>
      <c r="Z157" s="338">
        <f>IF(AA157="Yes",15,0)</f>
        <v>15</v>
      </c>
      <c r="AA157" s="331" t="s">
        <v>161</v>
      </c>
      <c r="AB157" s="338">
        <f t="shared" si="105"/>
        <v>10</v>
      </c>
      <c r="AC157" s="385" t="s">
        <v>161</v>
      </c>
      <c r="AD157" s="338">
        <f>IF(AE157="Yes",10,0)</f>
        <v>10</v>
      </c>
      <c r="AE157" s="385" t="s">
        <v>161</v>
      </c>
      <c r="AF157" s="407">
        <f t="shared" si="96"/>
        <v>5</v>
      </c>
      <c r="AG157" s="407">
        <f>IF(BM155&lt;999,20,IF(BM155&lt;1499,15,IF(BM155&lt;1999,10,IF(BM155&lt;3999,5,IF(BM155&gt;4000,0)))))</f>
        <v>0</v>
      </c>
      <c r="AH157" s="407">
        <f t="shared" si="97"/>
        <v>15</v>
      </c>
      <c r="AI157" s="407">
        <f t="shared" si="99"/>
        <v>10</v>
      </c>
      <c r="AJ157" s="406" t="s">
        <v>161</v>
      </c>
      <c r="AK157" s="407">
        <v>15</v>
      </c>
      <c r="AL157" s="406" t="s">
        <v>751</v>
      </c>
      <c r="AM157" s="407">
        <f t="shared" si="98"/>
        <v>10</v>
      </c>
      <c r="AN157" s="406" t="s">
        <v>161</v>
      </c>
      <c r="AO157" s="407">
        <f t="shared" si="92"/>
        <v>0</v>
      </c>
      <c r="AP157" s="406" t="s">
        <v>162</v>
      </c>
      <c r="AQ157" s="407">
        <f t="shared" si="94"/>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06"/>
        <v>55</v>
      </c>
      <c r="BQ157" s="406">
        <f t="shared" si="85"/>
        <v>55</v>
      </c>
      <c r="BR157" s="331"/>
      <c r="BS157" s="406"/>
      <c r="BT157" s="338"/>
      <c r="BU157" s="407">
        <v>100</v>
      </c>
      <c r="BV157" s="406">
        <f t="shared" si="93"/>
        <v>31.78</v>
      </c>
      <c r="BW157" s="406"/>
      <c r="BX157" s="406"/>
      <c r="BY157" s="331">
        <f t="shared" si="107"/>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0"/>
        <v>40</v>
      </c>
      <c r="Q158" s="108"/>
      <c r="R158" s="108">
        <f t="shared" si="101"/>
        <v>48.22</v>
      </c>
      <c r="S158" s="406">
        <v>6.31</v>
      </c>
      <c r="T158" s="331"/>
      <c r="U158" s="462"/>
      <c r="V158" s="104">
        <f t="shared" si="102"/>
        <v>0</v>
      </c>
      <c r="W158" s="338">
        <f t="shared" si="103"/>
        <v>0</v>
      </c>
      <c r="X158" s="384">
        <f t="shared" si="95"/>
        <v>3336.37631613444</v>
      </c>
      <c r="Y158" s="338">
        <f t="shared" si="104"/>
        <v>5</v>
      </c>
      <c r="Z158" s="338">
        <f>IF(AA158="Yes",15,0)</f>
        <v>15</v>
      </c>
      <c r="AA158" s="331" t="s">
        <v>161</v>
      </c>
      <c r="AB158" s="338">
        <f t="shared" si="105"/>
        <v>10</v>
      </c>
      <c r="AC158" s="385" t="s">
        <v>161</v>
      </c>
      <c r="AD158" s="338">
        <f>IF(AE158="Yes",10,0)</f>
        <v>10</v>
      </c>
      <c r="AE158" s="385" t="s">
        <v>161</v>
      </c>
      <c r="AF158" s="407">
        <f t="shared" si="96"/>
        <v>0</v>
      </c>
      <c r="AG158" s="407">
        <f>IF(X158&lt;999,20,IF(X158&lt;1499,15,IF(X158&lt;1999,10,IF(X158&lt;3999,5,IF(X158&gt;4000,0)))))</f>
        <v>5</v>
      </c>
      <c r="AH158" s="407">
        <f t="shared" si="97"/>
        <v>15</v>
      </c>
      <c r="AI158" s="407">
        <f t="shared" si="99"/>
        <v>10</v>
      </c>
      <c r="AJ158" s="406" t="s">
        <v>161</v>
      </c>
      <c r="AK158" s="407">
        <v>15</v>
      </c>
      <c r="AL158" s="406" t="s">
        <v>751</v>
      </c>
      <c r="AM158" s="407">
        <f t="shared" si="98"/>
        <v>10</v>
      </c>
      <c r="AN158" s="406" t="s">
        <v>161</v>
      </c>
      <c r="AO158" s="407">
        <f t="shared" si="92"/>
        <v>0</v>
      </c>
      <c r="AP158" s="406" t="s">
        <v>162</v>
      </c>
      <c r="AQ158" s="407">
        <f t="shared" si="94"/>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06"/>
        <v>40</v>
      </c>
      <c r="BQ158" s="406">
        <f t="shared" si="85"/>
        <v>55</v>
      </c>
      <c r="BR158" s="331"/>
      <c r="BS158" s="406"/>
      <c r="BT158" s="338"/>
      <c r="BU158" s="407"/>
      <c r="BV158" s="406">
        <f t="shared" si="93"/>
        <v>6.31</v>
      </c>
      <c r="BW158" s="406"/>
      <c r="BX158" s="410" t="s">
        <v>809</v>
      </c>
      <c r="BY158" s="331">
        <f t="shared" si="107"/>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0"/>
        <v>40</v>
      </c>
      <c r="Q159" s="108"/>
      <c r="R159" s="108">
        <f t="shared" si="101"/>
        <v>48.16</v>
      </c>
      <c r="S159" s="406">
        <v>6.27</v>
      </c>
      <c r="T159" s="331"/>
      <c r="U159" s="462"/>
      <c r="V159" s="104">
        <f t="shared" si="102"/>
        <v>5</v>
      </c>
      <c r="W159" s="338">
        <f t="shared" si="103"/>
        <v>0</v>
      </c>
      <c r="X159" s="384">
        <f t="shared" si="95"/>
        <v>1957.443714235656</v>
      </c>
      <c r="Y159" s="338">
        <f t="shared" si="104"/>
        <v>0</v>
      </c>
      <c r="Z159" s="338">
        <f>IF(AA159="Yes",15,0)</f>
        <v>15</v>
      </c>
      <c r="AA159" s="331" t="s">
        <v>161</v>
      </c>
      <c r="AB159" s="338">
        <f t="shared" si="105"/>
        <v>10</v>
      </c>
      <c r="AC159" s="385" t="s">
        <v>161</v>
      </c>
      <c r="AD159" s="338">
        <f>IF(AE159="Yes",10,0)</f>
        <v>10</v>
      </c>
      <c r="AE159" s="385" t="s">
        <v>161</v>
      </c>
      <c r="AF159" s="407">
        <f t="shared" si="96"/>
        <v>5</v>
      </c>
      <c r="AG159" s="407">
        <f>IF(BM157&lt;999,20,IF(BM157&lt;1499,15,IF(BM157&lt;1999,10,IF(BM157&lt;3999,5,IF(BM157&gt;4000,0)))))</f>
        <v>0</v>
      </c>
      <c r="AH159" s="407">
        <f t="shared" si="97"/>
        <v>15</v>
      </c>
      <c r="AI159" s="407">
        <f t="shared" si="99"/>
        <v>10</v>
      </c>
      <c r="AJ159" s="406" t="s">
        <v>161</v>
      </c>
      <c r="AK159" s="407">
        <v>15</v>
      </c>
      <c r="AL159" s="406" t="s">
        <v>751</v>
      </c>
      <c r="AM159" s="407">
        <f t="shared" si="98"/>
        <v>10</v>
      </c>
      <c r="AN159" s="406" t="s">
        <v>161</v>
      </c>
      <c r="AO159" s="407">
        <f t="shared" si="92"/>
        <v>0</v>
      </c>
      <c r="AP159" s="406" t="s">
        <v>162</v>
      </c>
      <c r="AQ159" s="407">
        <f t="shared" si="94"/>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06"/>
        <v>40</v>
      </c>
      <c r="BQ159" s="406">
        <f t="shared" si="85"/>
        <v>55</v>
      </c>
      <c r="BR159" s="331"/>
      <c r="BS159" s="406"/>
      <c r="BT159" s="338"/>
      <c r="BU159" s="407"/>
      <c r="BV159" s="406">
        <f t="shared" si="93"/>
        <v>6.27</v>
      </c>
      <c r="BW159" s="406"/>
      <c r="BX159" s="410" t="s">
        <v>809</v>
      </c>
      <c r="BY159" s="331">
        <f t="shared" si="107"/>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0"/>
        <v>40</v>
      </c>
      <c r="Q160" s="108"/>
      <c r="R160" s="108">
        <f t="shared" si="101"/>
        <v>46.684316029735939</v>
      </c>
      <c r="S160" s="406">
        <v>4.4558793576483104</v>
      </c>
      <c r="T160" s="331"/>
      <c r="U160" s="462"/>
      <c r="V160" s="104">
        <f t="shared" si="102"/>
        <v>0</v>
      </c>
      <c r="W160" s="338">
        <f t="shared" si="103"/>
        <v>0</v>
      </c>
      <c r="X160" s="384">
        <f t="shared" si="95"/>
        <v>3315.5475518357507</v>
      </c>
      <c r="Y160" s="338">
        <f t="shared" si="104"/>
        <v>5</v>
      </c>
      <c r="Z160" s="338">
        <f>IF(AA160="Yes",15,0)</f>
        <v>15</v>
      </c>
      <c r="AA160" s="331" t="s">
        <v>161</v>
      </c>
      <c r="AB160" s="338">
        <f t="shared" si="105"/>
        <v>10</v>
      </c>
      <c r="AC160" s="385" t="s">
        <v>161</v>
      </c>
      <c r="AD160" s="338">
        <f>IF(AE160="Yes",10,0)</f>
        <v>10</v>
      </c>
      <c r="AE160" s="385" t="s">
        <v>161</v>
      </c>
      <c r="AF160" s="407">
        <f t="shared" si="96"/>
        <v>0</v>
      </c>
      <c r="AG160" s="407">
        <f>IF(X160&lt;999,20,IF(X160&lt;1499,15,IF(X160&lt;1999,10,IF(X160&lt;3999,5,IF(X160&gt;4000,0)))))</f>
        <v>5</v>
      </c>
      <c r="AH160" s="407">
        <f t="shared" si="97"/>
        <v>15</v>
      </c>
      <c r="AI160" s="407">
        <f t="shared" si="99"/>
        <v>10</v>
      </c>
      <c r="AJ160" s="406" t="s">
        <v>161</v>
      </c>
      <c r="AK160" s="407">
        <v>15</v>
      </c>
      <c r="AL160" s="406" t="s">
        <v>751</v>
      </c>
      <c r="AM160" s="407">
        <f t="shared" si="98"/>
        <v>10</v>
      </c>
      <c r="AN160" s="406" t="s">
        <v>161</v>
      </c>
      <c r="AO160" s="407">
        <f t="shared" si="92"/>
        <v>0</v>
      </c>
      <c r="AP160" s="406" t="s">
        <v>162</v>
      </c>
      <c r="AQ160" s="407">
        <f t="shared" si="94"/>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06"/>
        <v>40</v>
      </c>
      <c r="BQ160" s="406">
        <f t="shared" si="85"/>
        <v>55</v>
      </c>
      <c r="BR160" s="331"/>
      <c r="BS160" s="406"/>
      <c r="BT160" s="338"/>
      <c r="BU160" s="407"/>
      <c r="BV160" s="406">
        <f t="shared" si="93"/>
        <v>4.4558793576483104</v>
      </c>
      <c r="BW160" s="406"/>
      <c r="BX160" s="410" t="s">
        <v>809</v>
      </c>
      <c r="BY160" s="331">
        <f t="shared" si="107"/>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0"/>
        <v>35</v>
      </c>
      <c r="Q161" s="108">
        <v>4.95</v>
      </c>
      <c r="R161" s="108">
        <f t="shared" si="101"/>
        <v>54.230000000000004</v>
      </c>
      <c r="S161" s="406">
        <v>11.19</v>
      </c>
      <c r="T161" s="331">
        <v>6.75</v>
      </c>
      <c r="U161" s="462"/>
      <c r="V161" s="104">
        <f t="shared" si="102"/>
        <v>5</v>
      </c>
      <c r="W161" s="338">
        <f t="shared" si="103"/>
        <v>10</v>
      </c>
      <c r="X161" s="384">
        <f t="shared" si="95"/>
        <v>902.06866756128704</v>
      </c>
      <c r="Y161" s="338">
        <f t="shared" si="104"/>
        <v>0</v>
      </c>
      <c r="Z161" s="338">
        <f>IF(AA161="Yes",20,0)</f>
        <v>20</v>
      </c>
      <c r="AA161" s="331" t="s">
        <v>161</v>
      </c>
      <c r="AB161" s="338">
        <f t="shared" si="105"/>
        <v>0</v>
      </c>
      <c r="AC161" s="385" t="s">
        <v>162</v>
      </c>
      <c r="AD161" s="338">
        <f>IF(AE161="Yes",20,0)</f>
        <v>0</v>
      </c>
      <c r="AE161" s="385" t="s">
        <v>162</v>
      </c>
      <c r="AF161" s="407">
        <f t="shared" si="96"/>
        <v>5</v>
      </c>
      <c r="AG161" s="407">
        <f>IF(BM159&lt;999,20,IF(BM159&lt;1499,15,IF(BM159&lt;1999,10,IF(BM159&lt;3999,5,IF(BM159&gt;4000,0)))))</f>
        <v>0</v>
      </c>
      <c r="AH161" s="407">
        <f t="shared" si="97"/>
        <v>15</v>
      </c>
      <c r="AI161" s="407">
        <v>10</v>
      </c>
      <c r="AJ161" s="406" t="s">
        <v>162</v>
      </c>
      <c r="AK161" s="407">
        <f t="shared" ref="AK161:AK177" si="108">IF(AL161="Minimal",15,0)</f>
        <v>15</v>
      </c>
      <c r="AL161" s="406" t="s">
        <v>751</v>
      </c>
      <c r="AM161" s="407">
        <f t="shared" si="98"/>
        <v>10</v>
      </c>
      <c r="AN161" s="406" t="s">
        <v>161</v>
      </c>
      <c r="AO161" s="407">
        <f t="shared" si="92"/>
        <v>0</v>
      </c>
      <c r="AP161" s="406" t="s">
        <v>162</v>
      </c>
      <c r="AQ161" s="407">
        <f t="shared" si="94"/>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06"/>
        <v>35</v>
      </c>
      <c r="BQ161" s="406">
        <f t="shared" si="85"/>
        <v>55</v>
      </c>
      <c r="BR161" s="331"/>
      <c r="BS161" s="406"/>
      <c r="BT161" s="338"/>
      <c r="BU161" s="407"/>
      <c r="BV161" s="406">
        <f t="shared" si="93"/>
        <v>11.19</v>
      </c>
      <c r="BW161" s="406"/>
      <c r="BX161" s="410" t="s">
        <v>809</v>
      </c>
      <c r="BY161" s="331">
        <f t="shared" si="107"/>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406">
        <v>9.75</v>
      </c>
      <c r="U162" s="462"/>
      <c r="V162" s="205" t="s">
        <v>155</v>
      </c>
      <c r="W162" s="392"/>
      <c r="X162" s="393">
        <f t="shared" si="95"/>
        <v>20040.485829959514</v>
      </c>
      <c r="Y162" s="394"/>
      <c r="Z162" s="394"/>
      <c r="AA162" s="394" t="s">
        <v>161</v>
      </c>
      <c r="AB162" s="394"/>
      <c r="AC162" s="394"/>
      <c r="AD162" s="394"/>
      <c r="AE162" s="394"/>
      <c r="AF162" s="407">
        <f t="shared" si="96"/>
        <v>0</v>
      </c>
      <c r="AG162" s="407">
        <f t="shared" ref="AG162:AG177" si="109">IF(X162&lt;999,20,IF(X162&lt;1499,15,IF(X162&lt;1999,10,IF(X162&lt;3999,5,IF(X162&gt;4000,0)))))</f>
        <v>0</v>
      </c>
      <c r="AH162" s="407">
        <f t="shared" si="97"/>
        <v>15</v>
      </c>
      <c r="AI162" s="407">
        <f t="shared" ref="AI162:AI177" si="110">IF(AJ162="Yes",10,0)</f>
        <v>10</v>
      </c>
      <c r="AJ162" s="391" t="s">
        <v>161</v>
      </c>
      <c r="AK162" s="407">
        <f t="shared" si="108"/>
        <v>15</v>
      </c>
      <c r="AL162" s="391" t="s">
        <v>751</v>
      </c>
      <c r="AM162" s="407">
        <f t="shared" si="98"/>
        <v>10</v>
      </c>
      <c r="AN162" s="391" t="s">
        <v>161</v>
      </c>
      <c r="AO162" s="407">
        <f t="shared" si="92"/>
        <v>0</v>
      </c>
      <c r="AP162" s="391" t="s">
        <v>162</v>
      </c>
      <c r="AQ162" s="407">
        <f t="shared" si="94"/>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11">SUM(AF162+AG162+AH162+AI162+AK162+AM162+AO162)</f>
        <v>50</v>
      </c>
      <c r="BR162" s="396"/>
      <c r="BS162" s="396"/>
      <c r="BT162" s="396"/>
      <c r="BU162" s="408"/>
      <c r="BV162" s="406">
        <f t="shared" si="93"/>
        <v>18.819570064834998</v>
      </c>
      <c r="BW162" s="406">
        <f t="shared" ref="BW162:BW177" si="112">BV162+T162</f>
        <v>28.569570064834998</v>
      </c>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406">
        <v>9.75</v>
      </c>
      <c r="U163" s="462"/>
      <c r="V163" s="205" t="s">
        <v>155</v>
      </c>
      <c r="W163" s="392"/>
      <c r="X163" s="393">
        <f t="shared" si="95"/>
        <v>6121.9440192433849</v>
      </c>
      <c r="Y163" s="394"/>
      <c r="Z163" s="394"/>
      <c r="AA163" s="394" t="s">
        <v>161</v>
      </c>
      <c r="AB163" s="394"/>
      <c r="AC163" s="394"/>
      <c r="AD163" s="394"/>
      <c r="AE163" s="394"/>
      <c r="AF163" s="407">
        <f t="shared" si="96"/>
        <v>0</v>
      </c>
      <c r="AG163" s="407">
        <f t="shared" si="109"/>
        <v>0</v>
      </c>
      <c r="AH163" s="407">
        <f t="shared" si="97"/>
        <v>15</v>
      </c>
      <c r="AI163" s="407">
        <f t="shared" si="110"/>
        <v>10</v>
      </c>
      <c r="AJ163" s="391" t="s">
        <v>161</v>
      </c>
      <c r="AK163" s="407">
        <f t="shared" si="108"/>
        <v>15</v>
      </c>
      <c r="AL163" s="391" t="s">
        <v>751</v>
      </c>
      <c r="AM163" s="407">
        <f t="shared" si="98"/>
        <v>10</v>
      </c>
      <c r="AN163" s="391" t="s">
        <v>161</v>
      </c>
      <c r="AO163" s="407">
        <f t="shared" si="92"/>
        <v>0</v>
      </c>
      <c r="AP163" s="391" t="s">
        <v>162</v>
      </c>
      <c r="AQ163" s="407">
        <f t="shared" si="94"/>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11"/>
        <v>50</v>
      </c>
      <c r="BR163" s="396"/>
      <c r="BS163" s="396"/>
      <c r="BT163" s="396"/>
      <c r="BU163" s="408"/>
      <c r="BV163" s="406">
        <f t="shared" si="93"/>
        <v>17.717965136690001</v>
      </c>
      <c r="BW163" s="406">
        <f t="shared" si="112"/>
        <v>27.467965136690001</v>
      </c>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customHeight="1" x14ac:dyDescent="0.2">
      <c r="A164" s="478" t="s">
        <v>603</v>
      </c>
      <c r="B164" s="479" t="s">
        <v>242</v>
      </c>
      <c r="C164" s="480" t="s">
        <v>214</v>
      </c>
      <c r="D164" s="481" t="s">
        <v>761</v>
      </c>
      <c r="E164" s="403" t="s">
        <v>179</v>
      </c>
      <c r="F164" s="403"/>
      <c r="G164" s="482" t="s">
        <v>634</v>
      </c>
      <c r="H164" s="482" t="s">
        <v>676</v>
      </c>
      <c r="I164" s="482" t="s">
        <v>677</v>
      </c>
      <c r="J164" s="482" t="s">
        <v>715</v>
      </c>
      <c r="K164" s="482" t="s">
        <v>730</v>
      </c>
      <c r="L164" s="483">
        <v>460000</v>
      </c>
      <c r="M164" s="198"/>
      <c r="N164" s="462"/>
      <c r="O164" s="225"/>
      <c r="P164" s="389"/>
      <c r="Q164" s="226"/>
      <c r="R164" s="226"/>
      <c r="S164" s="409">
        <v>13.102509516759566</v>
      </c>
      <c r="T164" s="406">
        <v>13.5</v>
      </c>
      <c r="U164" s="462"/>
      <c r="V164" s="205" t="s">
        <v>155</v>
      </c>
      <c r="W164" s="392"/>
      <c r="X164" s="393">
        <f t="shared" si="95"/>
        <v>22616.647819460151</v>
      </c>
      <c r="Y164" s="394"/>
      <c r="Z164" s="394"/>
      <c r="AA164" s="394" t="s">
        <v>161</v>
      </c>
      <c r="AB164" s="394"/>
      <c r="AC164" s="394"/>
      <c r="AD164" s="394"/>
      <c r="AE164" s="394"/>
      <c r="AF164" s="407">
        <f t="shared" si="96"/>
        <v>0</v>
      </c>
      <c r="AG164" s="407">
        <f t="shared" si="109"/>
        <v>0</v>
      </c>
      <c r="AH164" s="407">
        <f t="shared" si="97"/>
        <v>15</v>
      </c>
      <c r="AI164" s="407">
        <f t="shared" si="110"/>
        <v>10</v>
      </c>
      <c r="AJ164" s="391" t="s">
        <v>161</v>
      </c>
      <c r="AK164" s="407">
        <f t="shared" si="108"/>
        <v>15</v>
      </c>
      <c r="AL164" s="391" t="s">
        <v>751</v>
      </c>
      <c r="AM164" s="407">
        <f t="shared" si="98"/>
        <v>10</v>
      </c>
      <c r="AN164" s="391" t="s">
        <v>161</v>
      </c>
      <c r="AO164" s="407">
        <f t="shared" si="92"/>
        <v>0</v>
      </c>
      <c r="AP164" s="391" t="s">
        <v>162</v>
      </c>
      <c r="AQ164" s="407">
        <f t="shared" si="94"/>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11"/>
        <v>50</v>
      </c>
      <c r="BR164" s="396"/>
      <c r="BS164" s="396"/>
      <c r="BT164" s="396"/>
      <c r="BU164" s="408"/>
      <c r="BV164" s="406">
        <f t="shared" si="93"/>
        <v>13.102509516759566</v>
      </c>
      <c r="BW164" s="406">
        <f t="shared" si="112"/>
        <v>26.602509516759568</v>
      </c>
      <c r="BX164" s="408"/>
      <c r="BY164" s="396"/>
      <c r="BZ164" s="300"/>
      <c r="CA164" s="38" t="s">
        <v>736</v>
      </c>
      <c r="CB164" s="300"/>
      <c r="CC164" s="304"/>
      <c r="CD164" s="300"/>
      <c r="CE164" s="304"/>
      <c r="CF164" s="300"/>
      <c r="CG164" s="304"/>
      <c r="CH164" s="300"/>
      <c r="CI164" s="301"/>
      <c r="CJ164" s="301"/>
      <c r="CK164" s="304"/>
      <c r="CL164" s="304"/>
      <c r="CM164" s="304"/>
      <c r="CN164" s="302"/>
      <c r="CO164" s="302">
        <v>4.7300000000000004</v>
      </c>
      <c r="CP164" s="301"/>
      <c r="CQ164" s="301"/>
      <c r="CR164" s="300"/>
      <c r="CS164" s="300"/>
      <c r="CT164" s="301"/>
      <c r="CU164" s="301"/>
      <c r="CV164" s="300"/>
      <c r="CW164" s="300"/>
      <c r="CX164" s="302"/>
      <c r="CY164" s="302"/>
      <c r="CZ164" s="299">
        <f>43*0.1</f>
        <v>4.3</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400000</v>
      </c>
      <c r="EE164" s="52">
        <v>0</v>
      </c>
      <c r="EF164" s="303"/>
      <c r="EG164" s="52">
        <v>460000</v>
      </c>
      <c r="EH164" s="51">
        <v>0</v>
      </c>
      <c r="EI164" s="303">
        <v>460000</v>
      </c>
      <c r="EJ164" s="303"/>
      <c r="EK164" s="301"/>
    </row>
    <row r="165" spans="1:141" ht="63" x14ac:dyDescent="0.2">
      <c r="A165" s="478" t="s">
        <v>604</v>
      </c>
      <c r="B165" s="479" t="s">
        <v>242</v>
      </c>
      <c r="C165" s="480" t="s">
        <v>214</v>
      </c>
      <c r="D165" s="481" t="s">
        <v>761</v>
      </c>
      <c r="E165" s="403" t="s">
        <v>179</v>
      </c>
      <c r="F165" s="403"/>
      <c r="G165" s="482" t="s">
        <v>635</v>
      </c>
      <c r="H165" s="482" t="s">
        <v>678</v>
      </c>
      <c r="I165" s="482" t="s">
        <v>679</v>
      </c>
      <c r="J165" s="482" t="s">
        <v>716</v>
      </c>
      <c r="K165" s="482" t="s">
        <v>730</v>
      </c>
      <c r="L165" s="483">
        <v>400000</v>
      </c>
      <c r="M165" s="198"/>
      <c r="N165" s="462"/>
      <c r="O165" s="225"/>
      <c r="P165" s="226"/>
      <c r="Q165" s="226"/>
      <c r="R165" s="226"/>
      <c r="S165" s="409">
        <v>12.852200094756203</v>
      </c>
      <c r="T165" s="406">
        <v>13.5</v>
      </c>
      <c r="U165" s="462"/>
      <c r="V165" s="205" t="s">
        <v>155</v>
      </c>
      <c r="W165" s="392"/>
      <c r="X165" s="393">
        <f t="shared" si="95"/>
        <v>126984.126984127</v>
      </c>
      <c r="Y165" s="394"/>
      <c r="Z165" s="394"/>
      <c r="AA165" s="394" t="s">
        <v>161</v>
      </c>
      <c r="AB165" s="394"/>
      <c r="AC165" s="394"/>
      <c r="AD165" s="394"/>
      <c r="AE165" s="394"/>
      <c r="AF165" s="407">
        <f t="shared" si="96"/>
        <v>0</v>
      </c>
      <c r="AG165" s="407">
        <f t="shared" si="109"/>
        <v>0</v>
      </c>
      <c r="AH165" s="407">
        <f t="shared" si="97"/>
        <v>15</v>
      </c>
      <c r="AI165" s="407">
        <f t="shared" si="110"/>
        <v>10</v>
      </c>
      <c r="AJ165" s="391" t="s">
        <v>161</v>
      </c>
      <c r="AK165" s="407">
        <f t="shared" si="108"/>
        <v>15</v>
      </c>
      <c r="AL165" s="391" t="s">
        <v>751</v>
      </c>
      <c r="AM165" s="407">
        <f t="shared" si="98"/>
        <v>10</v>
      </c>
      <c r="AN165" s="391" t="s">
        <v>161</v>
      </c>
      <c r="AO165" s="407">
        <f t="shared" si="92"/>
        <v>0</v>
      </c>
      <c r="AP165" s="391" t="s">
        <v>162</v>
      </c>
      <c r="AQ165" s="407">
        <f t="shared" si="94"/>
        <v>0</v>
      </c>
      <c r="AR165" s="391" t="s">
        <v>162</v>
      </c>
      <c r="AS165" s="390"/>
      <c r="AT165" s="390"/>
      <c r="AU165" s="390">
        <v>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11"/>
        <v>50</v>
      </c>
      <c r="BR165" s="396"/>
      <c r="BS165" s="396"/>
      <c r="BT165" s="396"/>
      <c r="BU165" s="408"/>
      <c r="BV165" s="406">
        <f t="shared" si="93"/>
        <v>12.852200094756203</v>
      </c>
      <c r="BW165" s="406">
        <f t="shared" si="112"/>
        <v>26.352200094756203</v>
      </c>
      <c r="BX165" s="408"/>
      <c r="BY165" s="396"/>
      <c r="BZ165" s="300"/>
      <c r="CA165" s="38" t="s">
        <v>736</v>
      </c>
      <c r="CB165" s="300"/>
      <c r="CC165" s="304"/>
      <c r="CD165" s="300"/>
      <c r="CE165" s="304"/>
      <c r="CF165" s="300"/>
      <c r="CG165" s="304"/>
      <c r="CH165" s="300"/>
      <c r="CI165" s="301"/>
      <c r="CJ165" s="301"/>
      <c r="CK165" s="304"/>
      <c r="CL165" s="304"/>
      <c r="CM165" s="304"/>
      <c r="CN165" s="302"/>
      <c r="CO165" s="302">
        <v>0.7</v>
      </c>
      <c r="CP165" s="301"/>
      <c r="CQ165" s="301"/>
      <c r="CR165" s="300"/>
      <c r="CS165" s="300"/>
      <c r="CT165" s="301"/>
      <c r="CU165" s="301"/>
      <c r="CV165" s="300"/>
      <c r="CW165" s="300"/>
      <c r="CX165" s="302"/>
      <c r="CY165" s="302"/>
      <c r="CZ165" s="299">
        <f>45*0.1</f>
        <v>4.5</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380000</v>
      </c>
      <c r="EE165" s="52">
        <v>0</v>
      </c>
      <c r="EF165" s="303"/>
      <c r="EG165" s="52">
        <v>400000</v>
      </c>
      <c r="EH165" s="51">
        <v>0</v>
      </c>
      <c r="EI165" s="303">
        <v>400000</v>
      </c>
      <c r="EJ165" s="303"/>
      <c r="EK165" s="301"/>
    </row>
    <row r="166" spans="1:141" ht="63" x14ac:dyDescent="0.2">
      <c r="A166" s="478" t="s">
        <v>605</v>
      </c>
      <c r="B166" s="479" t="s">
        <v>242</v>
      </c>
      <c r="C166" s="480" t="s">
        <v>214</v>
      </c>
      <c r="D166" s="481" t="s">
        <v>761</v>
      </c>
      <c r="E166" s="403" t="s">
        <v>179</v>
      </c>
      <c r="F166" s="403"/>
      <c r="G166" s="482" t="s">
        <v>635</v>
      </c>
      <c r="H166" s="482" t="s">
        <v>680</v>
      </c>
      <c r="I166" s="482" t="s">
        <v>681</v>
      </c>
      <c r="J166" s="482" t="s">
        <v>717</v>
      </c>
      <c r="K166" s="482" t="s">
        <v>730</v>
      </c>
      <c r="L166" s="483">
        <v>420000</v>
      </c>
      <c r="M166" s="198"/>
      <c r="N166" s="462"/>
      <c r="O166" s="225"/>
      <c r="P166" s="226"/>
      <c r="Q166" s="226"/>
      <c r="R166" s="226"/>
      <c r="S166" s="409">
        <v>12.73396082381764</v>
      </c>
      <c r="T166" s="406">
        <v>13.5</v>
      </c>
      <c r="U166" s="462"/>
      <c r="V166" s="205" t="s">
        <v>155</v>
      </c>
      <c r="W166" s="392"/>
      <c r="X166" s="393">
        <f t="shared" si="95"/>
        <v>190217.39130434778</v>
      </c>
      <c r="Y166" s="394"/>
      <c r="Z166" s="394"/>
      <c r="AA166" s="394" t="s">
        <v>161</v>
      </c>
      <c r="AB166" s="394"/>
      <c r="AC166" s="394"/>
      <c r="AD166" s="394"/>
      <c r="AE166" s="394"/>
      <c r="AF166" s="407">
        <f t="shared" si="96"/>
        <v>0</v>
      </c>
      <c r="AG166" s="407">
        <f t="shared" si="109"/>
        <v>0</v>
      </c>
      <c r="AH166" s="407">
        <f t="shared" si="97"/>
        <v>15</v>
      </c>
      <c r="AI166" s="407">
        <f t="shared" si="110"/>
        <v>10</v>
      </c>
      <c r="AJ166" s="391" t="s">
        <v>161</v>
      </c>
      <c r="AK166" s="407">
        <f t="shared" si="108"/>
        <v>15</v>
      </c>
      <c r="AL166" s="391" t="s">
        <v>751</v>
      </c>
      <c r="AM166" s="407">
        <f t="shared" si="98"/>
        <v>10</v>
      </c>
      <c r="AN166" s="391" t="s">
        <v>161</v>
      </c>
      <c r="AO166" s="407">
        <f t="shared" si="92"/>
        <v>0</v>
      </c>
      <c r="AP166" s="391" t="s">
        <v>162</v>
      </c>
      <c r="AQ166" s="407">
        <f t="shared" si="94"/>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11"/>
        <v>50</v>
      </c>
      <c r="BR166" s="396"/>
      <c r="BS166" s="396"/>
      <c r="BT166" s="396"/>
      <c r="BU166" s="408"/>
      <c r="BV166" s="406">
        <f t="shared" si="93"/>
        <v>12.73396082381764</v>
      </c>
      <c r="BW166" s="406">
        <f t="shared" si="112"/>
        <v>26.23396082381764</v>
      </c>
      <c r="BX166" s="408"/>
      <c r="BY166" s="396"/>
      <c r="BZ166" s="300"/>
      <c r="CA166" s="38" t="s">
        <v>736</v>
      </c>
      <c r="CB166" s="300"/>
      <c r="CC166" s="304"/>
      <c r="CD166" s="300"/>
      <c r="CE166" s="304"/>
      <c r="CF166" s="300"/>
      <c r="CG166" s="304"/>
      <c r="CH166" s="300"/>
      <c r="CI166" s="301"/>
      <c r="CJ166" s="301"/>
      <c r="CK166" s="304"/>
      <c r="CL166" s="304"/>
      <c r="CM166" s="304"/>
      <c r="CN166" s="302"/>
      <c r="CO166" s="302">
        <v>0.46</v>
      </c>
      <c r="CP166" s="301"/>
      <c r="CQ166" s="301"/>
      <c r="CR166" s="300"/>
      <c r="CS166" s="300"/>
      <c r="CT166" s="301"/>
      <c r="CU166" s="301"/>
      <c r="CV166" s="300"/>
      <c r="CW166" s="300"/>
      <c r="CX166" s="302"/>
      <c r="CY166" s="302"/>
      <c r="CZ166" s="299">
        <f>48*0.1</f>
        <v>4.8000000000000007</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380000</v>
      </c>
      <c r="EF166" s="303"/>
      <c r="EG166" s="52">
        <v>800000</v>
      </c>
      <c r="EH166" s="51">
        <v>0</v>
      </c>
      <c r="EI166" s="303">
        <v>420000</v>
      </c>
      <c r="EJ166" s="303"/>
      <c r="EK166" s="301"/>
    </row>
    <row r="167" spans="1:141" ht="31.5" x14ac:dyDescent="0.2">
      <c r="A167" s="478" t="s">
        <v>606</v>
      </c>
      <c r="B167" s="479" t="s">
        <v>233</v>
      </c>
      <c r="C167" s="480" t="s">
        <v>214</v>
      </c>
      <c r="D167" s="481" t="s">
        <v>761</v>
      </c>
      <c r="E167" s="403" t="s">
        <v>179</v>
      </c>
      <c r="F167" s="403"/>
      <c r="G167" s="482" t="s">
        <v>629</v>
      </c>
      <c r="H167" s="482" t="s">
        <v>668</v>
      </c>
      <c r="I167" s="482" t="s">
        <v>682</v>
      </c>
      <c r="J167" s="482" t="s">
        <v>718</v>
      </c>
      <c r="K167" s="482" t="s">
        <v>731</v>
      </c>
      <c r="L167" s="483">
        <v>290800</v>
      </c>
      <c r="M167" s="198"/>
      <c r="N167" s="462"/>
      <c r="O167" s="225"/>
      <c r="P167" s="226"/>
      <c r="Q167" s="226"/>
      <c r="R167" s="226"/>
      <c r="S167" s="409">
        <v>12.669319420463816</v>
      </c>
      <c r="T167" s="406">
        <v>13.5</v>
      </c>
      <c r="U167" s="462"/>
      <c r="V167" s="205" t="s">
        <v>155</v>
      </c>
      <c r="W167" s="392"/>
      <c r="X167" s="393">
        <f t="shared" si="95"/>
        <v>7133.0455259026676</v>
      </c>
      <c r="Y167" s="394"/>
      <c r="Z167" s="394"/>
      <c r="AA167" s="394" t="s">
        <v>161</v>
      </c>
      <c r="AB167" s="394"/>
      <c r="AC167" s="394"/>
      <c r="AD167" s="394"/>
      <c r="AE167" s="394"/>
      <c r="AF167" s="407">
        <f t="shared" si="96"/>
        <v>0</v>
      </c>
      <c r="AG167" s="407">
        <f t="shared" si="109"/>
        <v>0</v>
      </c>
      <c r="AH167" s="407">
        <f t="shared" si="97"/>
        <v>15</v>
      </c>
      <c r="AI167" s="407">
        <f t="shared" si="110"/>
        <v>10</v>
      </c>
      <c r="AJ167" s="391" t="s">
        <v>161</v>
      </c>
      <c r="AK167" s="407">
        <f t="shared" si="108"/>
        <v>15</v>
      </c>
      <c r="AL167" s="391" t="s">
        <v>751</v>
      </c>
      <c r="AM167" s="407">
        <f t="shared" si="98"/>
        <v>10</v>
      </c>
      <c r="AN167" s="391" t="s">
        <v>161</v>
      </c>
      <c r="AO167" s="407">
        <f t="shared" si="92"/>
        <v>0</v>
      </c>
      <c r="AP167" s="391" t="s">
        <v>162</v>
      </c>
      <c r="AQ167" s="407">
        <f t="shared" si="94"/>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11"/>
        <v>50</v>
      </c>
      <c r="BR167" s="396"/>
      <c r="BS167" s="396"/>
      <c r="BT167" s="396"/>
      <c r="BU167" s="408"/>
      <c r="BV167" s="406">
        <f t="shared" si="93"/>
        <v>12.669319420463816</v>
      </c>
      <c r="BW167" s="406">
        <f t="shared" si="112"/>
        <v>26.169319420463815</v>
      </c>
      <c r="BX167" s="408"/>
      <c r="BY167" s="396"/>
      <c r="BZ167" s="300"/>
      <c r="CA167" s="38" t="s">
        <v>733</v>
      </c>
      <c r="CB167" s="300"/>
      <c r="CC167" s="304"/>
      <c r="CD167" s="300"/>
      <c r="CE167" s="304"/>
      <c r="CF167" s="300"/>
      <c r="CG167" s="304"/>
      <c r="CH167" s="300"/>
      <c r="CI167" s="301"/>
      <c r="CJ167" s="301"/>
      <c r="CK167" s="304"/>
      <c r="CL167" s="304"/>
      <c r="CM167" s="304"/>
      <c r="CN167" s="302"/>
      <c r="CO167" s="302">
        <v>2.08</v>
      </c>
      <c r="CP167" s="301"/>
      <c r="CQ167" s="301"/>
      <c r="CR167" s="300"/>
      <c r="CS167" s="300"/>
      <c r="CT167" s="301"/>
      <c r="CU167" s="301"/>
      <c r="CV167" s="300"/>
      <c r="CW167" s="300"/>
      <c r="CX167" s="302"/>
      <c r="CY167" s="302"/>
      <c r="CZ167" s="299">
        <f>196*0.1</f>
        <v>19.600000000000001</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370000</v>
      </c>
      <c r="EE167" s="52">
        <v>0</v>
      </c>
      <c r="EF167" s="303"/>
      <c r="EG167" s="52">
        <v>426000</v>
      </c>
      <c r="EH167" s="51">
        <v>135200</v>
      </c>
      <c r="EI167" s="303">
        <v>290800</v>
      </c>
      <c r="EJ167" s="303"/>
      <c r="EK167" s="301"/>
    </row>
    <row r="168" spans="1:141" ht="63" x14ac:dyDescent="0.2">
      <c r="A168" s="478" t="s">
        <v>602</v>
      </c>
      <c r="B168" s="479" t="s">
        <v>233</v>
      </c>
      <c r="C168" s="480" t="s">
        <v>214</v>
      </c>
      <c r="D168" s="481" t="s">
        <v>761</v>
      </c>
      <c r="E168" s="403" t="s">
        <v>179</v>
      </c>
      <c r="F168" s="403"/>
      <c r="G168" s="482" t="s">
        <v>633</v>
      </c>
      <c r="H168" s="482" t="s">
        <v>674</v>
      </c>
      <c r="I168" s="482" t="s">
        <v>675</v>
      </c>
      <c r="J168" s="482" t="s">
        <v>707</v>
      </c>
      <c r="K168" s="482" t="s">
        <v>730</v>
      </c>
      <c r="L168" s="483">
        <v>410000</v>
      </c>
      <c r="M168" s="198"/>
      <c r="N168" s="462"/>
      <c r="O168" s="225"/>
      <c r="P168" s="226"/>
      <c r="Q168" s="226"/>
      <c r="R168" s="226"/>
      <c r="S168" s="409">
        <v>13.321441426829745</v>
      </c>
      <c r="T168" s="406">
        <v>9.75</v>
      </c>
      <c r="U168" s="462"/>
      <c r="V168" s="205" t="s">
        <v>155</v>
      </c>
      <c r="W168" s="392"/>
      <c r="X168" s="393">
        <f t="shared" si="95"/>
        <v>14204.545454545452</v>
      </c>
      <c r="Y168" s="394"/>
      <c r="Z168" s="394"/>
      <c r="AA168" s="394" t="s">
        <v>161</v>
      </c>
      <c r="AB168" s="394"/>
      <c r="AC168" s="394"/>
      <c r="AD168" s="394"/>
      <c r="AE168" s="394"/>
      <c r="AF168" s="407">
        <f t="shared" si="96"/>
        <v>0</v>
      </c>
      <c r="AG168" s="407">
        <f t="shared" si="109"/>
        <v>0</v>
      </c>
      <c r="AH168" s="407">
        <f t="shared" si="97"/>
        <v>15</v>
      </c>
      <c r="AI168" s="407">
        <f t="shared" si="110"/>
        <v>10</v>
      </c>
      <c r="AJ168" s="391" t="s">
        <v>161</v>
      </c>
      <c r="AK168" s="407">
        <f t="shared" si="108"/>
        <v>15</v>
      </c>
      <c r="AL168" s="391" t="s">
        <v>751</v>
      </c>
      <c r="AM168" s="407">
        <f t="shared" si="98"/>
        <v>10</v>
      </c>
      <c r="AN168" s="391" t="s">
        <v>161</v>
      </c>
      <c r="AO168" s="407">
        <f t="shared" si="92"/>
        <v>0</v>
      </c>
      <c r="AP168" s="391" t="s">
        <v>162</v>
      </c>
      <c r="AQ168" s="407">
        <f t="shared" si="94"/>
        <v>0</v>
      </c>
      <c r="AR168" s="391" t="s">
        <v>162</v>
      </c>
      <c r="AS168" s="390"/>
      <c r="AT168" s="390"/>
      <c r="AU168" s="390">
        <v>12.5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11"/>
        <v>50</v>
      </c>
      <c r="BR168" s="396"/>
      <c r="BS168" s="396"/>
      <c r="BT168" s="396"/>
      <c r="BU168" s="408"/>
      <c r="BV168" s="406">
        <f t="shared" si="93"/>
        <v>13.321441426829745</v>
      </c>
      <c r="BW168" s="406">
        <f t="shared" si="112"/>
        <v>23.071441426829743</v>
      </c>
      <c r="BX168" s="408"/>
      <c r="BY168" s="396"/>
      <c r="BZ168" s="300"/>
      <c r="CA168" s="38" t="s">
        <v>733</v>
      </c>
      <c r="CB168" s="300"/>
      <c r="CC168" s="304"/>
      <c r="CD168" s="300"/>
      <c r="CE168" s="304"/>
      <c r="CF168" s="300"/>
      <c r="CG168" s="304"/>
      <c r="CH168" s="300"/>
      <c r="CI168" s="301"/>
      <c r="CJ168" s="301"/>
      <c r="CK168" s="304"/>
      <c r="CL168" s="304"/>
      <c r="CM168" s="304"/>
      <c r="CN168" s="302"/>
      <c r="CO168" s="302">
        <v>0.32</v>
      </c>
      <c r="CP168" s="301"/>
      <c r="CQ168" s="301"/>
      <c r="CR168" s="300"/>
      <c r="CS168" s="300"/>
      <c r="CT168" s="301"/>
      <c r="CU168" s="301"/>
      <c r="CV168" s="300"/>
      <c r="CW168" s="300"/>
      <c r="CX168" s="302"/>
      <c r="CY168" s="302"/>
      <c r="CZ168" s="299">
        <f>902*0.1</f>
        <v>90.2</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310000</v>
      </c>
      <c r="EE168" s="52">
        <v>0</v>
      </c>
      <c r="EF168" s="303"/>
      <c r="EG168" s="52">
        <v>410000</v>
      </c>
      <c r="EH168" s="51">
        <v>0</v>
      </c>
      <c r="EI168" s="303">
        <v>410000</v>
      </c>
      <c r="EJ168" s="303"/>
      <c r="EK168" s="301"/>
    </row>
    <row r="169" spans="1:141" ht="63" x14ac:dyDescent="0.2">
      <c r="A169" s="478" t="s">
        <v>598</v>
      </c>
      <c r="B169" s="479" t="s">
        <v>243</v>
      </c>
      <c r="C169" s="480" t="s">
        <v>214</v>
      </c>
      <c r="D169" s="481" t="s">
        <v>761</v>
      </c>
      <c r="E169" s="403" t="s">
        <v>179</v>
      </c>
      <c r="F169" s="403"/>
      <c r="G169" s="482" t="s">
        <v>630</v>
      </c>
      <c r="H169" s="482" t="s">
        <v>287</v>
      </c>
      <c r="I169" s="482" t="s">
        <v>669</v>
      </c>
      <c r="J169" s="482" t="s">
        <v>713</v>
      </c>
      <c r="K169" s="482" t="s">
        <v>730</v>
      </c>
      <c r="L169" s="483">
        <v>345000</v>
      </c>
      <c r="M169" s="198"/>
      <c r="N169" s="462"/>
      <c r="O169" s="225"/>
      <c r="P169" s="226"/>
      <c r="Q169" s="226"/>
      <c r="R169" s="226"/>
      <c r="S169" s="409">
        <v>13.997229630050075</v>
      </c>
      <c r="T169" s="406">
        <v>8.25</v>
      </c>
      <c r="U169" s="462"/>
      <c r="V169" s="205" t="s">
        <v>155</v>
      </c>
      <c r="W169" s="392"/>
      <c r="X169" s="393">
        <f t="shared" si="95"/>
        <v>76968.816067653272</v>
      </c>
      <c r="Y169" s="394"/>
      <c r="Z169" s="394"/>
      <c r="AA169" s="394" t="s">
        <v>161</v>
      </c>
      <c r="AB169" s="394"/>
      <c r="AC169" s="394"/>
      <c r="AD169" s="394"/>
      <c r="AE169" s="394"/>
      <c r="AF169" s="407">
        <f t="shared" si="96"/>
        <v>0</v>
      </c>
      <c r="AG169" s="407">
        <f t="shared" si="109"/>
        <v>0</v>
      </c>
      <c r="AH169" s="407">
        <f t="shared" si="97"/>
        <v>15</v>
      </c>
      <c r="AI169" s="407">
        <f t="shared" si="110"/>
        <v>10</v>
      </c>
      <c r="AJ169" s="391" t="s">
        <v>161</v>
      </c>
      <c r="AK169" s="407">
        <f t="shared" si="108"/>
        <v>15</v>
      </c>
      <c r="AL169" s="391" t="s">
        <v>751</v>
      </c>
      <c r="AM169" s="407">
        <f t="shared" si="98"/>
        <v>10</v>
      </c>
      <c r="AN169" s="391" t="s">
        <v>161</v>
      </c>
      <c r="AO169" s="407">
        <f t="shared" si="92"/>
        <v>0</v>
      </c>
      <c r="AP169" s="391" t="s">
        <v>162</v>
      </c>
      <c r="AQ169" s="407">
        <f t="shared" si="94"/>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11"/>
        <v>50</v>
      </c>
      <c r="BR169" s="396"/>
      <c r="BS169" s="396"/>
      <c r="BT169" s="396"/>
      <c r="BU169" s="408"/>
      <c r="BV169" s="406">
        <f t="shared" si="93"/>
        <v>13.997229630050075</v>
      </c>
      <c r="BW169" s="406">
        <f t="shared" si="112"/>
        <v>22.247229630050075</v>
      </c>
      <c r="BX169" s="408"/>
      <c r="BY169" s="396"/>
      <c r="BZ169" s="300"/>
      <c r="CA169" s="38" t="s">
        <v>734</v>
      </c>
      <c r="CB169" s="300"/>
      <c r="CC169" s="304"/>
      <c r="CD169" s="300"/>
      <c r="CE169" s="304"/>
      <c r="CF169" s="300"/>
      <c r="CG169" s="304"/>
      <c r="CH169" s="300"/>
      <c r="CI169" s="301"/>
      <c r="CJ169" s="301"/>
      <c r="CK169" s="304"/>
      <c r="CL169" s="304"/>
      <c r="CM169" s="304"/>
      <c r="CN169" s="302"/>
      <c r="CO169" s="302">
        <v>1.056</v>
      </c>
      <c r="CP169" s="301"/>
      <c r="CQ169" s="301"/>
      <c r="CR169" s="300"/>
      <c r="CS169" s="300"/>
      <c r="CT169" s="301"/>
      <c r="CU169" s="301"/>
      <c r="CV169" s="300"/>
      <c r="CW169" s="300"/>
      <c r="CX169" s="302"/>
      <c r="CY169" s="302"/>
      <c r="CZ169" s="299">
        <f>129*0.1</f>
        <v>12.9</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300000</v>
      </c>
      <c r="EE169" s="52">
        <v>0</v>
      </c>
      <c r="EF169" s="303"/>
      <c r="EG169" s="52">
        <v>345000</v>
      </c>
      <c r="EH169" s="51">
        <v>0</v>
      </c>
      <c r="EI169" s="292">
        <v>1048500</v>
      </c>
      <c r="EJ169" s="303"/>
      <c r="EK169" s="301"/>
    </row>
    <row r="170" spans="1:141" ht="63"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406">
        <v>9.75</v>
      </c>
      <c r="U170" s="462"/>
      <c r="V170" s="205" t="s">
        <v>155</v>
      </c>
      <c r="W170" s="392"/>
      <c r="X170" s="393">
        <f t="shared" si="95"/>
        <v>312132.35294117645</v>
      </c>
      <c r="Y170" s="394"/>
      <c r="Z170" s="394"/>
      <c r="AA170" s="394" t="s">
        <v>161</v>
      </c>
      <c r="AB170" s="394"/>
      <c r="AC170" s="394"/>
      <c r="AD170" s="394"/>
      <c r="AE170" s="394"/>
      <c r="AF170" s="407">
        <f t="shared" si="96"/>
        <v>0</v>
      </c>
      <c r="AG170" s="407">
        <f t="shared" si="109"/>
        <v>0</v>
      </c>
      <c r="AH170" s="407">
        <f t="shared" si="97"/>
        <v>15</v>
      </c>
      <c r="AI170" s="407">
        <f t="shared" si="110"/>
        <v>10</v>
      </c>
      <c r="AJ170" s="391" t="s">
        <v>161</v>
      </c>
      <c r="AK170" s="407">
        <f t="shared" si="108"/>
        <v>15</v>
      </c>
      <c r="AL170" s="391" t="s">
        <v>751</v>
      </c>
      <c r="AM170" s="407">
        <f t="shared" si="98"/>
        <v>10</v>
      </c>
      <c r="AN170" s="391" t="s">
        <v>161</v>
      </c>
      <c r="AO170" s="407">
        <f t="shared" si="92"/>
        <v>0</v>
      </c>
      <c r="AP170" s="391" t="s">
        <v>162</v>
      </c>
      <c r="AQ170" s="407">
        <f t="shared" si="94"/>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11"/>
        <v>50</v>
      </c>
      <c r="BR170" s="396"/>
      <c r="BS170" s="396"/>
      <c r="BT170" s="396"/>
      <c r="BU170" s="408"/>
      <c r="BV170" s="406">
        <f t="shared" si="93"/>
        <v>11.799247349397591</v>
      </c>
      <c r="BW170" s="406">
        <f t="shared" si="112"/>
        <v>21.549247349397589</v>
      </c>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63" x14ac:dyDescent="0.2">
      <c r="A171" s="478" t="s">
        <v>610</v>
      </c>
      <c r="B171" s="479" t="s">
        <v>233</v>
      </c>
      <c r="C171" s="480" t="s">
        <v>214</v>
      </c>
      <c r="D171" s="481" t="s">
        <v>761</v>
      </c>
      <c r="E171" s="403" t="s">
        <v>179</v>
      </c>
      <c r="F171" s="403"/>
      <c r="G171" s="482" t="s">
        <v>638</v>
      </c>
      <c r="H171" s="482" t="s">
        <v>657</v>
      </c>
      <c r="I171" s="482" t="s">
        <v>686</v>
      </c>
      <c r="J171" s="482" t="s">
        <v>722</v>
      </c>
      <c r="K171" s="482" t="s">
        <v>730</v>
      </c>
      <c r="L171" s="483">
        <v>437000</v>
      </c>
      <c r="M171" s="198"/>
      <c r="N171" s="462"/>
      <c r="O171" s="225"/>
      <c r="P171" s="389"/>
      <c r="Q171" s="226"/>
      <c r="R171" s="226"/>
      <c r="S171" s="409">
        <v>11.368879191733225</v>
      </c>
      <c r="T171" s="406">
        <v>9.75</v>
      </c>
      <c r="U171" s="462"/>
      <c r="V171" s="205" t="s">
        <v>155</v>
      </c>
      <c r="W171" s="392"/>
      <c r="X171" s="393">
        <f t="shared" si="95"/>
        <v>340460.52631578944</v>
      </c>
      <c r="Y171" s="394"/>
      <c r="Z171" s="394"/>
      <c r="AA171" s="394" t="s">
        <v>161</v>
      </c>
      <c r="AB171" s="394"/>
      <c r="AC171" s="394"/>
      <c r="AD171" s="394"/>
      <c r="AE171" s="394"/>
      <c r="AF171" s="407">
        <f t="shared" si="96"/>
        <v>0</v>
      </c>
      <c r="AG171" s="407">
        <f t="shared" si="109"/>
        <v>0</v>
      </c>
      <c r="AH171" s="407">
        <f t="shared" si="97"/>
        <v>15</v>
      </c>
      <c r="AI171" s="407">
        <f t="shared" si="110"/>
        <v>10</v>
      </c>
      <c r="AJ171" s="391" t="s">
        <v>161</v>
      </c>
      <c r="AK171" s="407">
        <f t="shared" si="108"/>
        <v>15</v>
      </c>
      <c r="AL171" s="391" t="s">
        <v>751</v>
      </c>
      <c r="AM171" s="407">
        <f t="shared" si="98"/>
        <v>10</v>
      </c>
      <c r="AN171" s="391" t="s">
        <v>161</v>
      </c>
      <c r="AO171" s="407">
        <f t="shared" si="92"/>
        <v>0</v>
      </c>
      <c r="AP171" s="391" t="s">
        <v>162</v>
      </c>
      <c r="AQ171" s="407">
        <f t="shared" si="94"/>
        <v>0</v>
      </c>
      <c r="AR171" s="391" t="s">
        <v>162</v>
      </c>
      <c r="AS171" s="390"/>
      <c r="AT171" s="390"/>
      <c r="AU171" s="390">
        <v>25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11"/>
        <v>50</v>
      </c>
      <c r="BR171" s="396"/>
      <c r="BS171" s="396"/>
      <c r="BT171" s="396"/>
      <c r="BU171" s="408"/>
      <c r="BV171" s="406">
        <f t="shared" si="93"/>
        <v>11.368879191733225</v>
      </c>
      <c r="BW171" s="406">
        <f t="shared" si="112"/>
        <v>21.118879191733225</v>
      </c>
      <c r="BX171" s="408"/>
      <c r="BY171" s="396"/>
      <c r="BZ171" s="300"/>
      <c r="CA171" s="38" t="s">
        <v>733</v>
      </c>
      <c r="CB171" s="300"/>
      <c r="CC171" s="304"/>
      <c r="CD171" s="300"/>
      <c r="CE171" s="304"/>
      <c r="CF171" s="300"/>
      <c r="CG171" s="304"/>
      <c r="CH171" s="300"/>
      <c r="CI171" s="301"/>
      <c r="CJ171" s="301"/>
      <c r="CK171" s="304"/>
      <c r="CL171" s="304"/>
      <c r="CM171" s="304"/>
      <c r="CN171" s="302"/>
      <c r="CO171" s="302">
        <v>0.32</v>
      </c>
      <c r="CP171" s="301"/>
      <c r="CQ171" s="301"/>
      <c r="CR171" s="300"/>
      <c r="CS171" s="300"/>
      <c r="CT171" s="301"/>
      <c r="CU171" s="301"/>
      <c r="CV171" s="300"/>
      <c r="CW171" s="300"/>
      <c r="CX171" s="302"/>
      <c r="CY171" s="302"/>
      <c r="CZ171" s="299">
        <f>190*0.1</f>
        <v>19</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380000</v>
      </c>
      <c r="EE171" s="52">
        <v>0</v>
      </c>
      <c r="EF171" s="303"/>
      <c r="EG171" s="52">
        <v>437000</v>
      </c>
      <c r="EH171" s="51">
        <v>0</v>
      </c>
      <c r="EI171" s="292">
        <v>2070000</v>
      </c>
      <c r="EJ171" s="303"/>
      <c r="EK171" s="301"/>
    </row>
    <row r="172" spans="1:141" ht="63" x14ac:dyDescent="0.2">
      <c r="A172" s="478" t="s">
        <v>612</v>
      </c>
      <c r="B172" s="479" t="s">
        <v>233</v>
      </c>
      <c r="C172" s="480" t="s">
        <v>214</v>
      </c>
      <c r="D172" s="481" t="s">
        <v>761</v>
      </c>
      <c r="E172" s="403" t="s">
        <v>179</v>
      </c>
      <c r="F172" s="403"/>
      <c r="G172" s="482" t="s">
        <v>639</v>
      </c>
      <c r="H172" s="482" t="s">
        <v>688</v>
      </c>
      <c r="I172" s="482" t="s">
        <v>689</v>
      </c>
      <c r="J172" s="482" t="s">
        <v>707</v>
      </c>
      <c r="K172" s="482" t="s">
        <v>730</v>
      </c>
      <c r="L172" s="483">
        <v>400000</v>
      </c>
      <c r="M172" s="198"/>
      <c r="N172" s="462"/>
      <c r="O172" s="225"/>
      <c r="P172" s="226"/>
      <c r="Q172" s="226"/>
      <c r="R172" s="226"/>
      <c r="S172" s="409">
        <v>10.899780568313751</v>
      </c>
      <c r="T172" s="406">
        <v>9.75</v>
      </c>
      <c r="U172" s="462"/>
      <c r="V172" s="205" t="s">
        <v>155</v>
      </c>
      <c r="W172" s="392"/>
      <c r="X172" s="393">
        <f t="shared" si="95"/>
        <v>16479.215589337946</v>
      </c>
      <c r="Y172" s="394"/>
      <c r="Z172" s="394"/>
      <c r="AA172" s="394" t="s">
        <v>161</v>
      </c>
      <c r="AB172" s="394"/>
      <c r="AC172" s="394"/>
      <c r="AD172" s="394"/>
      <c r="AE172" s="394"/>
      <c r="AF172" s="407">
        <f t="shared" si="96"/>
        <v>0</v>
      </c>
      <c r="AG172" s="407">
        <f t="shared" si="109"/>
        <v>0</v>
      </c>
      <c r="AH172" s="407">
        <f t="shared" si="97"/>
        <v>15</v>
      </c>
      <c r="AI172" s="407">
        <f t="shared" si="110"/>
        <v>10</v>
      </c>
      <c r="AJ172" s="391" t="s">
        <v>161</v>
      </c>
      <c r="AK172" s="407">
        <f t="shared" si="108"/>
        <v>15</v>
      </c>
      <c r="AL172" s="391" t="s">
        <v>751</v>
      </c>
      <c r="AM172" s="407">
        <f t="shared" si="98"/>
        <v>10</v>
      </c>
      <c r="AN172" s="391" t="s">
        <v>161</v>
      </c>
      <c r="AO172" s="407">
        <f t="shared" si="92"/>
        <v>0</v>
      </c>
      <c r="AP172" s="391" t="s">
        <v>162</v>
      </c>
      <c r="AQ172" s="407">
        <f t="shared" si="94"/>
        <v>0</v>
      </c>
      <c r="AR172" s="391" t="s">
        <v>162</v>
      </c>
      <c r="AS172" s="390"/>
      <c r="AT172" s="390"/>
      <c r="AU172" s="390">
        <v>12.5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11"/>
        <v>50</v>
      </c>
      <c r="BR172" s="396"/>
      <c r="BS172" s="396"/>
      <c r="BT172" s="396"/>
      <c r="BU172" s="408"/>
      <c r="BV172" s="406">
        <f t="shared" si="93"/>
        <v>10.899780568313751</v>
      </c>
      <c r="BW172" s="406">
        <f t="shared" si="112"/>
        <v>20.649780568313751</v>
      </c>
      <c r="BX172" s="408"/>
      <c r="BY172" s="396"/>
      <c r="BZ172" s="300"/>
      <c r="CA172" s="38" t="s">
        <v>733</v>
      </c>
      <c r="CB172" s="300"/>
      <c r="CC172" s="304"/>
      <c r="CD172" s="300"/>
      <c r="CE172" s="304"/>
      <c r="CF172" s="300"/>
      <c r="CG172" s="304"/>
      <c r="CH172" s="300"/>
      <c r="CI172" s="301"/>
      <c r="CJ172" s="301"/>
      <c r="CK172" s="304"/>
      <c r="CL172" s="304"/>
      <c r="CM172" s="304"/>
      <c r="CN172" s="302"/>
      <c r="CO172" s="302">
        <v>0.27</v>
      </c>
      <c r="CP172" s="301"/>
      <c r="CQ172" s="301"/>
      <c r="CR172" s="300"/>
      <c r="CS172" s="300"/>
      <c r="CT172" s="301"/>
      <c r="CU172" s="301"/>
      <c r="CV172" s="300"/>
      <c r="CW172" s="300"/>
      <c r="CX172" s="302"/>
      <c r="CY172" s="302"/>
      <c r="CZ172" s="299">
        <f>899*0.1</f>
        <v>89.9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300000</v>
      </c>
      <c r="EE172" s="52">
        <v>0</v>
      </c>
      <c r="EF172" s="303"/>
      <c r="EG172" s="52">
        <v>400000</v>
      </c>
      <c r="EH172" s="51">
        <v>0</v>
      </c>
      <c r="EI172" s="303">
        <v>400000</v>
      </c>
      <c r="EJ172" s="303"/>
      <c r="EK172" s="301"/>
    </row>
    <row r="173" spans="1:141" ht="63.6" customHeight="1" x14ac:dyDescent="0.2">
      <c r="A173" s="478" t="s">
        <v>613</v>
      </c>
      <c r="B173" s="479" t="s">
        <v>233</v>
      </c>
      <c r="C173" s="480" t="s">
        <v>214</v>
      </c>
      <c r="D173" s="481" t="s">
        <v>761</v>
      </c>
      <c r="E173" s="403" t="s">
        <v>179</v>
      </c>
      <c r="F173" s="403"/>
      <c r="G173" s="482" t="s">
        <v>640</v>
      </c>
      <c r="H173" s="482" t="s">
        <v>690</v>
      </c>
      <c r="I173" s="482" t="s">
        <v>691</v>
      </c>
      <c r="J173" s="482" t="s">
        <v>724</v>
      </c>
      <c r="K173" s="482" t="s">
        <v>731</v>
      </c>
      <c r="L173" s="483">
        <v>370000</v>
      </c>
      <c r="M173" s="198"/>
      <c r="N173" s="462"/>
      <c r="O173" s="225"/>
      <c r="P173" s="389"/>
      <c r="Q173" s="226"/>
      <c r="R173" s="226"/>
      <c r="S173" s="409">
        <v>10.804722947171893</v>
      </c>
      <c r="T173" s="406">
        <v>9.75</v>
      </c>
      <c r="U173" s="462"/>
      <c r="V173" s="205" t="s">
        <v>155</v>
      </c>
      <c r="W173" s="392"/>
      <c r="X173" s="393">
        <f t="shared" si="95"/>
        <v>11725.186969197615</v>
      </c>
      <c r="Y173" s="394"/>
      <c r="Z173" s="394"/>
      <c r="AA173" s="394" t="s">
        <v>161</v>
      </c>
      <c r="AB173" s="394"/>
      <c r="AC173" s="394"/>
      <c r="AD173" s="394"/>
      <c r="AE173" s="394"/>
      <c r="AF173" s="407">
        <f t="shared" si="96"/>
        <v>0</v>
      </c>
      <c r="AG173" s="407">
        <f t="shared" si="109"/>
        <v>0</v>
      </c>
      <c r="AH173" s="407">
        <f t="shared" si="97"/>
        <v>15</v>
      </c>
      <c r="AI173" s="407">
        <f t="shared" si="110"/>
        <v>10</v>
      </c>
      <c r="AJ173" s="391" t="s">
        <v>161</v>
      </c>
      <c r="AK173" s="407">
        <f t="shared" si="108"/>
        <v>15</v>
      </c>
      <c r="AL173" s="391" t="s">
        <v>751</v>
      </c>
      <c r="AM173" s="407">
        <f t="shared" si="98"/>
        <v>10</v>
      </c>
      <c r="AN173" s="391" t="s">
        <v>161</v>
      </c>
      <c r="AO173" s="407">
        <f t="shared" si="92"/>
        <v>0</v>
      </c>
      <c r="AP173" s="391" t="s">
        <v>162</v>
      </c>
      <c r="AQ173" s="407">
        <f t="shared" si="94"/>
        <v>0</v>
      </c>
      <c r="AR173" s="391" t="s">
        <v>162</v>
      </c>
      <c r="AS173" s="390"/>
      <c r="AT173" s="390"/>
      <c r="AU173" s="390">
        <v>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11"/>
        <v>50</v>
      </c>
      <c r="BR173" s="396"/>
      <c r="BS173" s="396"/>
      <c r="BT173" s="396"/>
      <c r="BU173" s="408"/>
      <c r="BV173" s="406">
        <f t="shared" si="93"/>
        <v>10.804722947171893</v>
      </c>
      <c r="BW173" s="406">
        <f t="shared" si="112"/>
        <v>20.554722947171893</v>
      </c>
      <c r="BX173" s="408"/>
      <c r="BY173" s="396"/>
      <c r="BZ173" s="300"/>
      <c r="CA173" s="38" t="s">
        <v>733</v>
      </c>
      <c r="CB173" s="300"/>
      <c r="CC173" s="304"/>
      <c r="CD173" s="300"/>
      <c r="CE173" s="304"/>
      <c r="CF173" s="300"/>
      <c r="CG173" s="304"/>
      <c r="CH173" s="300"/>
      <c r="CI173" s="301"/>
      <c r="CJ173" s="301"/>
      <c r="CK173" s="304"/>
      <c r="CL173" s="304"/>
      <c r="CM173" s="304"/>
      <c r="CN173" s="302"/>
      <c r="CO173" s="302">
        <v>0.49</v>
      </c>
      <c r="CP173" s="301"/>
      <c r="CQ173" s="301"/>
      <c r="CR173" s="300"/>
      <c r="CS173" s="300"/>
      <c r="CT173" s="301"/>
      <c r="CU173" s="301"/>
      <c r="CV173" s="300"/>
      <c r="CW173" s="300"/>
      <c r="CX173" s="302"/>
      <c r="CY173" s="302"/>
      <c r="CZ173" s="299">
        <f>644*0.1</f>
        <v>64.400000000000006</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320000</v>
      </c>
      <c r="EE173" s="52">
        <v>145000</v>
      </c>
      <c r="EF173" s="303"/>
      <c r="EG173" s="52">
        <v>515000</v>
      </c>
      <c r="EH173" s="51">
        <v>0</v>
      </c>
      <c r="EI173" s="303">
        <v>370000</v>
      </c>
      <c r="EJ173" s="303"/>
      <c r="EK173" s="301"/>
    </row>
    <row r="174" spans="1:141" ht="100.15" customHeight="1" x14ac:dyDescent="0.2">
      <c r="A174" s="478" t="s">
        <v>614</v>
      </c>
      <c r="B174" s="479" t="s">
        <v>233</v>
      </c>
      <c r="C174" s="480" t="s">
        <v>214</v>
      </c>
      <c r="D174" s="481" t="s">
        <v>761</v>
      </c>
      <c r="E174" s="403" t="s">
        <v>179</v>
      </c>
      <c r="F174" s="403"/>
      <c r="G174" s="482" t="s">
        <v>641</v>
      </c>
      <c r="H174" s="482" t="s">
        <v>675</v>
      </c>
      <c r="I174" s="482" t="s">
        <v>690</v>
      </c>
      <c r="J174" s="482" t="s">
        <v>725</v>
      </c>
      <c r="K174" s="482" t="s">
        <v>731</v>
      </c>
      <c r="L174" s="483">
        <v>406000</v>
      </c>
      <c r="M174" s="198"/>
      <c r="N174" s="462"/>
      <c r="O174" s="225"/>
      <c r="P174" s="389"/>
      <c r="Q174" s="226"/>
      <c r="R174" s="226"/>
      <c r="S174" s="409">
        <v>10.502334790371034</v>
      </c>
      <c r="T174" s="406">
        <v>9.75</v>
      </c>
      <c r="U174" s="462"/>
      <c r="V174" s="205" t="s">
        <v>155</v>
      </c>
      <c r="W174" s="392"/>
      <c r="X174" s="393">
        <f t="shared" si="95"/>
        <v>8369.4083694083693</v>
      </c>
      <c r="Y174" s="394"/>
      <c r="Z174" s="394"/>
      <c r="AA174" s="394" t="s">
        <v>161</v>
      </c>
      <c r="AB174" s="394"/>
      <c r="AC174" s="394"/>
      <c r="AD174" s="394"/>
      <c r="AE174" s="394"/>
      <c r="AF174" s="407">
        <f t="shared" si="96"/>
        <v>0</v>
      </c>
      <c r="AG174" s="407">
        <f t="shared" si="109"/>
        <v>0</v>
      </c>
      <c r="AH174" s="407">
        <f t="shared" si="97"/>
        <v>15</v>
      </c>
      <c r="AI174" s="407">
        <f t="shared" si="110"/>
        <v>10</v>
      </c>
      <c r="AJ174" s="391" t="s">
        <v>161</v>
      </c>
      <c r="AK174" s="407">
        <f t="shared" si="108"/>
        <v>15</v>
      </c>
      <c r="AL174" s="391" t="s">
        <v>751</v>
      </c>
      <c r="AM174" s="407">
        <f t="shared" si="98"/>
        <v>10</v>
      </c>
      <c r="AN174" s="391" t="s">
        <v>161</v>
      </c>
      <c r="AO174" s="407">
        <f t="shared" si="92"/>
        <v>0</v>
      </c>
      <c r="AP174" s="391" t="s">
        <v>162</v>
      </c>
      <c r="AQ174" s="407">
        <f t="shared" si="94"/>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11"/>
        <v>50</v>
      </c>
      <c r="BR174" s="396"/>
      <c r="BS174" s="396"/>
      <c r="BT174" s="396"/>
      <c r="BU174" s="408"/>
      <c r="BV174" s="406">
        <f t="shared" si="93"/>
        <v>10.502334790371034</v>
      </c>
      <c r="BW174" s="406">
        <f t="shared" si="112"/>
        <v>20.252334790371034</v>
      </c>
      <c r="BX174" s="408"/>
      <c r="BY174" s="396"/>
      <c r="BZ174" s="300"/>
      <c r="CA174" s="38" t="s">
        <v>733</v>
      </c>
      <c r="CB174" s="300"/>
      <c r="CC174" s="304"/>
      <c r="CD174" s="300"/>
      <c r="CE174" s="304"/>
      <c r="CF174" s="300"/>
      <c r="CG174" s="304"/>
      <c r="CH174" s="300"/>
      <c r="CI174" s="301"/>
      <c r="CJ174" s="301"/>
      <c r="CK174" s="304"/>
      <c r="CL174" s="304"/>
      <c r="CM174" s="304"/>
      <c r="CN174" s="302"/>
      <c r="CO174" s="302">
        <v>0.77</v>
      </c>
      <c r="CP174" s="301"/>
      <c r="CQ174" s="301"/>
      <c r="CR174" s="300"/>
      <c r="CS174" s="300"/>
      <c r="CT174" s="301"/>
      <c r="CU174" s="301"/>
      <c r="CV174" s="300"/>
      <c r="CW174" s="300"/>
      <c r="CX174" s="302"/>
      <c r="CY174" s="302"/>
      <c r="CZ174" s="299">
        <f>630*0.1</f>
        <v>63</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356000</v>
      </c>
      <c r="EE174" s="52">
        <v>162000</v>
      </c>
      <c r="EF174" s="303"/>
      <c r="EG174" s="52">
        <v>568000</v>
      </c>
      <c r="EH174" s="51">
        <v>0</v>
      </c>
      <c r="EI174" s="303">
        <v>406000</v>
      </c>
      <c r="EJ174" s="303"/>
      <c r="EK174" s="301"/>
    </row>
    <row r="175" spans="1:141" ht="56.45" customHeight="1" x14ac:dyDescent="0.2">
      <c r="A175" s="478" t="s">
        <v>609</v>
      </c>
      <c r="B175" s="479" t="s">
        <v>243</v>
      </c>
      <c r="C175" s="480" t="s">
        <v>214</v>
      </c>
      <c r="D175" s="481" t="s">
        <v>761</v>
      </c>
      <c r="E175" s="403" t="s">
        <v>179</v>
      </c>
      <c r="F175" s="403"/>
      <c r="G175" s="482" t="s">
        <v>637</v>
      </c>
      <c r="H175" s="482" t="s">
        <v>287</v>
      </c>
      <c r="I175" s="482" t="s">
        <v>287</v>
      </c>
      <c r="J175" s="482" t="s">
        <v>721</v>
      </c>
      <c r="K175" s="482" t="s">
        <v>731</v>
      </c>
      <c r="L175" s="483">
        <v>370000</v>
      </c>
      <c r="M175" s="198"/>
      <c r="N175" s="462"/>
      <c r="O175" s="225"/>
      <c r="P175" s="389"/>
      <c r="Q175" s="226"/>
      <c r="R175" s="226"/>
      <c r="S175" s="409">
        <v>11.62296046708027</v>
      </c>
      <c r="T175" s="406">
        <v>8.25</v>
      </c>
      <c r="U175" s="462"/>
      <c r="V175" s="205" t="s">
        <v>155</v>
      </c>
      <c r="W175" s="392"/>
      <c r="X175" s="393">
        <f t="shared" si="95"/>
        <v>14192.558496355963</v>
      </c>
      <c r="Y175" s="394"/>
      <c r="Z175" s="394"/>
      <c r="AA175" s="394" t="s">
        <v>161</v>
      </c>
      <c r="AB175" s="394"/>
      <c r="AC175" s="394"/>
      <c r="AD175" s="394"/>
      <c r="AE175" s="394"/>
      <c r="AF175" s="407">
        <f t="shared" si="96"/>
        <v>0</v>
      </c>
      <c r="AG175" s="407">
        <f t="shared" si="109"/>
        <v>0</v>
      </c>
      <c r="AH175" s="407">
        <f t="shared" si="97"/>
        <v>15</v>
      </c>
      <c r="AI175" s="407">
        <f t="shared" si="110"/>
        <v>10</v>
      </c>
      <c r="AJ175" s="391" t="s">
        <v>161</v>
      </c>
      <c r="AK175" s="407">
        <f t="shared" si="108"/>
        <v>15</v>
      </c>
      <c r="AL175" s="391" t="s">
        <v>751</v>
      </c>
      <c r="AM175" s="407">
        <f t="shared" si="98"/>
        <v>10</v>
      </c>
      <c r="AN175" s="391" t="s">
        <v>161</v>
      </c>
      <c r="AO175" s="407">
        <f t="shared" si="92"/>
        <v>0</v>
      </c>
      <c r="AP175" s="391" t="s">
        <v>162</v>
      </c>
      <c r="AQ175" s="407">
        <f t="shared" si="94"/>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11"/>
        <v>50</v>
      </c>
      <c r="BR175" s="396"/>
      <c r="BS175" s="396"/>
      <c r="BT175" s="396"/>
      <c r="BU175" s="408"/>
      <c r="BV175" s="406">
        <f t="shared" si="93"/>
        <v>11.62296046708027</v>
      </c>
      <c r="BW175" s="406">
        <f t="shared" si="112"/>
        <v>19.872960467080269</v>
      </c>
      <c r="BX175" s="408"/>
      <c r="BY175" s="396"/>
      <c r="BZ175" s="300"/>
      <c r="CA175" s="38" t="s">
        <v>734</v>
      </c>
      <c r="CB175" s="300"/>
      <c r="CC175" s="304"/>
      <c r="CD175" s="300"/>
      <c r="CE175" s="304"/>
      <c r="CF175" s="300"/>
      <c r="CG175" s="304"/>
      <c r="CH175" s="300"/>
      <c r="CI175" s="301"/>
      <c r="CJ175" s="301"/>
      <c r="CK175" s="304"/>
      <c r="CL175" s="304"/>
      <c r="CM175" s="304"/>
      <c r="CN175" s="302"/>
      <c r="CO175" s="302">
        <v>0.79</v>
      </c>
      <c r="CP175" s="301"/>
      <c r="CQ175" s="301"/>
      <c r="CR175" s="300"/>
      <c r="CS175" s="300"/>
      <c r="CT175" s="301"/>
      <c r="CU175" s="301"/>
      <c r="CV175" s="300"/>
      <c r="CW175" s="300"/>
      <c r="CX175" s="302"/>
      <c r="CY175" s="302"/>
      <c r="CZ175" s="299">
        <f>330*0.1</f>
        <v>33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320000</v>
      </c>
      <c r="EE175" s="52">
        <v>0</v>
      </c>
      <c r="EF175" s="303"/>
      <c r="EG175" s="52">
        <v>370000</v>
      </c>
      <c r="EH175" s="51">
        <v>0</v>
      </c>
      <c r="EI175" s="303">
        <v>370000</v>
      </c>
      <c r="EJ175" s="303"/>
      <c r="EK175" s="301"/>
    </row>
    <row r="176" spans="1:141" ht="63"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406">
        <v>7.5</v>
      </c>
      <c r="U176" s="462"/>
      <c r="V176" s="205" t="s">
        <v>155</v>
      </c>
      <c r="W176" s="392"/>
      <c r="X176" s="393">
        <f t="shared" si="95"/>
        <v>35495.179666958808</v>
      </c>
      <c r="Y176" s="394"/>
      <c r="Z176" s="394"/>
      <c r="AA176" s="394" t="s">
        <v>161</v>
      </c>
      <c r="AB176" s="394"/>
      <c r="AC176" s="394"/>
      <c r="AD176" s="394"/>
      <c r="AE176" s="394"/>
      <c r="AF176" s="407">
        <f t="shared" si="96"/>
        <v>0</v>
      </c>
      <c r="AG176" s="407">
        <f t="shared" si="109"/>
        <v>0</v>
      </c>
      <c r="AH176" s="407">
        <f t="shared" si="97"/>
        <v>15</v>
      </c>
      <c r="AI176" s="407">
        <f t="shared" si="110"/>
        <v>10</v>
      </c>
      <c r="AJ176" s="391" t="s">
        <v>161</v>
      </c>
      <c r="AK176" s="407">
        <f t="shared" si="108"/>
        <v>15</v>
      </c>
      <c r="AL176" s="391" t="s">
        <v>751</v>
      </c>
      <c r="AM176" s="407">
        <f t="shared" si="98"/>
        <v>10</v>
      </c>
      <c r="AN176" s="391" t="s">
        <v>161</v>
      </c>
      <c r="AO176" s="407">
        <f t="shared" si="92"/>
        <v>0</v>
      </c>
      <c r="AP176" s="391" t="s">
        <v>162</v>
      </c>
      <c r="AQ176" s="407">
        <f t="shared" si="94"/>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11"/>
        <v>50</v>
      </c>
      <c r="BR176" s="396"/>
      <c r="BS176" s="396"/>
      <c r="BT176" s="396"/>
      <c r="BU176" s="408"/>
      <c r="BV176" s="406">
        <f t="shared" si="93"/>
        <v>10.153627313669816</v>
      </c>
      <c r="BW176" s="406">
        <f t="shared" si="112"/>
        <v>17.653627313669816</v>
      </c>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406">
        <v>3.75</v>
      </c>
      <c r="U177" s="462"/>
      <c r="V177" s="205" t="s">
        <v>155</v>
      </c>
      <c r="W177" s="392"/>
      <c r="X177" s="393">
        <f t="shared" si="95"/>
        <v>38986.354775828462</v>
      </c>
      <c r="Y177" s="394"/>
      <c r="Z177" s="394"/>
      <c r="AA177" s="394" t="s">
        <v>161</v>
      </c>
      <c r="AB177" s="394"/>
      <c r="AC177" s="394"/>
      <c r="AD177" s="394"/>
      <c r="AE177" s="394"/>
      <c r="AF177" s="407">
        <f t="shared" si="96"/>
        <v>0</v>
      </c>
      <c r="AG177" s="407">
        <f t="shared" si="109"/>
        <v>0</v>
      </c>
      <c r="AH177" s="407">
        <f t="shared" si="97"/>
        <v>15</v>
      </c>
      <c r="AI177" s="407">
        <f t="shared" si="110"/>
        <v>10</v>
      </c>
      <c r="AJ177" s="391" t="s">
        <v>161</v>
      </c>
      <c r="AK177" s="407">
        <f t="shared" si="108"/>
        <v>15</v>
      </c>
      <c r="AL177" s="391" t="s">
        <v>751</v>
      </c>
      <c r="AM177" s="407">
        <f t="shared" si="98"/>
        <v>10</v>
      </c>
      <c r="AN177" s="391" t="s">
        <v>161</v>
      </c>
      <c r="AO177" s="407">
        <f t="shared" si="92"/>
        <v>0</v>
      </c>
      <c r="AP177" s="391" t="s">
        <v>162</v>
      </c>
      <c r="AQ177" s="407">
        <f t="shared" si="94"/>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11"/>
        <v>50</v>
      </c>
      <c r="BR177" s="396"/>
      <c r="BS177" s="396"/>
      <c r="BT177" s="396"/>
      <c r="BU177" s="408"/>
      <c r="BV177" s="406">
        <f t="shared" si="93"/>
        <v>5.4141769778944999</v>
      </c>
      <c r="BW177" s="406">
        <f t="shared" si="112"/>
        <v>9.164176977894499</v>
      </c>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13">(EI178/CZ178)/CO178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14">IF(AU178&lt;30,0,IF(AU178&lt;50,5,IF(AU178&lt;65,10,IF(AU178&lt;79,15,IF(AU178&gt;80,20)))))</f>
        <v>5</v>
      </c>
      <c r="AG178" s="407">
        <f t="shared" ref="AG178:AG179" si="115">IF(X178&lt;999,20,IF(X178&lt;1499,15,IF(X178&lt;1999,10,IF(X178&lt;3999,5,IF(X178&gt;4000,0)))))</f>
        <v>0</v>
      </c>
      <c r="AH178" s="407">
        <f t="shared" ref="AH178:AH186" si="116">IF(AA178="Yes",15,0)</f>
        <v>15</v>
      </c>
      <c r="AI178" s="407">
        <v>10</v>
      </c>
      <c r="AJ178" s="406" t="s">
        <v>162</v>
      </c>
      <c r="AK178" s="407">
        <f t="shared" ref="AK178:AK179" si="117">IF(AL178="Minimal",15,0)</f>
        <v>15</v>
      </c>
      <c r="AL178" s="406" t="s">
        <v>751</v>
      </c>
      <c r="AM178" s="407">
        <f t="shared" ref="AM178:AM184" si="118">IF(AN178="Yes",10,0)</f>
        <v>10</v>
      </c>
      <c r="AN178" s="406" t="s">
        <v>161</v>
      </c>
      <c r="AO178" s="407">
        <f t="shared" ref="AO178:AO185" si="119">IF(AP178="Yes",10,0)</f>
        <v>0</v>
      </c>
      <c r="AP178" s="406" t="s">
        <v>162</v>
      </c>
      <c r="AQ178" s="407">
        <f t="shared" ref="AQ178:AQ185" si="120">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21">SUM(AF178+AG178+AH178+AI178+AK178+AM178+AO178+AQ178)</f>
        <v>55</v>
      </c>
      <c r="BR178" s="331"/>
      <c r="BS178" s="406"/>
      <c r="BT178" s="338"/>
      <c r="BU178" s="407"/>
      <c r="BV178" s="406">
        <f t="shared" si="93"/>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13"/>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14"/>
        <v>0</v>
      </c>
      <c r="AG179" s="407">
        <f t="shared" si="115"/>
        <v>5</v>
      </c>
      <c r="AH179" s="407">
        <f t="shared" si="116"/>
        <v>15</v>
      </c>
      <c r="AI179" s="407">
        <v>10</v>
      </c>
      <c r="AJ179" s="406" t="s">
        <v>162</v>
      </c>
      <c r="AK179" s="407">
        <f t="shared" si="117"/>
        <v>15</v>
      </c>
      <c r="AL179" s="406" t="s">
        <v>751</v>
      </c>
      <c r="AM179" s="407">
        <f t="shared" si="118"/>
        <v>10</v>
      </c>
      <c r="AN179" s="406" t="s">
        <v>161</v>
      </c>
      <c r="AO179" s="407">
        <f t="shared" si="119"/>
        <v>0</v>
      </c>
      <c r="AP179" s="406" t="s">
        <v>162</v>
      </c>
      <c r="AQ179" s="407">
        <f t="shared" si="120"/>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21"/>
        <v>55</v>
      </c>
      <c r="BR179" s="331"/>
      <c r="BS179" s="406"/>
      <c r="BT179" s="338"/>
      <c r="BU179" s="407"/>
      <c r="BV179" s="406">
        <f t="shared" si="93"/>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13"/>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14"/>
        <v>10</v>
      </c>
      <c r="AG180" s="407">
        <f>IF(BM178&lt;999,20,IF(BM178&lt;1499,15,IF(BM178&lt;1999,10,IF(BM178&lt;3999,5,IF(BM178&gt;4000,0)))))</f>
        <v>0</v>
      </c>
      <c r="AH180" s="407">
        <f t="shared" si="116"/>
        <v>15</v>
      </c>
      <c r="AI180" s="407">
        <v>0</v>
      </c>
      <c r="AJ180" s="406" t="s">
        <v>161</v>
      </c>
      <c r="AK180" s="407">
        <v>15</v>
      </c>
      <c r="AL180" s="406" t="s">
        <v>751</v>
      </c>
      <c r="AM180" s="407">
        <f t="shared" si="118"/>
        <v>10</v>
      </c>
      <c r="AN180" s="406" t="s">
        <v>161</v>
      </c>
      <c r="AO180" s="407">
        <f t="shared" si="119"/>
        <v>0</v>
      </c>
      <c r="AP180" s="406" t="s">
        <v>162</v>
      </c>
      <c r="AQ180" s="407">
        <f t="shared" si="120"/>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21"/>
        <v>50</v>
      </c>
      <c r="BR180" s="331"/>
      <c r="BS180" s="406"/>
      <c r="BT180" s="338"/>
      <c r="BU180" s="407"/>
      <c r="BV180" s="406">
        <f t="shared" si="93"/>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13"/>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14"/>
        <v>0</v>
      </c>
      <c r="AG181" s="407">
        <f>IF(X181&lt;999,20,IF(X181&lt;1499,15,IF(X181&lt;1999,10,IF(X181&lt;3999,5,IF(X181&gt;4000,0)))))</f>
        <v>10</v>
      </c>
      <c r="AH181" s="407">
        <f t="shared" si="116"/>
        <v>15</v>
      </c>
      <c r="AI181" s="407">
        <v>0</v>
      </c>
      <c r="AJ181" s="406" t="s">
        <v>161</v>
      </c>
      <c r="AK181" s="407">
        <v>15</v>
      </c>
      <c r="AL181" s="406" t="s">
        <v>751</v>
      </c>
      <c r="AM181" s="407">
        <f t="shared" si="118"/>
        <v>10</v>
      </c>
      <c r="AN181" s="406" t="s">
        <v>161</v>
      </c>
      <c r="AO181" s="407">
        <f t="shared" si="119"/>
        <v>0</v>
      </c>
      <c r="AP181" s="406" t="s">
        <v>162</v>
      </c>
      <c r="AQ181" s="407">
        <f t="shared" si="120"/>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21"/>
        <v>50</v>
      </c>
      <c r="BR181" s="331"/>
      <c r="BS181" s="406"/>
      <c r="BT181" s="338"/>
      <c r="BU181" s="407"/>
      <c r="BV181" s="406">
        <f t="shared" si="93"/>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13"/>
        <v>9466.3921313637402</v>
      </c>
      <c r="Y182" s="331"/>
      <c r="Z182" s="331"/>
      <c r="AA182" s="331" t="s">
        <v>161</v>
      </c>
      <c r="AB182" s="331"/>
      <c r="AC182" s="331"/>
      <c r="AD182" s="331"/>
      <c r="AE182" s="331"/>
      <c r="AF182" s="407">
        <f t="shared" si="114"/>
        <v>0</v>
      </c>
      <c r="AG182" s="407">
        <f>IF(X182&lt;999,20,IF(X182&lt;1499,15,IF(X182&lt;1999,10,IF(X182&lt;3999,5,IF(X182&gt;4000,0)))))</f>
        <v>0</v>
      </c>
      <c r="AH182" s="407">
        <f t="shared" si="116"/>
        <v>15</v>
      </c>
      <c r="AI182" s="407">
        <v>10</v>
      </c>
      <c r="AJ182" s="406" t="s">
        <v>162</v>
      </c>
      <c r="AK182" s="407">
        <f>IF(AL182="Minimal",15,0)</f>
        <v>15</v>
      </c>
      <c r="AL182" s="406" t="s">
        <v>751</v>
      </c>
      <c r="AM182" s="407">
        <f t="shared" si="118"/>
        <v>10</v>
      </c>
      <c r="AN182" s="406" t="s">
        <v>161</v>
      </c>
      <c r="AO182" s="407">
        <f t="shared" si="119"/>
        <v>0</v>
      </c>
      <c r="AP182" s="406" t="s">
        <v>162</v>
      </c>
      <c r="AQ182" s="407">
        <f t="shared" si="120"/>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21"/>
        <v>50</v>
      </c>
      <c r="BR182" s="386"/>
      <c r="BS182" s="408"/>
      <c r="BT182" s="386"/>
      <c r="BU182" s="407"/>
      <c r="BV182" s="406">
        <f t="shared" si="93"/>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13"/>
        <v>5466.922175852761</v>
      </c>
      <c r="Y183" s="331"/>
      <c r="Z183" s="331"/>
      <c r="AA183" s="331" t="s">
        <v>161</v>
      </c>
      <c r="AB183" s="331"/>
      <c r="AC183" s="331"/>
      <c r="AD183" s="331"/>
      <c r="AE183" s="331"/>
      <c r="AF183" s="407">
        <f t="shared" si="114"/>
        <v>0</v>
      </c>
      <c r="AG183" s="407">
        <f>IF(X183&lt;999,20,IF(X183&lt;1499,15,IF(X183&lt;1999,10,IF(X183&lt;3999,5,IF(X183&gt;4000,0)))))</f>
        <v>0</v>
      </c>
      <c r="AH183" s="407">
        <f t="shared" si="116"/>
        <v>15</v>
      </c>
      <c r="AI183" s="407">
        <v>10</v>
      </c>
      <c r="AJ183" s="406" t="s">
        <v>162</v>
      </c>
      <c r="AK183" s="407">
        <f>IF(AL183="Minimal",15,0)</f>
        <v>15</v>
      </c>
      <c r="AL183" s="406" t="s">
        <v>751</v>
      </c>
      <c r="AM183" s="407">
        <f t="shared" si="118"/>
        <v>10</v>
      </c>
      <c r="AN183" s="406" t="s">
        <v>161</v>
      </c>
      <c r="AO183" s="407">
        <f t="shared" si="119"/>
        <v>0</v>
      </c>
      <c r="AP183" s="406" t="s">
        <v>162</v>
      </c>
      <c r="AQ183" s="407">
        <f t="shared" si="120"/>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21"/>
        <v>50</v>
      </c>
      <c r="BR183" s="386"/>
      <c r="BS183" s="408"/>
      <c r="BT183" s="386"/>
      <c r="BU183" s="407"/>
      <c r="BV183" s="406">
        <f t="shared" si="93"/>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13"/>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14"/>
        <v>5</v>
      </c>
      <c r="AG184" s="407">
        <f>IF(BM182&lt;999,20,IF(BM182&lt;1499,15,IF(BM182&lt;1999,10,IF(BM182&lt;3999,5,IF(BM182&gt;4000,0)))))</f>
        <v>0</v>
      </c>
      <c r="AH184" s="407">
        <f t="shared" si="116"/>
        <v>15</v>
      </c>
      <c r="AI184" s="407">
        <f>IF(AJ184="Yes",10,0)</f>
        <v>0</v>
      </c>
      <c r="AJ184" s="406" t="s">
        <v>162</v>
      </c>
      <c r="AK184" s="407">
        <f>IF(AL184="Minimal",15,0)</f>
        <v>15</v>
      </c>
      <c r="AL184" s="406" t="s">
        <v>751</v>
      </c>
      <c r="AM184" s="407">
        <f t="shared" si="118"/>
        <v>10</v>
      </c>
      <c r="AN184" s="406" t="s">
        <v>161</v>
      </c>
      <c r="AO184" s="407">
        <f t="shared" si="119"/>
        <v>0</v>
      </c>
      <c r="AP184" s="406" t="s">
        <v>162</v>
      </c>
      <c r="AQ184" s="407">
        <f t="shared" si="120"/>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21"/>
        <v>45</v>
      </c>
      <c r="BR184" s="331"/>
      <c r="BS184" s="406"/>
      <c r="BT184" s="338"/>
      <c r="BU184" s="407"/>
      <c r="BV184" s="406">
        <f t="shared" si="93"/>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13"/>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14"/>
        <v>20</v>
      </c>
      <c r="AG185" s="407">
        <f>IF(BM183&lt;999,20,IF(BM183&lt;1499,15,IF(BM183&lt;1999,10,IF(BM183&lt;3999,5,IF(BM183&gt;4000,0)))))</f>
        <v>0</v>
      </c>
      <c r="AH185" s="407">
        <f t="shared" si="116"/>
        <v>15</v>
      </c>
      <c r="AI185" s="407">
        <f>IF(AJ185="Yes",10,0)</f>
        <v>0</v>
      </c>
      <c r="AJ185" s="406" t="s">
        <v>162</v>
      </c>
      <c r="AK185" s="407">
        <f>IF(AL185="Minimal",15,0)</f>
        <v>0</v>
      </c>
      <c r="AL185" s="406" t="s">
        <v>752</v>
      </c>
      <c r="AM185" s="407">
        <f>AQ185</f>
        <v>0</v>
      </c>
      <c r="AN185" s="406" t="s">
        <v>162</v>
      </c>
      <c r="AO185" s="407">
        <f t="shared" si="119"/>
        <v>0</v>
      </c>
      <c r="AP185" s="406" t="s">
        <v>162</v>
      </c>
      <c r="AQ185" s="407">
        <f t="shared" si="120"/>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21"/>
        <v>35</v>
      </c>
      <c r="BR185" s="331"/>
      <c r="BS185" s="406"/>
      <c r="BT185" s="338"/>
      <c r="BU185" s="407"/>
      <c r="BV185" s="406">
        <f t="shared" si="93"/>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16"/>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sheetData>
  <autoFilter ref="A8:EK186">
    <filterColumn colId="3">
      <filters>
        <filter val="Bike &amp; Ped"/>
      </filters>
    </filterColumn>
    <filterColumn colId="4">
      <customFilters>
        <customFilter operator="notEqual" val=" "/>
      </customFilters>
    </filterColumn>
    <filterColumn colId="41">
      <customFilters>
        <customFilter val="**"/>
      </customFilters>
    </filterColumn>
    <sortState ref="A27:EK177">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filterMode="1">
    <pageSetUpPr fitToPage="1"/>
  </sheetPr>
  <dimension ref="A1:EM187"/>
  <sheetViews>
    <sheetView topLeftCell="J6" zoomScale="50" zoomScaleNormal="50" workbookViewId="0">
      <selection activeCell="BX192" sqref="BX192"/>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23"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821</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827</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hidden="1" customHeight="1" x14ac:dyDescent="0.2">
      <c r="A9" s="339" t="s">
        <v>478</v>
      </c>
      <c r="B9" s="340" t="s">
        <v>233</v>
      </c>
      <c r="C9" s="340" t="s">
        <v>214</v>
      </c>
      <c r="D9" s="111" t="s">
        <v>758</v>
      </c>
      <c r="E9" s="111" t="s">
        <v>179</v>
      </c>
      <c r="F9" s="339"/>
      <c r="G9" s="339"/>
      <c r="H9" s="339"/>
      <c r="I9" s="339"/>
      <c r="J9" s="339" t="s">
        <v>802</v>
      </c>
      <c r="K9" s="339"/>
      <c r="L9" s="341">
        <v>6655</v>
      </c>
      <c r="M9" s="168"/>
      <c r="N9" s="439"/>
      <c r="O9" s="169"/>
      <c r="P9" s="372"/>
      <c r="Q9" s="372"/>
      <c r="R9" s="372"/>
      <c r="S9" s="332">
        <v>4.03</v>
      </c>
      <c r="T9" s="332">
        <v>9.75</v>
      </c>
      <c r="U9" s="439"/>
      <c r="V9" s="172">
        <f t="shared" ref="V9:V16" si="0">IF(AU9&lt;30,0,IF(AU9&lt;50,5,IF(AU9&lt;65,10,IF(AU9&gt;66,15))))</f>
        <v>5</v>
      </c>
      <c r="W9" s="373">
        <v>0</v>
      </c>
      <c r="X9" s="374">
        <f>(EI9/CZ9)/CO9</f>
        <v>1.4999485992069509E-6</v>
      </c>
      <c r="Y9" s="375">
        <v>0</v>
      </c>
      <c r="Z9" s="375" t="s">
        <v>749</v>
      </c>
      <c r="AA9" s="372" t="s">
        <v>161</v>
      </c>
      <c r="AB9" s="375">
        <f>IF(AC9="Yes",10,0)</f>
        <v>0</v>
      </c>
      <c r="AC9" s="376" t="s">
        <v>162</v>
      </c>
      <c r="AD9" s="377">
        <f>IF(AE9="Yes",10,0)</f>
        <v>0</v>
      </c>
      <c r="AE9" s="376" t="s">
        <v>162</v>
      </c>
      <c r="AF9" s="342">
        <f t="shared" ref="AF9:AF20" si="1">IF(AU9&lt;30,0,IF(AU9&lt;50,5,IF(AU9&lt;65,10,IF(AU9&lt;79,15,IF(AU9&gt;80,20)))))</f>
        <v>5</v>
      </c>
      <c r="AG9" s="342">
        <f t="shared" ref="AG9:AG16" si="2">IF(X9&lt;999,20,IF(X9&lt;1499,15,IF(X9&lt;1999,10,IF(X9&lt;3999,5,IF(X9&gt;4000,0)))))</f>
        <v>20</v>
      </c>
      <c r="AH9" s="342">
        <f t="shared" ref="AH9:AH20" si="3">IF(AA9="Yes",15,0)</f>
        <v>15</v>
      </c>
      <c r="AI9" s="342">
        <f t="shared" ref="AI9:AI16" si="4">IF(AJ9="Yes",10,0)</f>
        <v>10</v>
      </c>
      <c r="AJ9" s="332" t="s">
        <v>161</v>
      </c>
      <c r="AK9" s="342">
        <f t="shared" ref="AK9:AK16" si="5">IF(AL9="Minimal",15,0)</f>
        <v>15</v>
      </c>
      <c r="AL9" s="332" t="s">
        <v>751</v>
      </c>
      <c r="AM9" s="342">
        <f t="shared" ref="AM9:AM20" si="6">IF(AN9="Yes",10,0)</f>
        <v>10</v>
      </c>
      <c r="AN9" s="332" t="s">
        <v>161</v>
      </c>
      <c r="AO9" s="342">
        <f t="shared" ref="AO9:AO16" si="7">IF(AP9="Yes",5,0)</f>
        <v>0</v>
      </c>
      <c r="AP9" s="332" t="s">
        <v>162</v>
      </c>
      <c r="AQ9" s="342">
        <f t="shared" ref="AQ9:AQ16" si="8">IF(AR9="Yes",5,0)</f>
        <v>5</v>
      </c>
      <c r="AR9" s="332" t="s">
        <v>161</v>
      </c>
      <c r="AS9" s="378"/>
      <c r="AT9" s="378"/>
      <c r="AU9" s="378">
        <v>31.2</v>
      </c>
      <c r="AV9" s="378"/>
      <c r="AW9" s="378"/>
      <c r="AX9" s="378"/>
      <c r="AY9" s="378"/>
      <c r="AZ9" s="378"/>
      <c r="BA9" s="452"/>
      <c r="BB9" s="448"/>
      <c r="BC9" s="452"/>
      <c r="BD9" s="339" t="s">
        <v>214</v>
      </c>
      <c r="BE9" s="379"/>
      <c r="BF9" s="339"/>
      <c r="BG9" s="379"/>
      <c r="BH9" s="339"/>
      <c r="BI9" s="379"/>
      <c r="BJ9" s="379"/>
      <c r="BK9" s="379"/>
      <c r="BL9" s="379"/>
      <c r="BM9" s="379"/>
      <c r="BN9" s="379"/>
      <c r="BO9" s="379"/>
      <c r="BP9" s="379"/>
      <c r="BQ9" s="332">
        <f t="shared" ref="BQ9:BQ16" si="9">SUM(AF9+AG9+AH9+AI9+AK9+AM9+AO9+AQ9)</f>
        <v>80</v>
      </c>
      <c r="BR9" s="379"/>
      <c r="BS9" s="379"/>
      <c r="BT9" s="379"/>
      <c r="BU9" s="379">
        <v>100</v>
      </c>
      <c r="BV9" s="406">
        <f>S9+BU9*0.25</f>
        <v>29.03</v>
      </c>
      <c r="BW9" s="406"/>
      <c r="BX9" s="379"/>
      <c r="BY9" s="379"/>
      <c r="BZ9" s="313"/>
      <c r="CA9" s="285" t="s">
        <v>233</v>
      </c>
      <c r="CB9" s="313"/>
      <c r="CC9" s="285"/>
      <c r="CD9" s="313"/>
      <c r="CE9" s="285"/>
      <c r="CF9" s="313"/>
      <c r="CG9" s="285"/>
      <c r="CH9" s="313"/>
      <c r="CI9" s="287"/>
      <c r="CJ9" s="287"/>
      <c r="CK9" s="285"/>
      <c r="CL9" s="285"/>
      <c r="CM9" s="285"/>
      <c r="CN9" s="312"/>
      <c r="CO9" s="312">
        <v>248868</v>
      </c>
      <c r="CP9" s="287"/>
      <c r="CQ9" s="287"/>
      <c r="CR9" s="313"/>
      <c r="CS9" s="313"/>
      <c r="CT9" s="287"/>
      <c r="CU9" s="287"/>
      <c r="CV9" s="313"/>
      <c r="CW9" s="313"/>
      <c r="CX9" s="312"/>
      <c r="CY9" s="312"/>
      <c r="CZ9" s="314">
        <v>17828</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66550</v>
      </c>
      <c r="EH9" s="286"/>
      <c r="EI9" s="286">
        <v>6655</v>
      </c>
      <c r="EJ9" s="286"/>
      <c r="EK9" s="287" t="s">
        <v>479</v>
      </c>
    </row>
    <row r="10" spans="1:141" ht="106.9" hidden="1" customHeight="1" x14ac:dyDescent="0.2">
      <c r="A10" s="339" t="s">
        <v>476</v>
      </c>
      <c r="B10" s="340" t="s">
        <v>225</v>
      </c>
      <c r="C10" s="340" t="s">
        <v>224</v>
      </c>
      <c r="D10" s="111" t="s">
        <v>758</v>
      </c>
      <c r="E10" s="111" t="s">
        <v>179</v>
      </c>
      <c r="F10" s="339"/>
      <c r="G10" s="339"/>
      <c r="H10" s="339"/>
      <c r="I10" s="339"/>
      <c r="J10" s="339" t="s">
        <v>801</v>
      </c>
      <c r="K10" s="339"/>
      <c r="L10" s="341">
        <v>6010</v>
      </c>
      <c r="M10" s="168" t="s">
        <v>749</v>
      </c>
      <c r="N10" s="439"/>
      <c r="O10" s="169" t="s">
        <v>749</v>
      </c>
      <c r="P10" s="372"/>
      <c r="Q10" s="372"/>
      <c r="R10" s="372"/>
      <c r="S10" s="332">
        <v>3.19</v>
      </c>
      <c r="T10" s="332"/>
      <c r="U10" s="439"/>
      <c r="V10" s="172">
        <f t="shared" si="0"/>
        <v>5</v>
      </c>
      <c r="W10" s="373">
        <v>0</v>
      </c>
      <c r="X10" s="374">
        <v>0</v>
      </c>
      <c r="Y10" s="375">
        <v>0</v>
      </c>
      <c r="Z10" s="375" t="s">
        <v>749</v>
      </c>
      <c r="AA10" s="372" t="s">
        <v>161</v>
      </c>
      <c r="AB10" s="375">
        <f>IF(AC10="Yes",10,0)</f>
        <v>0</v>
      </c>
      <c r="AC10" s="376" t="s">
        <v>162</v>
      </c>
      <c r="AD10" s="377">
        <f>IF(AE10="Yes",10,0)</f>
        <v>0</v>
      </c>
      <c r="AE10" s="376" t="s">
        <v>162</v>
      </c>
      <c r="AF10" s="342">
        <f t="shared" si="1"/>
        <v>5</v>
      </c>
      <c r="AG10" s="342">
        <f t="shared" si="2"/>
        <v>20</v>
      </c>
      <c r="AH10" s="342">
        <f t="shared" si="3"/>
        <v>15</v>
      </c>
      <c r="AI10" s="342">
        <f t="shared" si="4"/>
        <v>10</v>
      </c>
      <c r="AJ10" s="332" t="s">
        <v>161</v>
      </c>
      <c r="AK10" s="342">
        <f t="shared" si="5"/>
        <v>15</v>
      </c>
      <c r="AL10" s="332" t="s">
        <v>751</v>
      </c>
      <c r="AM10" s="342">
        <f t="shared" si="6"/>
        <v>10</v>
      </c>
      <c r="AN10" s="332" t="s">
        <v>161</v>
      </c>
      <c r="AO10" s="342">
        <f t="shared" si="7"/>
        <v>0</v>
      </c>
      <c r="AP10" s="332" t="s">
        <v>162</v>
      </c>
      <c r="AQ10" s="342">
        <f t="shared" si="8"/>
        <v>5</v>
      </c>
      <c r="AR10" s="332" t="s">
        <v>161</v>
      </c>
      <c r="AS10" s="378"/>
      <c r="AT10" s="378"/>
      <c r="AU10" s="378">
        <v>31.2</v>
      </c>
      <c r="AV10" s="378"/>
      <c r="AW10" s="378"/>
      <c r="AX10" s="378"/>
      <c r="AY10" s="378"/>
      <c r="AZ10" s="378"/>
      <c r="BA10" s="452"/>
      <c r="BB10" s="448"/>
      <c r="BC10" s="452"/>
      <c r="BD10" s="339" t="s">
        <v>224</v>
      </c>
      <c r="BE10" s="379"/>
      <c r="BF10" s="339"/>
      <c r="BG10" s="379"/>
      <c r="BH10" s="339"/>
      <c r="BI10" s="379"/>
      <c r="BJ10" s="379"/>
      <c r="BK10" s="379"/>
      <c r="BL10" s="379"/>
      <c r="BM10" s="379"/>
      <c r="BN10" s="379"/>
      <c r="BO10" s="379"/>
      <c r="BP10" s="379"/>
      <c r="BQ10" s="332">
        <f t="shared" si="9"/>
        <v>80</v>
      </c>
      <c r="BR10" s="379"/>
      <c r="BS10" s="379"/>
      <c r="BT10" s="379"/>
      <c r="BU10" s="379"/>
      <c r="BV10" s="379"/>
      <c r="BW10" s="379"/>
      <c r="BX10" s="379"/>
      <c r="BY10" s="379"/>
      <c r="BZ10" s="313"/>
      <c r="CA10" s="285" t="s">
        <v>225</v>
      </c>
      <c r="CB10" s="313"/>
      <c r="CC10" s="285"/>
      <c r="CD10" s="313"/>
      <c r="CE10" s="285"/>
      <c r="CF10" s="313"/>
      <c r="CG10" s="285"/>
      <c r="CH10" s="313"/>
      <c r="CI10" s="287"/>
      <c r="CJ10" s="287"/>
      <c r="CK10" s="285"/>
      <c r="CL10" s="285"/>
      <c r="CM10" s="285"/>
      <c r="CN10" s="312"/>
      <c r="CO10" s="312">
        <v>33392</v>
      </c>
      <c r="CP10" s="287"/>
      <c r="CQ10" s="287"/>
      <c r="CR10" s="313"/>
      <c r="CS10" s="313"/>
      <c r="CT10" s="287"/>
      <c r="CU10" s="287"/>
      <c r="CV10" s="313"/>
      <c r="CW10" s="313"/>
      <c r="CX10" s="312"/>
      <c r="CY10" s="312"/>
      <c r="CZ10" s="314">
        <v>2280</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60100</v>
      </c>
      <c r="EH10" s="286"/>
      <c r="EI10" s="286">
        <v>6010</v>
      </c>
      <c r="EJ10" s="286"/>
      <c r="EK10" s="287" t="s">
        <v>477</v>
      </c>
    </row>
    <row r="11" spans="1:141" ht="116.45" hidden="1" customHeight="1" x14ac:dyDescent="0.2">
      <c r="A11" s="339" t="s">
        <v>465</v>
      </c>
      <c r="B11" s="340" t="s">
        <v>251</v>
      </c>
      <c r="C11" s="340" t="s">
        <v>214</v>
      </c>
      <c r="D11" s="111" t="s">
        <v>758</v>
      </c>
      <c r="E11" s="111" t="s">
        <v>185</v>
      </c>
      <c r="F11" s="339"/>
      <c r="G11" s="339"/>
      <c r="H11" s="339"/>
      <c r="I11" s="339"/>
      <c r="J11" s="339" t="s">
        <v>799</v>
      </c>
      <c r="K11" s="339"/>
      <c r="L11" s="341">
        <v>8205</v>
      </c>
      <c r="M11" s="168"/>
      <c r="N11" s="439"/>
      <c r="O11" s="235">
        <v>5.35</v>
      </c>
      <c r="P11" s="332">
        <f>(V11+W11+Y11+Z11+AB11+AD11)</f>
        <v>60</v>
      </c>
      <c r="Q11" s="332">
        <v>3.15</v>
      </c>
      <c r="R11" s="332">
        <f t="shared" ref="R11:R16" si="10">O11+P11+Q11</f>
        <v>68.5</v>
      </c>
      <c r="S11" s="332">
        <v>5.01</v>
      </c>
      <c r="T11" s="332">
        <v>9.75</v>
      </c>
      <c r="U11" s="439"/>
      <c r="V11" s="113">
        <f t="shared" si="0"/>
        <v>5</v>
      </c>
      <c r="W11" s="342">
        <f t="shared" ref="W11:W16" si="11">IF(X11&lt;499,15,IF(X11&lt;999,10,IF(X11&lt;1499,5,IF(X11&gt;1500,0))))</f>
        <v>15</v>
      </c>
      <c r="X11" s="400">
        <f t="shared" ref="X11:X20" si="12">(EI11/CZ11)/CO11</f>
        <v>2.0337951039078898E-5</v>
      </c>
      <c r="Y11" s="343">
        <v>0</v>
      </c>
      <c r="Z11" s="342">
        <f t="shared" ref="Z11:Z16" si="13">IF(AA11="Yes",20,0)</f>
        <v>20</v>
      </c>
      <c r="AA11" s="332" t="s">
        <v>161</v>
      </c>
      <c r="AB11" s="342">
        <f t="shared" ref="AB11:AB16" si="14">IF(AC11="Yes",20,0)</f>
        <v>0</v>
      </c>
      <c r="AC11" s="378" t="s">
        <v>162</v>
      </c>
      <c r="AD11" s="342">
        <f t="shared" ref="AD11:AD16" si="15">IF(AE11="Yes",20,0)</f>
        <v>20</v>
      </c>
      <c r="AE11" s="378" t="s">
        <v>161</v>
      </c>
      <c r="AF11" s="342">
        <f t="shared" si="1"/>
        <v>5</v>
      </c>
      <c r="AG11" s="342">
        <f t="shared" si="2"/>
        <v>20</v>
      </c>
      <c r="AH11" s="342">
        <f t="shared" si="3"/>
        <v>15</v>
      </c>
      <c r="AI11" s="342">
        <f t="shared" si="4"/>
        <v>10</v>
      </c>
      <c r="AJ11" s="332" t="s">
        <v>161</v>
      </c>
      <c r="AK11" s="342">
        <f t="shared" si="5"/>
        <v>15</v>
      </c>
      <c r="AL11" s="332" t="s">
        <v>751</v>
      </c>
      <c r="AM11" s="342">
        <f t="shared" si="6"/>
        <v>10</v>
      </c>
      <c r="AN11" s="332" t="s">
        <v>161</v>
      </c>
      <c r="AO11" s="342">
        <f t="shared" si="7"/>
        <v>0</v>
      </c>
      <c r="AP11" s="332" t="s">
        <v>162</v>
      </c>
      <c r="AQ11" s="342">
        <f t="shared" si="8"/>
        <v>5</v>
      </c>
      <c r="AR11" s="332" t="s">
        <v>161</v>
      </c>
      <c r="AS11" s="378"/>
      <c r="AT11" s="378"/>
      <c r="AU11" s="378">
        <v>31.2</v>
      </c>
      <c r="AV11" s="378"/>
      <c r="AW11" s="378"/>
      <c r="AX11" s="378"/>
      <c r="AY11" s="378"/>
      <c r="AZ11" s="378"/>
      <c r="BA11" s="452"/>
      <c r="BB11" s="448"/>
      <c r="BC11" s="442"/>
      <c r="BD11" s="339" t="s">
        <v>214</v>
      </c>
      <c r="BE11" s="379"/>
      <c r="BF11" s="339"/>
      <c r="BG11" s="379"/>
      <c r="BH11" s="339"/>
      <c r="BI11" s="379"/>
      <c r="BJ11" s="379"/>
      <c r="BK11" s="379"/>
      <c r="BL11" s="379"/>
      <c r="BM11" s="379"/>
      <c r="BN11" s="379"/>
      <c r="BO11" s="379"/>
      <c r="BP11" s="332">
        <f t="shared" ref="BP11:BP16" si="16">SUM(V11+W11+Y11+Z11+AB11+AD11)</f>
        <v>60</v>
      </c>
      <c r="BQ11" s="332">
        <f t="shared" si="9"/>
        <v>80</v>
      </c>
      <c r="BR11" s="332"/>
      <c r="BS11" s="332"/>
      <c r="BT11" s="342"/>
      <c r="BU11" s="332"/>
      <c r="BV11" s="332"/>
      <c r="BW11" s="332"/>
      <c r="BX11" s="332"/>
      <c r="BY11" s="332">
        <f t="shared" ref="BY11:BY17" si="17">O11+BT11*0.25</f>
        <v>5.35</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92">
        <v>1746000</v>
      </c>
      <c r="EJ11" s="286"/>
      <c r="EK11" s="287" t="s">
        <v>463</v>
      </c>
    </row>
    <row r="12" spans="1:141" ht="112.9" hidden="1" customHeight="1" x14ac:dyDescent="0.2">
      <c r="A12" s="339" t="s">
        <v>464</v>
      </c>
      <c r="B12" s="340" t="s">
        <v>251</v>
      </c>
      <c r="C12" s="340" t="s">
        <v>214</v>
      </c>
      <c r="D12" s="111" t="s">
        <v>758</v>
      </c>
      <c r="E12" s="111" t="s">
        <v>185</v>
      </c>
      <c r="F12" s="339"/>
      <c r="G12" s="339"/>
      <c r="H12" s="339"/>
      <c r="I12" s="339"/>
      <c r="J12" s="339" t="s">
        <v>799</v>
      </c>
      <c r="K12" s="339"/>
      <c r="L12" s="341">
        <v>8205</v>
      </c>
      <c r="M12" s="168"/>
      <c r="N12" s="439"/>
      <c r="O12" s="235">
        <v>4.8</v>
      </c>
      <c r="P12" s="332">
        <f>SUM(V12+W12+Y12+Z12+AB12+AD12)</f>
        <v>60</v>
      </c>
      <c r="Q12" s="332">
        <v>3.15</v>
      </c>
      <c r="R12" s="332">
        <f t="shared" si="10"/>
        <v>67.95</v>
      </c>
      <c r="S12" s="332">
        <v>4.46</v>
      </c>
      <c r="T12" s="332">
        <v>9.75</v>
      </c>
      <c r="U12" s="439"/>
      <c r="V12" s="113">
        <f t="shared" si="0"/>
        <v>5</v>
      </c>
      <c r="W12" s="342">
        <f t="shared" si="11"/>
        <v>15</v>
      </c>
      <c r="X12" s="400">
        <f t="shared" si="12"/>
        <v>9.5574391910448089E-8</v>
      </c>
      <c r="Y12" s="343">
        <v>0</v>
      </c>
      <c r="Z12" s="342">
        <f t="shared" si="13"/>
        <v>20</v>
      </c>
      <c r="AA12" s="332" t="s">
        <v>161</v>
      </c>
      <c r="AB12" s="342">
        <f t="shared" si="14"/>
        <v>0</v>
      </c>
      <c r="AC12" s="378" t="s">
        <v>162</v>
      </c>
      <c r="AD12" s="342">
        <f t="shared" si="15"/>
        <v>20</v>
      </c>
      <c r="AE12" s="378" t="s">
        <v>161</v>
      </c>
      <c r="AF12" s="342">
        <f t="shared" si="1"/>
        <v>5</v>
      </c>
      <c r="AG12" s="342">
        <f t="shared" si="2"/>
        <v>20</v>
      </c>
      <c r="AH12" s="342">
        <f t="shared" si="3"/>
        <v>15</v>
      </c>
      <c r="AI12" s="342">
        <f t="shared" si="4"/>
        <v>10</v>
      </c>
      <c r="AJ12" s="332" t="s">
        <v>161</v>
      </c>
      <c r="AK12" s="342">
        <f t="shared" si="5"/>
        <v>15</v>
      </c>
      <c r="AL12" s="332" t="s">
        <v>751</v>
      </c>
      <c r="AM12" s="342">
        <f t="shared" si="6"/>
        <v>10</v>
      </c>
      <c r="AN12" s="332" t="s">
        <v>161</v>
      </c>
      <c r="AO12" s="342">
        <f t="shared" si="7"/>
        <v>0</v>
      </c>
      <c r="AP12" s="332" t="s">
        <v>162</v>
      </c>
      <c r="AQ12" s="342">
        <f t="shared" si="8"/>
        <v>5</v>
      </c>
      <c r="AR12" s="332" t="s">
        <v>161</v>
      </c>
      <c r="AS12" s="378"/>
      <c r="AT12" s="378"/>
      <c r="AU12" s="378">
        <v>31.2</v>
      </c>
      <c r="AV12" s="378"/>
      <c r="AW12" s="378"/>
      <c r="AX12" s="378"/>
      <c r="AY12" s="378"/>
      <c r="AZ12" s="378"/>
      <c r="BA12" s="452"/>
      <c r="BB12" s="448"/>
      <c r="BC12" s="442"/>
      <c r="BD12" s="339" t="s">
        <v>214</v>
      </c>
      <c r="BE12" s="379"/>
      <c r="BF12" s="339"/>
      <c r="BG12" s="379"/>
      <c r="BH12" s="339"/>
      <c r="BI12" s="379"/>
      <c r="BJ12" s="379"/>
      <c r="BK12" s="379"/>
      <c r="BL12" s="379"/>
      <c r="BM12" s="379"/>
      <c r="BN12" s="379"/>
      <c r="BO12" s="379"/>
      <c r="BP12" s="332">
        <f t="shared" si="16"/>
        <v>60</v>
      </c>
      <c r="BQ12" s="332">
        <f t="shared" si="9"/>
        <v>80</v>
      </c>
      <c r="BR12" s="332"/>
      <c r="BS12" s="332"/>
      <c r="BT12" s="342"/>
      <c r="BU12" s="332"/>
      <c r="BV12" s="332"/>
      <c r="BW12" s="332"/>
      <c r="BX12" s="332"/>
      <c r="BY12" s="332">
        <f t="shared" si="17"/>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hidden="1" customHeight="1" x14ac:dyDescent="0.2">
      <c r="A13" s="339" t="s">
        <v>466</v>
      </c>
      <c r="B13" s="340" t="s">
        <v>251</v>
      </c>
      <c r="C13" s="340" t="s">
        <v>214</v>
      </c>
      <c r="D13" s="111" t="s">
        <v>758</v>
      </c>
      <c r="E13" s="111" t="s">
        <v>185</v>
      </c>
      <c r="F13" s="339"/>
      <c r="G13" s="339"/>
      <c r="H13" s="339"/>
      <c r="I13" s="339"/>
      <c r="J13" s="339" t="s">
        <v>799</v>
      </c>
      <c r="K13" s="339"/>
      <c r="L13" s="341">
        <v>8205</v>
      </c>
      <c r="M13" s="168"/>
      <c r="N13" s="439"/>
      <c r="O13" s="235">
        <v>4.8</v>
      </c>
      <c r="P13" s="332">
        <f>SUM(V13+W13+Y13+Z13+AB13+AD13)</f>
        <v>60</v>
      </c>
      <c r="Q13" s="332">
        <v>3.15</v>
      </c>
      <c r="R13" s="332">
        <f t="shared" si="10"/>
        <v>67.95</v>
      </c>
      <c r="S13" s="332">
        <v>4.46</v>
      </c>
      <c r="T13" s="332">
        <v>9.75</v>
      </c>
      <c r="U13" s="439"/>
      <c r="V13" s="113">
        <f t="shared" si="0"/>
        <v>5</v>
      </c>
      <c r="W13" s="342">
        <f t="shared" si="11"/>
        <v>15</v>
      </c>
      <c r="X13" s="400">
        <f t="shared" si="12"/>
        <v>9.5574391910448089E-8</v>
      </c>
      <c r="Y13" s="343">
        <v>0</v>
      </c>
      <c r="Z13" s="342">
        <f t="shared" si="13"/>
        <v>20</v>
      </c>
      <c r="AA13" s="332" t="s">
        <v>161</v>
      </c>
      <c r="AB13" s="342">
        <f t="shared" si="14"/>
        <v>0</v>
      </c>
      <c r="AC13" s="378" t="s">
        <v>162</v>
      </c>
      <c r="AD13" s="342">
        <f t="shared" si="15"/>
        <v>20</v>
      </c>
      <c r="AE13" s="378" t="s">
        <v>161</v>
      </c>
      <c r="AF13" s="342">
        <f t="shared" si="1"/>
        <v>5</v>
      </c>
      <c r="AG13" s="342">
        <f t="shared" si="2"/>
        <v>20</v>
      </c>
      <c r="AH13" s="342">
        <f t="shared" si="3"/>
        <v>15</v>
      </c>
      <c r="AI13" s="342">
        <f t="shared" si="4"/>
        <v>10</v>
      </c>
      <c r="AJ13" s="332" t="s">
        <v>161</v>
      </c>
      <c r="AK13" s="342">
        <f t="shared" si="5"/>
        <v>15</v>
      </c>
      <c r="AL13" s="332" t="s">
        <v>751</v>
      </c>
      <c r="AM13" s="342">
        <f t="shared" si="6"/>
        <v>10</v>
      </c>
      <c r="AN13" s="332" t="s">
        <v>161</v>
      </c>
      <c r="AO13" s="342">
        <f t="shared" si="7"/>
        <v>0</v>
      </c>
      <c r="AP13" s="332" t="s">
        <v>162</v>
      </c>
      <c r="AQ13" s="342">
        <f t="shared" si="8"/>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 t="shared" si="16"/>
        <v>60</v>
      </c>
      <c r="BQ13" s="332">
        <f t="shared" si="9"/>
        <v>80</v>
      </c>
      <c r="BR13" s="332"/>
      <c r="BS13" s="332"/>
      <c r="BT13" s="342"/>
      <c r="BU13" s="332"/>
      <c r="BV13" s="332"/>
      <c r="BW13" s="332"/>
      <c r="BX13" s="332"/>
      <c r="BY13" s="332">
        <f t="shared" si="17"/>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hidden="1" customHeight="1" x14ac:dyDescent="0.2">
      <c r="A14" s="339" t="s">
        <v>467</v>
      </c>
      <c r="B14" s="340" t="s">
        <v>251</v>
      </c>
      <c r="C14" s="340" t="s">
        <v>214</v>
      </c>
      <c r="D14" s="111" t="s">
        <v>758</v>
      </c>
      <c r="E14" s="111" t="s">
        <v>185</v>
      </c>
      <c r="F14" s="339"/>
      <c r="G14" s="339"/>
      <c r="H14" s="339"/>
      <c r="I14" s="339"/>
      <c r="J14" s="339" t="s">
        <v>799</v>
      </c>
      <c r="K14" s="339"/>
      <c r="L14" s="341">
        <v>8205</v>
      </c>
      <c r="M14" s="168"/>
      <c r="N14" s="439"/>
      <c r="O14" s="235">
        <v>4.8</v>
      </c>
      <c r="P14" s="332">
        <f>SUM(V14+W14+Y14+Z14+AB14+AD14)</f>
        <v>60</v>
      </c>
      <c r="Q14" s="332">
        <v>3.15</v>
      </c>
      <c r="R14" s="332">
        <f t="shared" si="10"/>
        <v>67.95</v>
      </c>
      <c r="S14" s="332">
        <v>4.46</v>
      </c>
      <c r="T14" s="332">
        <v>9.75</v>
      </c>
      <c r="U14" s="439"/>
      <c r="V14" s="113">
        <f t="shared" si="0"/>
        <v>5</v>
      </c>
      <c r="W14" s="342">
        <f t="shared" si="11"/>
        <v>15</v>
      </c>
      <c r="X14" s="400">
        <f t="shared" si="12"/>
        <v>9.5574391910448089E-8</v>
      </c>
      <c r="Y14" s="343">
        <v>0</v>
      </c>
      <c r="Z14" s="342">
        <f t="shared" si="13"/>
        <v>20</v>
      </c>
      <c r="AA14" s="332" t="s">
        <v>161</v>
      </c>
      <c r="AB14" s="342">
        <f t="shared" si="14"/>
        <v>0</v>
      </c>
      <c r="AC14" s="378" t="s">
        <v>162</v>
      </c>
      <c r="AD14" s="342">
        <f t="shared" si="15"/>
        <v>20</v>
      </c>
      <c r="AE14" s="378" t="s">
        <v>161</v>
      </c>
      <c r="AF14" s="342">
        <f t="shared" si="1"/>
        <v>5</v>
      </c>
      <c r="AG14" s="342">
        <f t="shared" si="2"/>
        <v>20</v>
      </c>
      <c r="AH14" s="342">
        <f t="shared" si="3"/>
        <v>15</v>
      </c>
      <c r="AI14" s="342">
        <f t="shared" si="4"/>
        <v>10</v>
      </c>
      <c r="AJ14" s="332" t="s">
        <v>161</v>
      </c>
      <c r="AK14" s="342">
        <f t="shared" si="5"/>
        <v>15</v>
      </c>
      <c r="AL14" s="332" t="s">
        <v>751</v>
      </c>
      <c r="AM14" s="342">
        <f t="shared" si="6"/>
        <v>10</v>
      </c>
      <c r="AN14" s="332" t="s">
        <v>161</v>
      </c>
      <c r="AO14" s="342">
        <f t="shared" si="7"/>
        <v>0</v>
      </c>
      <c r="AP14" s="332" t="s">
        <v>162</v>
      </c>
      <c r="AQ14" s="342">
        <f t="shared" si="8"/>
        <v>5</v>
      </c>
      <c r="AR14" s="332" t="s">
        <v>161</v>
      </c>
      <c r="AS14" s="341"/>
      <c r="AT14" s="341"/>
      <c r="AU14" s="401">
        <v>31.2</v>
      </c>
      <c r="AV14" s="341"/>
      <c r="AW14" s="341"/>
      <c r="AX14" s="341"/>
      <c r="AY14" s="341"/>
      <c r="AZ14" s="402" t="s">
        <v>463</v>
      </c>
      <c r="BA14" s="452"/>
      <c r="BB14" s="448"/>
      <c r="BC14" s="442"/>
      <c r="BD14" s="339" t="s">
        <v>214</v>
      </c>
      <c r="BE14" s="379"/>
      <c r="BF14" s="339"/>
      <c r="BG14" s="379"/>
      <c r="BH14" s="339"/>
      <c r="BI14" s="379"/>
      <c r="BJ14" s="379"/>
      <c r="BK14" s="379"/>
      <c r="BL14" s="379"/>
      <c r="BM14" s="379"/>
      <c r="BN14" s="379"/>
      <c r="BO14" s="379"/>
      <c r="BP14" s="332">
        <f t="shared" si="16"/>
        <v>60</v>
      </c>
      <c r="BQ14" s="332">
        <f t="shared" si="9"/>
        <v>80</v>
      </c>
      <c r="BR14" s="332"/>
      <c r="BS14" s="332"/>
      <c r="BT14" s="342"/>
      <c r="BU14" s="332"/>
      <c r="BV14" s="332"/>
      <c r="BW14" s="332"/>
      <c r="BX14" s="332"/>
      <c r="BY14" s="332">
        <f t="shared" si="17"/>
        <v>4.8</v>
      </c>
      <c r="BZ14" s="332"/>
      <c r="CA14" s="285" t="s">
        <v>251</v>
      </c>
      <c r="CB14" s="313"/>
      <c r="CC14" s="285"/>
      <c r="CD14" s="313"/>
      <c r="CE14" s="285"/>
      <c r="CF14" s="313"/>
      <c r="CG14" s="285"/>
      <c r="CH14" s="313"/>
      <c r="CI14" s="287"/>
      <c r="CJ14" s="287"/>
      <c r="CK14" s="285"/>
      <c r="CL14" s="285"/>
      <c r="CM14" s="285"/>
      <c r="CN14" s="312"/>
      <c r="CO14" s="312">
        <v>870586</v>
      </c>
      <c r="CP14" s="287"/>
      <c r="CQ14" s="287"/>
      <c r="CR14" s="313"/>
      <c r="CS14" s="313"/>
      <c r="CT14" s="287"/>
      <c r="CU14" s="287"/>
      <c r="CV14" s="313"/>
      <c r="CW14" s="313"/>
      <c r="CX14" s="312"/>
      <c r="CY14" s="312"/>
      <c r="CZ14" s="314">
        <v>98611</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82050</v>
      </c>
      <c r="EH14" s="286"/>
      <c r="EI14" s="286">
        <v>8205</v>
      </c>
      <c r="EJ14" s="286"/>
      <c r="EK14" s="287" t="s">
        <v>463</v>
      </c>
    </row>
    <row r="15" spans="1:141" ht="237.6" hidden="1" customHeight="1" x14ac:dyDescent="0.2">
      <c r="A15" s="339" t="s">
        <v>468</v>
      </c>
      <c r="B15" s="339" t="s">
        <v>251</v>
      </c>
      <c r="C15" s="340" t="s">
        <v>214</v>
      </c>
      <c r="D15" s="111" t="s">
        <v>758</v>
      </c>
      <c r="E15" s="111" t="s">
        <v>185</v>
      </c>
      <c r="F15" s="339"/>
      <c r="G15" s="339"/>
      <c r="H15" s="339"/>
      <c r="I15" s="339"/>
      <c r="J15" s="339" t="s">
        <v>799</v>
      </c>
      <c r="K15" s="339"/>
      <c r="L15" s="341">
        <v>8205</v>
      </c>
      <c r="M15" s="168"/>
      <c r="N15" s="439"/>
      <c r="O15" s="235">
        <v>4.8</v>
      </c>
      <c r="P15" s="332">
        <f>SUM(V15+W15+Y15+Z15+AB15+AD15)</f>
        <v>60</v>
      </c>
      <c r="Q15" s="332">
        <v>3.15</v>
      </c>
      <c r="R15" s="332">
        <f t="shared" si="10"/>
        <v>67.95</v>
      </c>
      <c r="S15" s="332">
        <v>4.46</v>
      </c>
      <c r="T15" s="332">
        <v>9.75</v>
      </c>
      <c r="U15" s="439"/>
      <c r="V15" s="113">
        <f t="shared" si="0"/>
        <v>5</v>
      </c>
      <c r="W15" s="342">
        <f t="shared" si="11"/>
        <v>15</v>
      </c>
      <c r="X15" s="400">
        <f t="shared" si="12"/>
        <v>9.5574391910448089E-8</v>
      </c>
      <c r="Y15" s="343">
        <v>0</v>
      </c>
      <c r="Z15" s="342">
        <f t="shared" si="13"/>
        <v>20</v>
      </c>
      <c r="AA15" s="332" t="s">
        <v>161</v>
      </c>
      <c r="AB15" s="342">
        <f t="shared" si="14"/>
        <v>0</v>
      </c>
      <c r="AC15" s="378" t="s">
        <v>162</v>
      </c>
      <c r="AD15" s="342">
        <f t="shared" si="15"/>
        <v>20</v>
      </c>
      <c r="AE15" s="378" t="s">
        <v>161</v>
      </c>
      <c r="AF15" s="342">
        <f t="shared" si="1"/>
        <v>5</v>
      </c>
      <c r="AG15" s="342">
        <f t="shared" si="2"/>
        <v>20</v>
      </c>
      <c r="AH15" s="342">
        <f t="shared" si="3"/>
        <v>15</v>
      </c>
      <c r="AI15" s="342">
        <f t="shared" si="4"/>
        <v>10</v>
      </c>
      <c r="AJ15" s="332" t="s">
        <v>161</v>
      </c>
      <c r="AK15" s="342">
        <f t="shared" si="5"/>
        <v>15</v>
      </c>
      <c r="AL15" s="332" t="s">
        <v>751</v>
      </c>
      <c r="AM15" s="342">
        <f t="shared" si="6"/>
        <v>10</v>
      </c>
      <c r="AN15" s="332" t="s">
        <v>161</v>
      </c>
      <c r="AO15" s="342">
        <f t="shared" si="7"/>
        <v>0</v>
      </c>
      <c r="AP15" s="332" t="s">
        <v>162</v>
      </c>
      <c r="AQ15" s="342">
        <f t="shared" si="8"/>
        <v>5</v>
      </c>
      <c r="AR15" s="332" t="s">
        <v>161</v>
      </c>
      <c r="AS15" s="341"/>
      <c r="AT15" s="341"/>
      <c r="AU15" s="401">
        <v>31.2</v>
      </c>
      <c r="AV15" s="341"/>
      <c r="AW15" s="341"/>
      <c r="AX15" s="341"/>
      <c r="AY15" s="341"/>
      <c r="AZ15" s="402" t="s">
        <v>463</v>
      </c>
      <c r="BA15" s="452"/>
      <c r="BB15" s="448"/>
      <c r="BC15" s="442"/>
      <c r="BD15" s="340" t="s">
        <v>214</v>
      </c>
      <c r="BE15" s="379"/>
      <c r="BF15" s="339"/>
      <c r="BG15" s="379"/>
      <c r="BH15" s="339"/>
      <c r="BI15" s="379"/>
      <c r="BJ15" s="379"/>
      <c r="BK15" s="379"/>
      <c r="BL15" s="379"/>
      <c r="BM15" s="379"/>
      <c r="BN15" s="379"/>
      <c r="BO15" s="379"/>
      <c r="BP15" s="332">
        <f t="shared" si="16"/>
        <v>60</v>
      </c>
      <c r="BQ15" s="332">
        <f t="shared" si="9"/>
        <v>80</v>
      </c>
      <c r="BR15" s="332"/>
      <c r="BS15" s="332"/>
      <c r="BT15" s="342"/>
      <c r="BU15" s="332"/>
      <c r="BV15" s="332"/>
      <c r="BW15" s="332"/>
      <c r="BX15" s="332"/>
      <c r="BY15" s="332">
        <f t="shared" si="17"/>
        <v>4.8</v>
      </c>
      <c r="BZ15" s="332"/>
      <c r="CA15" s="285" t="s">
        <v>251</v>
      </c>
      <c r="CB15" s="313"/>
      <c r="CC15" s="285"/>
      <c r="CD15" s="313"/>
      <c r="CE15" s="285"/>
      <c r="CF15" s="313"/>
      <c r="CG15" s="285"/>
      <c r="CH15" s="313"/>
      <c r="CI15" s="287"/>
      <c r="CJ15" s="287"/>
      <c r="CK15" s="285"/>
      <c r="CL15" s="285"/>
      <c r="CM15" s="285"/>
      <c r="CN15" s="312"/>
      <c r="CO15" s="312">
        <v>870586</v>
      </c>
      <c r="CP15" s="287"/>
      <c r="CQ15" s="287"/>
      <c r="CR15" s="313"/>
      <c r="CS15" s="313"/>
      <c r="CT15" s="287"/>
      <c r="CU15" s="287"/>
      <c r="CV15" s="313"/>
      <c r="CW15" s="313"/>
      <c r="CX15" s="312"/>
      <c r="CY15" s="312"/>
      <c r="CZ15" s="314">
        <v>98611</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82050</v>
      </c>
      <c r="EH15" s="286"/>
      <c r="EI15" s="286">
        <v>8205</v>
      </c>
      <c r="EJ15" s="286"/>
      <c r="EK15" s="287" t="s">
        <v>463</v>
      </c>
    </row>
    <row r="16" spans="1:141" ht="255" hidden="1" customHeight="1" x14ac:dyDescent="0.2">
      <c r="A16" s="339" t="s">
        <v>469</v>
      </c>
      <c r="B16" s="340" t="s">
        <v>196</v>
      </c>
      <c r="C16" s="340" t="s">
        <v>194</v>
      </c>
      <c r="D16" s="111" t="s">
        <v>758</v>
      </c>
      <c r="E16" s="111" t="s">
        <v>185</v>
      </c>
      <c r="F16" s="339"/>
      <c r="G16" s="339"/>
      <c r="H16" s="339"/>
      <c r="I16" s="339"/>
      <c r="J16" s="339" t="s">
        <v>800</v>
      </c>
      <c r="K16" s="339"/>
      <c r="L16" s="341">
        <v>6783</v>
      </c>
      <c r="M16" s="168"/>
      <c r="N16" s="439"/>
      <c r="O16" s="235">
        <v>2.97</v>
      </c>
      <c r="P16" s="332">
        <f>SUM(V16+W16+Y16+Z16+AB16+AD16)</f>
        <v>60</v>
      </c>
      <c r="Q16" s="332">
        <v>3.15</v>
      </c>
      <c r="R16" s="332">
        <f t="shared" si="10"/>
        <v>66.12</v>
      </c>
      <c r="S16" s="332">
        <v>2.85</v>
      </c>
      <c r="T16" s="332"/>
      <c r="U16" s="439"/>
      <c r="V16" s="113">
        <f t="shared" si="0"/>
        <v>5</v>
      </c>
      <c r="W16" s="342">
        <f t="shared" si="11"/>
        <v>15</v>
      </c>
      <c r="X16" s="400">
        <f t="shared" si="12"/>
        <v>1.1956010382247026E-7</v>
      </c>
      <c r="Y16" s="343">
        <v>0</v>
      </c>
      <c r="Z16" s="342">
        <f t="shared" si="13"/>
        <v>20</v>
      </c>
      <c r="AA16" s="332" t="s">
        <v>161</v>
      </c>
      <c r="AB16" s="342">
        <f t="shared" si="14"/>
        <v>0</v>
      </c>
      <c r="AC16" s="378" t="s">
        <v>162</v>
      </c>
      <c r="AD16" s="342">
        <f t="shared" si="15"/>
        <v>20</v>
      </c>
      <c r="AE16" s="378" t="s">
        <v>161</v>
      </c>
      <c r="AF16" s="342">
        <f t="shared" si="1"/>
        <v>5</v>
      </c>
      <c r="AG16" s="342">
        <f t="shared" si="2"/>
        <v>20</v>
      </c>
      <c r="AH16" s="342">
        <f t="shared" si="3"/>
        <v>15</v>
      </c>
      <c r="AI16" s="342">
        <f t="shared" si="4"/>
        <v>10</v>
      </c>
      <c r="AJ16" s="332" t="s">
        <v>161</v>
      </c>
      <c r="AK16" s="342">
        <f t="shared" si="5"/>
        <v>15</v>
      </c>
      <c r="AL16" s="332" t="s">
        <v>751</v>
      </c>
      <c r="AM16" s="342">
        <f t="shared" si="6"/>
        <v>10</v>
      </c>
      <c r="AN16" s="332" t="s">
        <v>161</v>
      </c>
      <c r="AO16" s="342">
        <f t="shared" si="7"/>
        <v>0</v>
      </c>
      <c r="AP16" s="332" t="s">
        <v>162</v>
      </c>
      <c r="AQ16" s="342">
        <f t="shared" si="8"/>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 t="shared" si="16"/>
        <v>60</v>
      </c>
      <c r="BQ16" s="332">
        <f t="shared" si="9"/>
        <v>80</v>
      </c>
      <c r="BR16" s="332"/>
      <c r="BS16" s="332"/>
      <c r="BT16" s="342"/>
      <c r="BU16" s="332"/>
      <c r="BV16" s="332"/>
      <c r="BW16" s="332"/>
      <c r="BX16" s="332"/>
      <c r="BY16" s="332">
        <f t="shared" si="17"/>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IF(AU17&lt;30,0,IF(AU17&lt;50,5,IF(AU17&lt;65,10,IF(AU17&gt;66,15))))</f>
        <v>15</v>
      </c>
      <c r="W17" s="338">
        <f>IF(X17&lt;499,15,IF(X17&lt;999,10,IF(X17&lt;1499,5,IF(X17&gt;1500,0))))</f>
        <v>10</v>
      </c>
      <c r="X17" s="384">
        <f t="shared" si="12"/>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1"/>
        <v>15</v>
      </c>
      <c r="AG17" s="407">
        <f>IF(BM15&lt;999,20,IF(BM15&lt;1499,15,IF(BM15&lt;1999,10,IF(BM15&lt;3999,5,IF(BM15&gt;4000,0)))))</f>
        <v>20</v>
      </c>
      <c r="AH17" s="407">
        <f t="shared" si="3"/>
        <v>15</v>
      </c>
      <c r="AI17" s="407">
        <f>IF(AJ17="Yes",10,0)</f>
        <v>10</v>
      </c>
      <c r="AJ17" s="406" t="s">
        <v>161</v>
      </c>
      <c r="AK17" s="407">
        <v>15</v>
      </c>
      <c r="AL17" s="406" t="s">
        <v>751</v>
      </c>
      <c r="AM17" s="407">
        <f t="shared" si="6"/>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SUM(AF17+AG17+AH17+AI17+AK17+AM17+AO17+AQ17)</f>
        <v>85</v>
      </c>
      <c r="BR17" s="331"/>
      <c r="BS17" s="406"/>
      <c r="BT17" s="338">
        <v>100</v>
      </c>
      <c r="BU17" s="407">
        <v>100</v>
      </c>
      <c r="BV17" s="406">
        <f>S17+BU17*0.25</f>
        <v>33.94102269388079</v>
      </c>
      <c r="BW17" s="406"/>
      <c r="BX17" s="406"/>
      <c r="BY17" s="331">
        <f t="shared" si="17"/>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2"/>
        <v>57.991491345712276</v>
      </c>
      <c r="Y18" s="331"/>
      <c r="Z18" s="331"/>
      <c r="AA18" s="331" t="s">
        <v>161</v>
      </c>
      <c r="AB18" s="331"/>
      <c r="AC18" s="331"/>
      <c r="AD18" s="331"/>
      <c r="AE18" s="331"/>
      <c r="AF18" s="407">
        <f t="shared" si="1"/>
        <v>15</v>
      </c>
      <c r="AG18" s="407">
        <f>IF(BM16&lt;999,20,IF(BM16&lt;1499,15,IF(BM16&lt;1999,10,IF(BM16&lt;3999,5,IF(BM16&gt;4000,0)))))</f>
        <v>20</v>
      </c>
      <c r="AH18" s="407">
        <f t="shared" si="3"/>
        <v>15</v>
      </c>
      <c r="AI18" s="407">
        <v>10</v>
      </c>
      <c r="AJ18" s="406" t="s">
        <v>162</v>
      </c>
      <c r="AK18" s="407">
        <f>IF(AL18="Minimal",15,0)</f>
        <v>15</v>
      </c>
      <c r="AL18" s="406" t="s">
        <v>751</v>
      </c>
      <c r="AM18" s="407">
        <f t="shared" si="6"/>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SUM(AF18+AG18+AH18+AI18+AK18+AM18+AO18+AQ18)</f>
        <v>85</v>
      </c>
      <c r="BR18" s="386"/>
      <c r="BS18" s="408"/>
      <c r="BT18" s="386"/>
      <c r="BU18" s="407">
        <v>100</v>
      </c>
      <c r="BV18" s="406">
        <f>S18+BU18*0.25</f>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2"/>
        <v>469.54674256434129</v>
      </c>
      <c r="Y19" s="331"/>
      <c r="Z19" s="331"/>
      <c r="AA19" s="331" t="s">
        <v>161</v>
      </c>
      <c r="AB19" s="331"/>
      <c r="AC19" s="331"/>
      <c r="AD19" s="331"/>
      <c r="AE19" s="331"/>
      <c r="AF19" s="407">
        <f t="shared" si="1"/>
        <v>15</v>
      </c>
      <c r="AG19" s="407">
        <f t="shared" ref="AG19:AG20" si="18">IF(X19&lt;999,20,IF(X19&lt;1499,15,IF(X19&lt;1999,10,IF(X19&lt;3999,5,IF(X19&gt;4000,0)))))</f>
        <v>20</v>
      </c>
      <c r="AH19" s="407">
        <f t="shared" si="3"/>
        <v>15</v>
      </c>
      <c r="AI19" s="407">
        <v>10</v>
      </c>
      <c r="AJ19" s="406" t="s">
        <v>162</v>
      </c>
      <c r="AK19" s="407">
        <f>IF(AL19="Minimal",15,0)</f>
        <v>15</v>
      </c>
      <c r="AL19" s="406" t="s">
        <v>751</v>
      </c>
      <c r="AM19" s="407">
        <f t="shared" si="6"/>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SUM(AF19+AG19+AH19+AI19+AK19+AM19+AO19+AQ19)</f>
        <v>85</v>
      </c>
      <c r="BR19" s="386"/>
      <c r="BS19" s="408"/>
      <c r="BT19" s="386"/>
      <c r="BU19" s="407">
        <v>100</v>
      </c>
      <c r="BV19" s="406">
        <f>S19+BU19*0.25</f>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2"/>
        <v>298.96243736795947</v>
      </c>
      <c r="Y20" s="331"/>
      <c r="Z20" s="331"/>
      <c r="AA20" s="331" t="s">
        <v>161</v>
      </c>
      <c r="AB20" s="331"/>
      <c r="AC20" s="331"/>
      <c r="AD20" s="331"/>
      <c r="AE20" s="331"/>
      <c r="AF20" s="407">
        <f t="shared" si="1"/>
        <v>10</v>
      </c>
      <c r="AG20" s="407">
        <f t="shared" si="18"/>
        <v>20</v>
      </c>
      <c r="AH20" s="407">
        <f t="shared" si="3"/>
        <v>15</v>
      </c>
      <c r="AI20" s="407">
        <f t="shared" ref="AI20" si="19">IF(AJ20="Yes",10,0)</f>
        <v>10</v>
      </c>
      <c r="AJ20" s="406" t="s">
        <v>161</v>
      </c>
      <c r="AK20" s="407">
        <v>15</v>
      </c>
      <c r="AL20" s="406" t="s">
        <v>751</v>
      </c>
      <c r="AM20" s="407">
        <f t="shared" si="6"/>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SUM(AF20+AG20+AH20+AI20+AK20+AM20+AO20+AQ20)</f>
        <v>80</v>
      </c>
      <c r="BR20" s="386"/>
      <c r="BS20" s="408"/>
      <c r="BT20" s="386"/>
      <c r="BU20" s="407">
        <v>100</v>
      </c>
      <c r="BV20" s="406">
        <f>S20+BU20*0.25</f>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4.9" customHeight="1" x14ac:dyDescent="0.2">
      <c r="A21" s="403" t="s">
        <v>762</v>
      </c>
      <c r="B21" s="404" t="s">
        <v>233</v>
      </c>
      <c r="C21" s="404" t="s">
        <v>214</v>
      </c>
      <c r="D21" s="238" t="s">
        <v>760</v>
      </c>
      <c r="E21" s="238" t="s">
        <v>179</v>
      </c>
      <c r="F21" s="403"/>
      <c r="G21" s="485" t="s">
        <v>763</v>
      </c>
      <c r="H21" s="403"/>
      <c r="I21" s="403"/>
      <c r="J21" s="403" t="s">
        <v>766</v>
      </c>
      <c r="K21" s="403"/>
      <c r="L21" s="405">
        <v>12000000</v>
      </c>
      <c r="M21" s="137"/>
      <c r="N21" s="462"/>
      <c r="O21" s="138"/>
      <c r="P21" s="353"/>
      <c r="Q21" s="353"/>
      <c r="R21" s="353"/>
      <c r="S21" s="406">
        <v>36.700000000000003</v>
      </c>
      <c r="T21" s="502">
        <v>6.75</v>
      </c>
      <c r="U21" s="462"/>
      <c r="V21" s="143"/>
      <c r="W21" s="355"/>
      <c r="X21" s="356">
        <f t="shared" ref="X21:X52" si="20">(EI21/CZ21)/CO21</f>
        <v>89.223959053811043</v>
      </c>
      <c r="Y21" s="357"/>
      <c r="Z21" s="357"/>
      <c r="AA21" s="357" t="s">
        <v>161</v>
      </c>
      <c r="AB21" s="357"/>
      <c r="AC21" s="357"/>
      <c r="AD21" s="357"/>
      <c r="AE21" s="357"/>
      <c r="AF21" s="407">
        <f t="shared" ref="AF21:AF52" si="21">IF(AU21&lt;30,0,IF(AU21&lt;50,5,IF(AU21&lt;65,10,IF(AU21&lt;79,15,IF(AU21&gt;80,20)))))</f>
        <v>5</v>
      </c>
      <c r="AG21" s="407">
        <f>IF(X21&lt;999,20,IF(X21&lt;1499,15,IF(X21&lt;1999,10,IF(X21&lt;3999,5,IF(X21&gt;4000,0)))))</f>
        <v>20</v>
      </c>
      <c r="AH21" s="407">
        <f t="shared" ref="AH21:AH52" si="22">IF(AA21="Yes",15,0)</f>
        <v>15</v>
      </c>
      <c r="AI21" s="407">
        <f t="shared" ref="AI21:AI33" si="23">IF(AJ21="Yes",10,0)</f>
        <v>10</v>
      </c>
      <c r="AJ21" s="354" t="s">
        <v>161</v>
      </c>
      <c r="AK21" s="407">
        <f t="shared" ref="AK21:AK32" si="24">IF(AL21="Minimal",15,0)</f>
        <v>15</v>
      </c>
      <c r="AL21" s="354" t="s">
        <v>751</v>
      </c>
      <c r="AM21" s="407">
        <f t="shared" ref="AM21:AM52" si="25">IF(AN21="Yes",10,0)</f>
        <v>10</v>
      </c>
      <c r="AN21" s="354" t="s">
        <v>161</v>
      </c>
      <c r="AO21" s="407">
        <f t="shared" ref="AO21:AO26" si="26">IF(AP21="Yes",5,0)</f>
        <v>0</v>
      </c>
      <c r="AP21" s="354" t="s">
        <v>162</v>
      </c>
      <c r="AQ21" s="407">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406">
        <f>SUM(AF21+AG21+AH21+AI21++AK21+AM21+AO21+AQ21)</f>
        <v>75</v>
      </c>
      <c r="BR21" s="360"/>
      <c r="BS21" s="360"/>
      <c r="BT21" s="360"/>
      <c r="BU21" s="407">
        <v>100</v>
      </c>
      <c r="BV21" s="406">
        <f>S21+BU21*0.25</f>
        <v>61.7</v>
      </c>
      <c r="BW21" s="406">
        <f>BV21+T21</f>
        <v>68.45</v>
      </c>
      <c r="BX21" s="408"/>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33.6" hidden="1" customHeight="1" x14ac:dyDescent="0.2">
      <c r="A22" s="339" t="s">
        <v>471</v>
      </c>
      <c r="B22" s="340" t="s">
        <v>472</v>
      </c>
      <c r="C22" s="340" t="s">
        <v>214</v>
      </c>
      <c r="D22" s="111" t="s">
        <v>758</v>
      </c>
      <c r="E22" s="111" t="s">
        <v>179</v>
      </c>
      <c r="F22" s="339"/>
      <c r="G22" s="339"/>
      <c r="H22" s="339"/>
      <c r="I22" s="339"/>
      <c r="J22" s="339" t="s">
        <v>803</v>
      </c>
      <c r="K22" s="339"/>
      <c r="L22" s="341">
        <v>7600</v>
      </c>
      <c r="M22" s="168"/>
      <c r="N22" s="439"/>
      <c r="O22" s="169"/>
      <c r="P22" s="372"/>
      <c r="Q22" s="372"/>
      <c r="R22" s="372"/>
      <c r="S22" s="332">
        <v>31.19</v>
      </c>
      <c r="T22" s="332">
        <v>12</v>
      </c>
      <c r="U22" s="439"/>
      <c r="V22" s="172">
        <v>0</v>
      </c>
      <c r="W22" s="373">
        <v>0</v>
      </c>
      <c r="X22" s="374">
        <f t="shared" si="20"/>
        <v>2.8524159963489075E-7</v>
      </c>
      <c r="Y22" s="375">
        <v>0</v>
      </c>
      <c r="Z22" s="375" t="s">
        <v>749</v>
      </c>
      <c r="AA22" s="372" t="s">
        <v>161</v>
      </c>
      <c r="AB22" s="375">
        <f>IF(AC22="Yes",10,0)</f>
        <v>0</v>
      </c>
      <c r="AC22" s="376" t="s">
        <v>162</v>
      </c>
      <c r="AD22" s="377">
        <f>IF(AE22="Yes",10,0)</f>
        <v>0</v>
      </c>
      <c r="AE22" s="376" t="s">
        <v>162</v>
      </c>
      <c r="AF22" s="342">
        <f t="shared" si="21"/>
        <v>0</v>
      </c>
      <c r="AG22" s="342">
        <f>IF(X22&lt;999,20,IF(X22&lt;1499,15,IF(X22&lt;1999,10,IF(X22&lt;3999,5,IF(X22&gt;4000,0)))))</f>
        <v>20</v>
      </c>
      <c r="AH22" s="342">
        <f t="shared" si="22"/>
        <v>15</v>
      </c>
      <c r="AI22" s="342">
        <f t="shared" si="23"/>
        <v>10</v>
      </c>
      <c r="AJ22" s="332" t="s">
        <v>161</v>
      </c>
      <c r="AK22" s="342">
        <f t="shared" si="24"/>
        <v>15</v>
      </c>
      <c r="AL22" s="332" t="s">
        <v>751</v>
      </c>
      <c r="AM22" s="342">
        <f t="shared" si="25"/>
        <v>10</v>
      </c>
      <c r="AN22" s="332" t="s">
        <v>161</v>
      </c>
      <c r="AO22" s="342">
        <f t="shared" si="26"/>
        <v>0</v>
      </c>
      <c r="AP22" s="332" t="s">
        <v>162</v>
      </c>
      <c r="AQ22" s="342">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332">
        <f>SUM(AF22+AG22+AH22+AI22+AK22+AM22+AO22+AQ22)</f>
        <v>75</v>
      </c>
      <c r="BR22" s="379"/>
      <c r="BS22" s="379"/>
      <c r="BT22" s="379"/>
      <c r="BU22" s="379"/>
      <c r="BV22" s="379"/>
      <c r="BW22" s="379"/>
      <c r="BX22" s="379"/>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customHeight="1" x14ac:dyDescent="0.2">
      <c r="A23" s="403" t="s">
        <v>480</v>
      </c>
      <c r="B23" s="404" t="s">
        <v>233</v>
      </c>
      <c r="C23" s="404" t="s">
        <v>214</v>
      </c>
      <c r="D23" s="238" t="s">
        <v>760</v>
      </c>
      <c r="E23" s="238" t="s">
        <v>179</v>
      </c>
      <c r="F23" s="403"/>
      <c r="G23" s="403" t="s">
        <v>481</v>
      </c>
      <c r="H23" s="403"/>
      <c r="I23" s="403"/>
      <c r="J23" s="403" t="s">
        <v>769</v>
      </c>
      <c r="K23" s="403"/>
      <c r="L23" s="405">
        <v>12000000</v>
      </c>
      <c r="M23" s="137"/>
      <c r="N23" s="462"/>
      <c r="O23" s="138"/>
      <c r="P23" s="380"/>
      <c r="Q23" s="380"/>
      <c r="R23" s="380"/>
      <c r="S23" s="406">
        <v>29.6</v>
      </c>
      <c r="T23" s="406">
        <v>7.5</v>
      </c>
      <c r="U23" s="462"/>
      <c r="V23" s="143"/>
      <c r="W23" s="355"/>
      <c r="X23" s="356">
        <f t="shared" si="20"/>
        <v>4.6686955318854615</v>
      </c>
      <c r="Y23" s="357"/>
      <c r="Z23" s="357"/>
      <c r="AA23" s="357" t="s">
        <v>161</v>
      </c>
      <c r="AB23" s="357"/>
      <c r="AC23" s="357"/>
      <c r="AD23" s="357"/>
      <c r="AE23" s="357"/>
      <c r="AF23" s="407">
        <f t="shared" si="21"/>
        <v>5</v>
      </c>
      <c r="AG23" s="407">
        <f>IF(X23&lt;999,20,IF(X23&lt;1499,15,IF(X23&lt;1999,10,IF(X23&lt;3999,5,IF(X23&gt;4000,0)))))</f>
        <v>20</v>
      </c>
      <c r="AH23" s="407">
        <f t="shared" si="22"/>
        <v>15</v>
      </c>
      <c r="AI23" s="407">
        <f t="shared" si="23"/>
        <v>10</v>
      </c>
      <c r="AJ23" s="354" t="s">
        <v>161</v>
      </c>
      <c r="AK23" s="407">
        <f t="shared" si="24"/>
        <v>15</v>
      </c>
      <c r="AL23" s="354" t="s">
        <v>751</v>
      </c>
      <c r="AM23" s="407">
        <f t="shared" si="25"/>
        <v>10</v>
      </c>
      <c r="AN23" s="354" t="s">
        <v>161</v>
      </c>
      <c r="AO23" s="407">
        <f t="shared" si="26"/>
        <v>0</v>
      </c>
      <c r="AP23" s="354" t="s">
        <v>162</v>
      </c>
      <c r="AQ23" s="407">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406">
        <f>SUM(AF23+AG23+AH23+AI23++AK23+AM23+AO23+AQ23)</f>
        <v>75</v>
      </c>
      <c r="BR23" s="360"/>
      <c r="BS23" s="360"/>
      <c r="BT23" s="360"/>
      <c r="BU23" s="407">
        <v>0</v>
      </c>
      <c r="BV23" s="406">
        <f>S23+BU23*0.25</f>
        <v>29.6</v>
      </c>
      <c r="BW23" s="406">
        <f t="shared" ref="BW23:BW24" si="27">BV23+T23</f>
        <v>37.1</v>
      </c>
      <c r="BX23" s="408"/>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customHeight="1" x14ac:dyDescent="0.2">
      <c r="A24" s="403" t="s">
        <v>482</v>
      </c>
      <c r="B24" s="404" t="s">
        <v>233</v>
      </c>
      <c r="C24" s="404" t="s">
        <v>214</v>
      </c>
      <c r="D24" s="238" t="s">
        <v>760</v>
      </c>
      <c r="E24" s="238" t="s">
        <v>179</v>
      </c>
      <c r="F24" s="403"/>
      <c r="G24" s="403" t="s">
        <v>481</v>
      </c>
      <c r="H24" s="403"/>
      <c r="I24" s="403"/>
      <c r="J24" s="403" t="s">
        <v>770</v>
      </c>
      <c r="K24" s="403"/>
      <c r="L24" s="405">
        <v>12000000</v>
      </c>
      <c r="M24" s="137"/>
      <c r="N24" s="462"/>
      <c r="O24" s="138"/>
      <c r="P24" s="380"/>
      <c r="Q24" s="380"/>
      <c r="R24" s="380"/>
      <c r="S24" s="406">
        <v>28.3</v>
      </c>
      <c r="T24" s="406">
        <v>7.5</v>
      </c>
      <c r="U24" s="462"/>
      <c r="V24" s="143"/>
      <c r="W24" s="355"/>
      <c r="X24" s="356">
        <f t="shared" si="20"/>
        <v>1.8674782127541847</v>
      </c>
      <c r="Y24" s="357"/>
      <c r="Z24" s="357"/>
      <c r="AA24" s="357" t="s">
        <v>161</v>
      </c>
      <c r="AB24" s="357"/>
      <c r="AC24" s="357"/>
      <c r="AD24" s="357"/>
      <c r="AE24" s="357"/>
      <c r="AF24" s="407">
        <f t="shared" si="21"/>
        <v>5</v>
      </c>
      <c r="AG24" s="407">
        <f>IF(X24&lt;999,20,IF(X24&lt;1499,15,IF(X24&lt;1999,10,IF(X24&lt;3999,5,IF(X24&gt;4000,0)))))</f>
        <v>20</v>
      </c>
      <c r="AH24" s="407">
        <f t="shared" si="22"/>
        <v>15</v>
      </c>
      <c r="AI24" s="407">
        <f t="shared" si="23"/>
        <v>10</v>
      </c>
      <c r="AJ24" s="354" t="s">
        <v>161</v>
      </c>
      <c r="AK24" s="407">
        <f t="shared" si="24"/>
        <v>15</v>
      </c>
      <c r="AL24" s="354" t="s">
        <v>751</v>
      </c>
      <c r="AM24" s="407">
        <f t="shared" si="25"/>
        <v>10</v>
      </c>
      <c r="AN24" s="354" t="s">
        <v>161</v>
      </c>
      <c r="AO24" s="407">
        <f t="shared" si="26"/>
        <v>0</v>
      </c>
      <c r="AP24" s="354" t="s">
        <v>162</v>
      </c>
      <c r="AQ24" s="407">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406">
        <f>SUM(AF24+AG24+AH24+AI24++AK24+AM24+AO24+AQ24)</f>
        <v>75</v>
      </c>
      <c r="BR24" s="382"/>
      <c r="BS24" s="382"/>
      <c r="BT24" s="382"/>
      <c r="BU24" s="487">
        <v>0</v>
      </c>
      <c r="BV24" s="406">
        <f>S24+BU24*0.25</f>
        <v>28.3</v>
      </c>
      <c r="BW24" s="406">
        <f t="shared" si="27"/>
        <v>35.799999999999997</v>
      </c>
      <c r="BX24" s="486"/>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si="20"/>
        <v>52522.839394883056</v>
      </c>
      <c r="Y25" s="367"/>
      <c r="Z25" s="367"/>
      <c r="AA25" s="367" t="s">
        <v>161</v>
      </c>
      <c r="AB25" s="365">
        <f>IF(AC25="Yes",10,0)</f>
        <v>0</v>
      </c>
      <c r="AC25" s="367"/>
      <c r="AD25" s="368">
        <f>IF(AE25="Yes",10,0)</f>
        <v>0</v>
      </c>
      <c r="AE25" s="367"/>
      <c r="AF25" s="407">
        <f t="shared" si="21"/>
        <v>0</v>
      </c>
      <c r="AG25" s="407">
        <f>IF(BM23&lt;999,20,IF(BM23&lt;1499,15,IF(BM23&lt;1999,10,IF(BM23&lt;3999,5,IF(BM23&gt;4000,0)))))</f>
        <v>20</v>
      </c>
      <c r="AH25" s="407">
        <f t="shared" si="22"/>
        <v>15</v>
      </c>
      <c r="AI25" s="407">
        <f t="shared" si="23"/>
        <v>10</v>
      </c>
      <c r="AJ25" s="364" t="s">
        <v>161</v>
      </c>
      <c r="AK25" s="407">
        <f t="shared" si="24"/>
        <v>15</v>
      </c>
      <c r="AL25" s="364" t="s">
        <v>751</v>
      </c>
      <c r="AM25" s="407">
        <f t="shared" si="25"/>
        <v>10</v>
      </c>
      <c r="AN25" s="364" t="s">
        <v>161</v>
      </c>
      <c r="AO25" s="407">
        <f t="shared" si="26"/>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customHeight="1" x14ac:dyDescent="0.2">
      <c r="A26" s="403" t="s">
        <v>491</v>
      </c>
      <c r="B26" s="404" t="s">
        <v>472</v>
      </c>
      <c r="C26" s="404" t="s">
        <v>214</v>
      </c>
      <c r="D26" s="238" t="s">
        <v>760</v>
      </c>
      <c r="E26" s="238" t="s">
        <v>179</v>
      </c>
      <c r="F26" s="403"/>
      <c r="G26" s="403" t="s">
        <v>492</v>
      </c>
      <c r="H26" s="403"/>
      <c r="I26" s="403"/>
      <c r="J26" s="403" t="s">
        <v>773</v>
      </c>
      <c r="K26" s="403"/>
      <c r="L26" s="405">
        <v>16000000</v>
      </c>
      <c r="M26" s="137"/>
      <c r="N26" s="462"/>
      <c r="O26" s="138"/>
      <c r="P26" s="353"/>
      <c r="Q26" s="353"/>
      <c r="R26" s="353"/>
      <c r="S26" s="406">
        <v>14.4</v>
      </c>
      <c r="T26" s="406">
        <v>7.5</v>
      </c>
      <c r="U26" s="462"/>
      <c r="V26" s="143"/>
      <c r="W26" s="355"/>
      <c r="X26" s="356">
        <f t="shared" si="20"/>
        <v>185.57179308745071</v>
      </c>
      <c r="Y26" s="357"/>
      <c r="Z26" s="357"/>
      <c r="AA26" s="357" t="s">
        <v>161</v>
      </c>
      <c r="AB26" s="357"/>
      <c r="AC26" s="357"/>
      <c r="AD26" s="357"/>
      <c r="AE26" s="357"/>
      <c r="AF26" s="407">
        <f t="shared" si="21"/>
        <v>5</v>
      </c>
      <c r="AG26" s="407">
        <f t="shared" ref="AG26:AG31" si="28">IF(X26&lt;999,20,IF(X26&lt;1499,15,IF(X26&lt;1999,10,IF(X26&lt;3999,5,IF(X26&gt;4000,0)))))</f>
        <v>20</v>
      </c>
      <c r="AH26" s="407">
        <f t="shared" si="22"/>
        <v>15</v>
      </c>
      <c r="AI26" s="487">
        <f t="shared" si="23"/>
        <v>10</v>
      </c>
      <c r="AJ26" s="398" t="s">
        <v>161</v>
      </c>
      <c r="AK26" s="407">
        <f t="shared" si="24"/>
        <v>15</v>
      </c>
      <c r="AL26" s="354" t="s">
        <v>751</v>
      </c>
      <c r="AM26" s="407">
        <f t="shared" si="25"/>
        <v>10</v>
      </c>
      <c r="AN26" s="354" t="s">
        <v>161</v>
      </c>
      <c r="AO26" s="407">
        <f t="shared" si="26"/>
        <v>0</v>
      </c>
      <c r="AP26" s="354" t="s">
        <v>162</v>
      </c>
      <c r="AQ26" s="407">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406">
        <f>SUM(AF26+AG26+AH26+AI26++AK26+AM26+AO26+AQ26)</f>
        <v>75</v>
      </c>
      <c r="BR26" s="360"/>
      <c r="BS26" s="360"/>
      <c r="BT26" s="360"/>
      <c r="BU26" s="407">
        <v>0</v>
      </c>
      <c r="BV26" s="406">
        <f>S26+BU26*0.25</f>
        <v>14.4</v>
      </c>
      <c r="BW26" s="406">
        <f>BV26+T26</f>
        <v>21.9</v>
      </c>
      <c r="BX26" s="408"/>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hidden="1"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391">
        <v>9.75</v>
      </c>
      <c r="U27" s="462"/>
      <c r="V27" s="205" t="s">
        <v>155</v>
      </c>
      <c r="W27" s="392"/>
      <c r="X27" s="393">
        <f t="shared" si="20"/>
        <v>1441.3118527042577</v>
      </c>
      <c r="Y27" s="394"/>
      <c r="Z27" s="394"/>
      <c r="AA27" s="394" t="s">
        <v>161</v>
      </c>
      <c r="AB27" s="394"/>
      <c r="AC27" s="394"/>
      <c r="AD27" s="394"/>
      <c r="AE27" s="394"/>
      <c r="AF27" s="407">
        <f t="shared" si="21"/>
        <v>10</v>
      </c>
      <c r="AG27" s="407">
        <f t="shared" si="28"/>
        <v>15</v>
      </c>
      <c r="AH27" s="407">
        <f t="shared" si="22"/>
        <v>15</v>
      </c>
      <c r="AI27" s="407">
        <f t="shared" si="23"/>
        <v>10</v>
      </c>
      <c r="AJ27" s="391" t="s">
        <v>161</v>
      </c>
      <c r="AK27" s="407">
        <f t="shared" si="24"/>
        <v>15</v>
      </c>
      <c r="AL27" s="391" t="s">
        <v>751</v>
      </c>
      <c r="AM27" s="407">
        <f t="shared" si="25"/>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S27+BU27*0.25</f>
        <v>19.713021372661501</v>
      </c>
      <c r="BW27" s="406"/>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x14ac:dyDescent="0.2">
      <c r="A28" s="403" t="s">
        <v>495</v>
      </c>
      <c r="B28" s="404" t="s">
        <v>242</v>
      </c>
      <c r="C28" s="404" t="s">
        <v>214</v>
      </c>
      <c r="D28" s="238" t="s">
        <v>760</v>
      </c>
      <c r="E28" s="238" t="s">
        <v>179</v>
      </c>
      <c r="F28" s="403"/>
      <c r="G28" s="403" t="s">
        <v>496</v>
      </c>
      <c r="H28" s="403"/>
      <c r="I28" s="403"/>
      <c r="J28" s="403" t="s">
        <v>774</v>
      </c>
      <c r="K28" s="403"/>
      <c r="L28" s="405">
        <v>12000000</v>
      </c>
      <c r="M28" s="137"/>
      <c r="N28" s="462"/>
      <c r="O28" s="138"/>
      <c r="P28" s="353"/>
      <c r="Q28" s="353"/>
      <c r="R28" s="353"/>
      <c r="S28" s="406">
        <v>12.3</v>
      </c>
      <c r="T28" s="406">
        <v>7.5</v>
      </c>
      <c r="U28" s="462"/>
      <c r="V28" s="143"/>
      <c r="W28" s="355"/>
      <c r="X28" s="356">
        <f t="shared" si="20"/>
        <v>660.42927903137047</v>
      </c>
      <c r="Y28" s="357"/>
      <c r="Z28" s="357"/>
      <c r="AA28" s="357" t="s">
        <v>161</v>
      </c>
      <c r="AB28" s="357"/>
      <c r="AC28" s="357"/>
      <c r="AD28" s="357"/>
      <c r="AE28" s="357"/>
      <c r="AF28" s="407">
        <f t="shared" si="21"/>
        <v>5</v>
      </c>
      <c r="AG28" s="407">
        <f t="shared" si="28"/>
        <v>20</v>
      </c>
      <c r="AH28" s="407">
        <f t="shared" si="22"/>
        <v>15</v>
      </c>
      <c r="AI28" s="487">
        <f t="shared" si="23"/>
        <v>10</v>
      </c>
      <c r="AJ28" s="398" t="s">
        <v>161</v>
      </c>
      <c r="AK28" s="407">
        <f t="shared" si="24"/>
        <v>15</v>
      </c>
      <c r="AL28" s="354" t="s">
        <v>751</v>
      </c>
      <c r="AM28" s="407">
        <f t="shared" si="25"/>
        <v>10</v>
      </c>
      <c r="AN28" s="354" t="s">
        <v>161</v>
      </c>
      <c r="AO28" s="407">
        <f>IF(AP28="Yes",5,0)</f>
        <v>0</v>
      </c>
      <c r="AP28" s="354" t="s">
        <v>162</v>
      </c>
      <c r="AQ28" s="407">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406">
        <f>SUM(AF28+AG28+AH28+AI28++AK28+AM28+AO28+AQ28)</f>
        <v>75</v>
      </c>
      <c r="BR28" s="360"/>
      <c r="BS28" s="360"/>
      <c r="BT28" s="360"/>
      <c r="BU28" s="407">
        <v>0</v>
      </c>
      <c r="BV28" s="406">
        <f>S28+BU28*0.25</f>
        <v>12.3</v>
      </c>
      <c r="BW28" s="406">
        <f>BV28+T28</f>
        <v>19.8</v>
      </c>
      <c r="BX28" s="408"/>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hidden="1" customHeight="1" x14ac:dyDescent="0.2">
      <c r="A29" s="339" t="s">
        <v>474</v>
      </c>
      <c r="B29" s="340" t="s">
        <v>472</v>
      </c>
      <c r="C29" s="340" t="s">
        <v>214</v>
      </c>
      <c r="D29" s="111" t="s">
        <v>758</v>
      </c>
      <c r="E29" s="111" t="s">
        <v>179</v>
      </c>
      <c r="F29" s="339"/>
      <c r="G29" s="339"/>
      <c r="H29" s="339"/>
      <c r="I29" s="339"/>
      <c r="J29" s="339" t="s">
        <v>804</v>
      </c>
      <c r="K29" s="339"/>
      <c r="L29" s="341">
        <v>85500</v>
      </c>
      <c r="M29" s="168"/>
      <c r="N29" s="439"/>
      <c r="O29" s="169"/>
      <c r="P29" s="372"/>
      <c r="Q29" s="372"/>
      <c r="R29" s="372"/>
      <c r="S29" s="332">
        <v>11.36</v>
      </c>
      <c r="T29" s="332">
        <v>12</v>
      </c>
      <c r="U29" s="439"/>
      <c r="V29" s="172">
        <f>IF(AU29&lt;30,0,IF(AU29&lt;50,5,IF(AU29&lt;65,10,IF(AU29&gt;66,15))))</f>
        <v>0</v>
      </c>
      <c r="W29" s="373">
        <v>0</v>
      </c>
      <c r="X29" s="374">
        <f t="shared" si="20"/>
        <v>3.2089679958925209E-6</v>
      </c>
      <c r="Y29" s="375">
        <v>0</v>
      </c>
      <c r="Z29" s="375" t="s">
        <v>749</v>
      </c>
      <c r="AA29" s="372" t="s">
        <v>161</v>
      </c>
      <c r="AB29" s="375">
        <f>IF(AC29="Yes",10,0)</f>
        <v>0</v>
      </c>
      <c r="AC29" s="376" t="s">
        <v>162</v>
      </c>
      <c r="AD29" s="377">
        <f>IF(AE29="Yes",10,0)</f>
        <v>0</v>
      </c>
      <c r="AE29" s="376" t="s">
        <v>162</v>
      </c>
      <c r="AF29" s="342">
        <f t="shared" si="21"/>
        <v>0</v>
      </c>
      <c r="AG29" s="342">
        <f t="shared" si="28"/>
        <v>20</v>
      </c>
      <c r="AH29" s="342">
        <f t="shared" si="22"/>
        <v>15</v>
      </c>
      <c r="AI29" s="342">
        <f t="shared" si="23"/>
        <v>10</v>
      </c>
      <c r="AJ29" s="332" t="s">
        <v>161</v>
      </c>
      <c r="AK29" s="342">
        <f t="shared" si="24"/>
        <v>15</v>
      </c>
      <c r="AL29" s="332" t="s">
        <v>751</v>
      </c>
      <c r="AM29" s="342">
        <f t="shared" si="25"/>
        <v>10</v>
      </c>
      <c r="AN29" s="332" t="s">
        <v>161</v>
      </c>
      <c r="AO29" s="342">
        <f>IF(AP29="Yes",5,0)</f>
        <v>0</v>
      </c>
      <c r="AP29" s="332" t="s">
        <v>162</v>
      </c>
      <c r="AQ29" s="342">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332">
        <f>SUM(AF29+AG29+AH29+AI29+AK29+AM29+AO29+AQ29)</f>
        <v>75</v>
      </c>
      <c r="BR29" s="379"/>
      <c r="BS29" s="379"/>
      <c r="BT29" s="379"/>
      <c r="BU29" s="379"/>
      <c r="BV29" s="379"/>
      <c r="BW29" s="379"/>
      <c r="BX29" s="379"/>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customHeight="1" x14ac:dyDescent="0.2">
      <c r="A30" s="403" t="s">
        <v>488</v>
      </c>
      <c r="B30" s="404" t="s">
        <v>472</v>
      </c>
      <c r="C30" s="404" t="s">
        <v>214</v>
      </c>
      <c r="D30" s="238" t="s">
        <v>760</v>
      </c>
      <c r="E30" s="238" t="s">
        <v>179</v>
      </c>
      <c r="F30" s="403"/>
      <c r="G30" s="403" t="s">
        <v>489</v>
      </c>
      <c r="H30" s="403"/>
      <c r="I30" s="403"/>
      <c r="J30" s="403" t="s">
        <v>775</v>
      </c>
      <c r="K30" s="403"/>
      <c r="L30" s="405">
        <v>16000000</v>
      </c>
      <c r="M30" s="137"/>
      <c r="N30" s="462"/>
      <c r="O30" s="138"/>
      <c r="P30" s="353"/>
      <c r="Q30" s="353"/>
      <c r="R30" s="353"/>
      <c r="S30" s="406">
        <v>16.3</v>
      </c>
      <c r="T30" s="406">
        <v>7.5</v>
      </c>
      <c r="U30" s="462"/>
      <c r="V30" s="143"/>
      <c r="W30" s="355"/>
      <c r="X30" s="356">
        <f t="shared" si="20"/>
        <v>263.20984404816738</v>
      </c>
      <c r="Y30" s="357"/>
      <c r="Z30" s="357"/>
      <c r="AA30" s="357" t="s">
        <v>161</v>
      </c>
      <c r="AB30" s="357"/>
      <c r="AC30" s="357"/>
      <c r="AD30" s="357"/>
      <c r="AE30" s="357"/>
      <c r="AF30" s="407">
        <f t="shared" si="21"/>
        <v>5</v>
      </c>
      <c r="AG30" s="407">
        <f t="shared" si="28"/>
        <v>20</v>
      </c>
      <c r="AH30" s="407">
        <f t="shared" si="22"/>
        <v>15</v>
      </c>
      <c r="AI30" s="487">
        <f t="shared" si="23"/>
        <v>10</v>
      </c>
      <c r="AJ30" s="398" t="s">
        <v>161</v>
      </c>
      <c r="AK30" s="407">
        <f t="shared" si="24"/>
        <v>15</v>
      </c>
      <c r="AL30" s="354" t="s">
        <v>751</v>
      </c>
      <c r="AM30" s="407">
        <f t="shared" si="25"/>
        <v>10</v>
      </c>
      <c r="AN30" s="354" t="s">
        <v>161</v>
      </c>
      <c r="AO30" s="407">
        <f>IF(AP30="Yes",5,0)</f>
        <v>0</v>
      </c>
      <c r="AP30" s="354" t="s">
        <v>162</v>
      </c>
      <c r="AQ30" s="407">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406">
        <f>SUM(AF30+AG30+AH30+AI30++AK30+AM30+AO30+AQ30)</f>
        <v>75</v>
      </c>
      <c r="BR30" s="360"/>
      <c r="BS30" s="360"/>
      <c r="BT30" s="360"/>
      <c r="BU30" s="407">
        <v>0</v>
      </c>
      <c r="BV30" s="406">
        <f>S30+BU30*0.25</f>
        <v>16.3</v>
      </c>
      <c r="BW30" s="406">
        <f t="shared" ref="BW30:BW31" si="29">BV30+T30</f>
        <v>23.8</v>
      </c>
      <c r="BX30" s="408"/>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customHeight="1" x14ac:dyDescent="0.2">
      <c r="A31" s="403" t="s">
        <v>490</v>
      </c>
      <c r="B31" s="404" t="s">
        <v>472</v>
      </c>
      <c r="C31" s="404" t="s">
        <v>214</v>
      </c>
      <c r="D31" s="238" t="s">
        <v>760</v>
      </c>
      <c r="E31" s="238" t="s">
        <v>179</v>
      </c>
      <c r="F31" s="403"/>
      <c r="G31" s="403" t="s">
        <v>489</v>
      </c>
      <c r="H31" s="403"/>
      <c r="I31" s="403"/>
      <c r="J31" s="403" t="s">
        <v>776</v>
      </c>
      <c r="K31" s="403"/>
      <c r="L31" s="405">
        <v>16000000</v>
      </c>
      <c r="M31" s="137"/>
      <c r="N31" s="462"/>
      <c r="O31" s="138"/>
      <c r="P31" s="353"/>
      <c r="Q31" s="353"/>
      <c r="R31" s="353"/>
      <c r="S31" s="406">
        <v>15.3</v>
      </c>
      <c r="T31" s="406">
        <v>7.5</v>
      </c>
      <c r="U31" s="462"/>
      <c r="V31" s="143"/>
      <c r="W31" s="355"/>
      <c r="X31" s="356">
        <f t="shared" si="20"/>
        <v>263.20984404816738</v>
      </c>
      <c r="Y31" s="357"/>
      <c r="Z31" s="357"/>
      <c r="AA31" s="357" t="s">
        <v>161</v>
      </c>
      <c r="AB31" s="357"/>
      <c r="AC31" s="357"/>
      <c r="AD31" s="357"/>
      <c r="AE31" s="357"/>
      <c r="AF31" s="407">
        <f t="shared" si="21"/>
        <v>5</v>
      </c>
      <c r="AG31" s="407">
        <f t="shared" si="28"/>
        <v>20</v>
      </c>
      <c r="AH31" s="407">
        <f t="shared" si="22"/>
        <v>15</v>
      </c>
      <c r="AI31" s="487">
        <f t="shared" si="23"/>
        <v>10</v>
      </c>
      <c r="AJ31" s="398" t="s">
        <v>161</v>
      </c>
      <c r="AK31" s="407">
        <f t="shared" si="24"/>
        <v>15</v>
      </c>
      <c r="AL31" s="354" t="s">
        <v>751</v>
      </c>
      <c r="AM31" s="407">
        <f t="shared" si="25"/>
        <v>10</v>
      </c>
      <c r="AN31" s="354" t="s">
        <v>161</v>
      </c>
      <c r="AO31" s="407">
        <f>IF(AP31="Yes",5,0)</f>
        <v>0</v>
      </c>
      <c r="AP31" s="354" t="s">
        <v>162</v>
      </c>
      <c r="AQ31" s="407">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406">
        <f>SUM(AF31+AG31+AH31+AI31++AK31+AM31+AO31+AQ31)</f>
        <v>75</v>
      </c>
      <c r="BR31" s="360"/>
      <c r="BS31" s="360"/>
      <c r="BT31" s="360"/>
      <c r="BU31" s="407">
        <v>0</v>
      </c>
      <c r="BV31" s="406">
        <f>S31+BU31*0.25</f>
        <v>15.3</v>
      </c>
      <c r="BW31" s="406">
        <f t="shared" si="29"/>
        <v>22.8</v>
      </c>
      <c r="BX31" s="408"/>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20"/>
        <v>7552.4888138593415</v>
      </c>
      <c r="Y32" s="367"/>
      <c r="Z32" s="367"/>
      <c r="AA32" s="367" t="s">
        <v>161</v>
      </c>
      <c r="AB32" s="365">
        <f>IF(AC32="Yes",10,0)</f>
        <v>0</v>
      </c>
      <c r="AC32" s="367"/>
      <c r="AD32" s="368">
        <f>IF(AE32="Yes",10,0)</f>
        <v>0</v>
      </c>
      <c r="AE32" s="367"/>
      <c r="AF32" s="407">
        <f t="shared" si="21"/>
        <v>0</v>
      </c>
      <c r="AG32" s="407">
        <f>IF(BM30&lt;999,20,IF(BM30&lt;1499,15,IF(BM30&lt;1999,10,IF(BM30&lt;3999,5,IF(BM30&gt;4000,0)))))</f>
        <v>20</v>
      </c>
      <c r="AH32" s="407">
        <f t="shared" si="22"/>
        <v>15</v>
      </c>
      <c r="AI32" s="407">
        <f t="shared" si="23"/>
        <v>10</v>
      </c>
      <c r="AJ32" s="364" t="s">
        <v>161</v>
      </c>
      <c r="AK32" s="407">
        <f t="shared" si="24"/>
        <v>15</v>
      </c>
      <c r="AL32" s="364" t="s">
        <v>751</v>
      </c>
      <c r="AM32" s="407">
        <f t="shared" si="25"/>
        <v>10</v>
      </c>
      <c r="AN32" s="364" t="s">
        <v>161</v>
      </c>
      <c r="AO32" s="407">
        <f>IF(AP32="Yes",5,0)</f>
        <v>5</v>
      </c>
      <c r="AP32" s="364" t="s">
        <v>161</v>
      </c>
      <c r="AQ32" s="407">
        <f t="shared" ref="AQ32:AQ46" si="30">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20"/>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1"/>
        <v>10</v>
      </c>
      <c r="AG33" s="407">
        <f>IF(BM31&lt;999,20,IF(BM31&lt;1499,15,IF(BM31&lt;1999,10,IF(BM31&lt;3999,5,IF(BM31&gt;4000,0)))))</f>
        <v>20</v>
      </c>
      <c r="AH33" s="407">
        <f t="shared" si="22"/>
        <v>15</v>
      </c>
      <c r="AI33" s="407">
        <f t="shared" si="23"/>
        <v>10</v>
      </c>
      <c r="AJ33" s="406" t="s">
        <v>161</v>
      </c>
      <c r="AK33" s="407">
        <v>15</v>
      </c>
      <c r="AL33" s="406" t="s">
        <v>751</v>
      </c>
      <c r="AM33" s="407">
        <f t="shared" si="25"/>
        <v>10</v>
      </c>
      <c r="AN33" s="406" t="s">
        <v>161</v>
      </c>
      <c r="AO33" s="407">
        <f>IF(AP33="Yes",10,0)</f>
        <v>0</v>
      </c>
      <c r="AP33" s="406" t="s">
        <v>162</v>
      </c>
      <c r="AQ33" s="407">
        <f t="shared" si="30"/>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20"/>
        <v>7.9858468392354567</v>
      </c>
      <c r="Y34" s="331"/>
      <c r="Z34" s="331"/>
      <c r="AA34" s="331" t="s">
        <v>161</v>
      </c>
      <c r="AB34" s="331"/>
      <c r="AC34" s="331"/>
      <c r="AD34" s="331"/>
      <c r="AE34" s="331"/>
      <c r="AF34" s="407">
        <f t="shared" si="21"/>
        <v>5</v>
      </c>
      <c r="AG34" s="407">
        <f>IF(X34&lt;999,20,IF(X34&lt;1499,15,IF(X34&lt;1999,10,IF(X34&lt;3999,5,IF(X34&gt;4000,0)))))</f>
        <v>20</v>
      </c>
      <c r="AH34" s="407">
        <f t="shared" si="22"/>
        <v>15</v>
      </c>
      <c r="AI34" s="407">
        <v>10</v>
      </c>
      <c r="AJ34" s="406" t="s">
        <v>162</v>
      </c>
      <c r="AK34" s="407">
        <f>IF(AL34="Minimal",15,0)</f>
        <v>15</v>
      </c>
      <c r="AL34" s="406" t="s">
        <v>751</v>
      </c>
      <c r="AM34" s="407">
        <f t="shared" si="25"/>
        <v>10</v>
      </c>
      <c r="AN34" s="406" t="s">
        <v>161</v>
      </c>
      <c r="AO34" s="407">
        <f>IF(AP34="Yes",10,0)</f>
        <v>0</v>
      </c>
      <c r="AP34" s="406" t="s">
        <v>162</v>
      </c>
      <c r="AQ34" s="407">
        <f t="shared" si="30"/>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20"/>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1"/>
        <v>5</v>
      </c>
      <c r="AG35" s="407">
        <f>IF(BM33&lt;999,20,IF(BM33&lt;1499,15,IF(BM33&lt;1999,10,IF(BM33&lt;3999,5,IF(BM33&gt;4000,0)))))</f>
        <v>0</v>
      </c>
      <c r="AH35" s="407">
        <f t="shared" si="22"/>
        <v>15</v>
      </c>
      <c r="AI35" s="407">
        <f>IF(AJ35="Yes",10,0)</f>
        <v>10</v>
      </c>
      <c r="AJ35" s="406" t="s">
        <v>161</v>
      </c>
      <c r="AK35" s="407">
        <v>15</v>
      </c>
      <c r="AL35" s="406" t="s">
        <v>751</v>
      </c>
      <c r="AM35" s="407">
        <f t="shared" si="25"/>
        <v>10</v>
      </c>
      <c r="AN35" s="406" t="s">
        <v>161</v>
      </c>
      <c r="AO35" s="407">
        <f>IF(AP35="Yes",10,0)</f>
        <v>0</v>
      </c>
      <c r="AP35" s="406" t="s">
        <v>162</v>
      </c>
      <c r="AQ35" s="407">
        <f t="shared" si="30"/>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391">
        <v>9.75</v>
      </c>
      <c r="U36" s="462"/>
      <c r="V36" s="205" t="s">
        <v>155</v>
      </c>
      <c r="W36" s="392"/>
      <c r="X36" s="393">
        <f t="shared" si="20"/>
        <v>3163.9556096077831</v>
      </c>
      <c r="Y36" s="394"/>
      <c r="Z36" s="394"/>
      <c r="AA36" s="394" t="s">
        <v>161</v>
      </c>
      <c r="AB36" s="394"/>
      <c r="AC36" s="394"/>
      <c r="AD36" s="394"/>
      <c r="AE36" s="394"/>
      <c r="AF36" s="407">
        <f t="shared" si="21"/>
        <v>15</v>
      </c>
      <c r="AG36" s="407">
        <f>IF(X36&lt;999,20,IF(X36&lt;1499,15,IF(X36&lt;1999,10,IF(X36&lt;3999,5,IF(X36&gt;4000,0)))))</f>
        <v>5</v>
      </c>
      <c r="AH36" s="407">
        <f t="shared" si="22"/>
        <v>15</v>
      </c>
      <c r="AI36" s="407">
        <f>IF(AJ36="Yes",10,0)</f>
        <v>10</v>
      </c>
      <c r="AJ36" s="391" t="s">
        <v>161</v>
      </c>
      <c r="AK36" s="407">
        <f>IF(AL36="Minimal",15,0)</f>
        <v>15</v>
      </c>
      <c r="AL36" s="391" t="s">
        <v>751</v>
      </c>
      <c r="AM36" s="407">
        <f t="shared" si="25"/>
        <v>10</v>
      </c>
      <c r="AN36" s="391" t="s">
        <v>161</v>
      </c>
      <c r="AO36" s="407">
        <f>IF(AP36="Yes",10,0)</f>
        <v>0</v>
      </c>
      <c r="AP36" s="391" t="s">
        <v>162</v>
      </c>
      <c r="AQ36" s="407">
        <f t="shared" si="30"/>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20"/>
        <v>1061.0615133292763</v>
      </c>
      <c r="Y37" s="367"/>
      <c r="Z37" s="367"/>
      <c r="AA37" s="367" t="s">
        <v>161</v>
      </c>
      <c r="AB37" s="365">
        <f>IF(AC37="Yes",10,0)</f>
        <v>0</v>
      </c>
      <c r="AC37" s="367"/>
      <c r="AD37" s="368">
        <f>IF(AE37="Yes",10,0)</f>
        <v>0</v>
      </c>
      <c r="AE37" s="367"/>
      <c r="AF37" s="407">
        <f t="shared" si="21"/>
        <v>0</v>
      </c>
      <c r="AG37" s="407">
        <f>IF(X37&lt;999,20,IF(X37&lt;1499,15,IF(X37&lt;1999,10,IF(X37&lt;3999,5,IF(X37&gt;4000,0)))))</f>
        <v>15</v>
      </c>
      <c r="AH37" s="407">
        <f t="shared" si="22"/>
        <v>15</v>
      </c>
      <c r="AI37" s="407">
        <f>IF(AJ37="Yes",10,0)</f>
        <v>10</v>
      </c>
      <c r="AJ37" s="364" t="s">
        <v>161</v>
      </c>
      <c r="AK37" s="407">
        <f>IF(AL37="Minimal",15,0)</f>
        <v>15</v>
      </c>
      <c r="AL37" s="364" t="s">
        <v>751</v>
      </c>
      <c r="AM37" s="407">
        <f t="shared" si="25"/>
        <v>10</v>
      </c>
      <c r="AN37" s="364" t="s">
        <v>161</v>
      </c>
      <c r="AO37" s="407">
        <f>IF(AP37="Yes",5,0)</f>
        <v>5</v>
      </c>
      <c r="AP37" s="364" t="s">
        <v>161</v>
      </c>
      <c r="AQ37" s="407">
        <f t="shared" si="30"/>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31">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20"/>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1"/>
        <v>5</v>
      </c>
      <c r="AG38" s="407">
        <f>IF(BM36&lt;999,20,IF(BM36&lt;1499,15,IF(BM36&lt;1999,10,IF(BM36&lt;3999,5,IF(BM36&gt;4000,0)))))</f>
        <v>20</v>
      </c>
      <c r="AH38" s="407">
        <f t="shared" si="22"/>
        <v>15</v>
      </c>
      <c r="AI38" s="407">
        <v>10</v>
      </c>
      <c r="AJ38" s="406" t="s">
        <v>162</v>
      </c>
      <c r="AK38" s="407">
        <f>IF(AL38="Minimal",15,0)</f>
        <v>15</v>
      </c>
      <c r="AL38" s="406" t="s">
        <v>751</v>
      </c>
      <c r="AM38" s="407">
        <f t="shared" si="25"/>
        <v>10</v>
      </c>
      <c r="AN38" s="406" t="s">
        <v>161</v>
      </c>
      <c r="AO38" s="407">
        <f t="shared" ref="AO38:AO46" si="32">IF(AP38="Yes",10,0)</f>
        <v>0</v>
      </c>
      <c r="AP38" s="406" t="s">
        <v>162</v>
      </c>
      <c r="AQ38" s="407">
        <f t="shared" si="30"/>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31"/>
        <v>75</v>
      </c>
      <c r="BR38" s="331"/>
      <c r="BS38" s="406"/>
      <c r="BT38" s="338">
        <v>100</v>
      </c>
      <c r="BU38" s="407"/>
      <c r="BV38" s="406">
        <f t="shared" ref="BV38:BV57" si="33">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20"/>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1"/>
        <v>5</v>
      </c>
      <c r="AG39" s="407">
        <f>IF(BM37&lt;999,20,IF(BM37&lt;1499,15,IF(BM37&lt;1999,10,IF(BM37&lt;3999,5,IF(BM37&gt;4000,0)))))</f>
        <v>20</v>
      </c>
      <c r="AH39" s="407">
        <f t="shared" si="22"/>
        <v>15</v>
      </c>
      <c r="AI39" s="407">
        <f>IF(AJ39="Yes",10,0)</f>
        <v>10</v>
      </c>
      <c r="AJ39" s="406" t="s">
        <v>161</v>
      </c>
      <c r="AK39" s="407">
        <v>15</v>
      </c>
      <c r="AL39" s="406" t="s">
        <v>751</v>
      </c>
      <c r="AM39" s="407">
        <f t="shared" si="25"/>
        <v>10</v>
      </c>
      <c r="AN39" s="406" t="s">
        <v>161</v>
      </c>
      <c r="AO39" s="407">
        <f t="shared" si="32"/>
        <v>0</v>
      </c>
      <c r="AP39" s="406" t="s">
        <v>162</v>
      </c>
      <c r="AQ39" s="407">
        <f t="shared" si="30"/>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31"/>
        <v>75</v>
      </c>
      <c r="BR39" s="331"/>
      <c r="BS39" s="406"/>
      <c r="BT39" s="338"/>
      <c r="BU39" s="407"/>
      <c r="BV39" s="406">
        <f t="shared" si="33"/>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20"/>
        <v>570.59042489894205</v>
      </c>
      <c r="Y40" s="331"/>
      <c r="Z40" s="331"/>
      <c r="AA40" s="331" t="s">
        <v>161</v>
      </c>
      <c r="AB40" s="331"/>
      <c r="AC40" s="331"/>
      <c r="AD40" s="331"/>
      <c r="AE40" s="331"/>
      <c r="AF40" s="407">
        <f t="shared" si="21"/>
        <v>10</v>
      </c>
      <c r="AG40" s="407">
        <f t="shared" ref="AG40:AG54" si="34">IF(X40&lt;999,20,IF(X40&lt;1499,15,IF(X40&lt;1999,10,IF(X40&lt;3999,5,IF(X40&gt;4000,0)))))</f>
        <v>20</v>
      </c>
      <c r="AH40" s="407">
        <f t="shared" si="22"/>
        <v>15</v>
      </c>
      <c r="AI40" s="407">
        <f>IF(AJ40="Yes",10,0)</f>
        <v>0</v>
      </c>
      <c r="AJ40" s="406" t="s">
        <v>162</v>
      </c>
      <c r="AK40" s="407">
        <f>IF(AL40="Minimal",15,0)</f>
        <v>15</v>
      </c>
      <c r="AL40" s="406" t="s">
        <v>751</v>
      </c>
      <c r="AM40" s="407">
        <f t="shared" si="25"/>
        <v>10</v>
      </c>
      <c r="AN40" s="406" t="s">
        <v>161</v>
      </c>
      <c r="AO40" s="407">
        <f t="shared" si="32"/>
        <v>0</v>
      </c>
      <c r="AP40" s="406" t="s">
        <v>162</v>
      </c>
      <c r="AQ40" s="407">
        <f t="shared" si="30"/>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31"/>
        <v>70</v>
      </c>
      <c r="BR40" s="386"/>
      <c r="BS40" s="408"/>
      <c r="BT40" s="386"/>
      <c r="BU40" s="407"/>
      <c r="BV40" s="406">
        <f t="shared" si="33"/>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20"/>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si="21"/>
        <v>0</v>
      </c>
      <c r="AG41" s="407">
        <f t="shared" si="34"/>
        <v>20</v>
      </c>
      <c r="AH41" s="407">
        <f t="shared" si="22"/>
        <v>15</v>
      </c>
      <c r="AI41" s="407">
        <f>IF(AJ41="Yes",10,0)</f>
        <v>10</v>
      </c>
      <c r="AJ41" s="406" t="s">
        <v>161</v>
      </c>
      <c r="AK41" s="407">
        <v>15</v>
      </c>
      <c r="AL41" s="406" t="s">
        <v>751</v>
      </c>
      <c r="AM41" s="407">
        <f t="shared" si="25"/>
        <v>10</v>
      </c>
      <c r="AN41" s="406" t="s">
        <v>161</v>
      </c>
      <c r="AO41" s="407">
        <f t="shared" si="32"/>
        <v>0</v>
      </c>
      <c r="AP41" s="406" t="s">
        <v>162</v>
      </c>
      <c r="AQ41" s="407">
        <f t="shared" si="30"/>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31"/>
        <v>70</v>
      </c>
      <c r="BR41" s="331"/>
      <c r="BS41" s="406"/>
      <c r="BT41" s="338"/>
      <c r="BU41" s="407"/>
      <c r="BV41" s="406">
        <f t="shared" si="33"/>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20"/>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1"/>
        <v>5</v>
      </c>
      <c r="AG42" s="407">
        <f t="shared" si="34"/>
        <v>15</v>
      </c>
      <c r="AH42" s="407">
        <f t="shared" si="22"/>
        <v>15</v>
      </c>
      <c r="AI42" s="407">
        <f>IF(AJ42="Yes",10,0)</f>
        <v>10</v>
      </c>
      <c r="AJ42" s="406" t="s">
        <v>161</v>
      </c>
      <c r="AK42" s="407">
        <v>15</v>
      </c>
      <c r="AL42" s="406" t="s">
        <v>751</v>
      </c>
      <c r="AM42" s="407">
        <f t="shared" si="25"/>
        <v>10</v>
      </c>
      <c r="AN42" s="406" t="s">
        <v>161</v>
      </c>
      <c r="AO42" s="407">
        <f t="shared" si="32"/>
        <v>0</v>
      </c>
      <c r="AP42" s="406" t="s">
        <v>162</v>
      </c>
      <c r="AQ42" s="407">
        <f t="shared" si="30"/>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31"/>
        <v>70</v>
      </c>
      <c r="BR42" s="331"/>
      <c r="BS42" s="406"/>
      <c r="BT42" s="338"/>
      <c r="BU42" s="407"/>
      <c r="BV42" s="406">
        <f t="shared" si="33"/>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20"/>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1"/>
        <v>0</v>
      </c>
      <c r="AG43" s="407">
        <f t="shared" si="34"/>
        <v>20</v>
      </c>
      <c r="AH43" s="407">
        <f t="shared" si="22"/>
        <v>15</v>
      </c>
      <c r="AI43" s="407">
        <f>IF(AJ43="Yes",10,0)</f>
        <v>10</v>
      </c>
      <c r="AJ43" s="406" t="s">
        <v>161</v>
      </c>
      <c r="AK43" s="407">
        <v>15</v>
      </c>
      <c r="AL43" s="406" t="s">
        <v>751</v>
      </c>
      <c r="AM43" s="407">
        <f t="shared" si="25"/>
        <v>10</v>
      </c>
      <c r="AN43" s="406" t="s">
        <v>161</v>
      </c>
      <c r="AO43" s="407">
        <f t="shared" si="32"/>
        <v>0</v>
      </c>
      <c r="AP43" s="406" t="s">
        <v>162</v>
      </c>
      <c r="AQ43" s="407">
        <f t="shared" si="30"/>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31"/>
        <v>70</v>
      </c>
      <c r="BR43" s="331"/>
      <c r="BS43" s="406"/>
      <c r="BT43" s="338"/>
      <c r="BU43" s="407">
        <v>100</v>
      </c>
      <c r="BV43" s="406">
        <f t="shared" si="33"/>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20"/>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1"/>
        <v>10</v>
      </c>
      <c r="AG44" s="407">
        <f t="shared" si="34"/>
        <v>10</v>
      </c>
      <c r="AH44" s="407">
        <f t="shared" si="22"/>
        <v>15</v>
      </c>
      <c r="AI44" s="407">
        <v>10</v>
      </c>
      <c r="AJ44" s="406" t="s">
        <v>162</v>
      </c>
      <c r="AK44" s="407">
        <f t="shared" ref="AK44:AK54" si="35">IF(AL44="Minimal",15,0)</f>
        <v>15</v>
      </c>
      <c r="AL44" s="406" t="s">
        <v>751</v>
      </c>
      <c r="AM44" s="407">
        <f t="shared" si="25"/>
        <v>10</v>
      </c>
      <c r="AN44" s="406" t="s">
        <v>161</v>
      </c>
      <c r="AO44" s="407">
        <f t="shared" si="32"/>
        <v>0</v>
      </c>
      <c r="AP44" s="406" t="s">
        <v>162</v>
      </c>
      <c r="AQ44" s="407">
        <f t="shared" si="30"/>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31"/>
        <v>70</v>
      </c>
      <c r="BR44" s="331"/>
      <c r="BS44" s="406"/>
      <c r="BT44" s="338">
        <v>100</v>
      </c>
      <c r="BU44" s="407"/>
      <c r="BV44" s="406">
        <f t="shared" si="33"/>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20"/>
        <v>548.01863437169857</v>
      </c>
      <c r="Y45" s="331"/>
      <c r="Z45" s="331"/>
      <c r="AA45" s="331" t="s">
        <v>161</v>
      </c>
      <c r="AB45" s="331"/>
      <c r="AC45" s="331"/>
      <c r="AD45" s="331"/>
      <c r="AE45" s="331"/>
      <c r="AF45" s="407">
        <f t="shared" si="21"/>
        <v>0</v>
      </c>
      <c r="AG45" s="407">
        <f t="shared" si="34"/>
        <v>20</v>
      </c>
      <c r="AH45" s="407">
        <f t="shared" si="22"/>
        <v>15</v>
      </c>
      <c r="AI45" s="407">
        <v>10</v>
      </c>
      <c r="AJ45" s="406" t="s">
        <v>162</v>
      </c>
      <c r="AK45" s="407">
        <f t="shared" si="35"/>
        <v>15</v>
      </c>
      <c r="AL45" s="406" t="s">
        <v>751</v>
      </c>
      <c r="AM45" s="407">
        <f t="shared" si="25"/>
        <v>10</v>
      </c>
      <c r="AN45" s="406" t="s">
        <v>161</v>
      </c>
      <c r="AO45" s="407">
        <f t="shared" si="32"/>
        <v>0</v>
      </c>
      <c r="AP45" s="406" t="s">
        <v>162</v>
      </c>
      <c r="AQ45" s="407">
        <f t="shared" si="30"/>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31"/>
        <v>70</v>
      </c>
      <c r="BR45" s="386"/>
      <c r="BS45" s="408"/>
      <c r="BT45" s="386"/>
      <c r="BU45" s="407">
        <v>100</v>
      </c>
      <c r="BV45" s="406">
        <f t="shared" si="33"/>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20"/>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1"/>
        <v>10</v>
      </c>
      <c r="AG46" s="407">
        <f t="shared" si="34"/>
        <v>10</v>
      </c>
      <c r="AH46" s="407">
        <f t="shared" si="22"/>
        <v>15</v>
      </c>
      <c r="AI46" s="407">
        <v>10</v>
      </c>
      <c r="AJ46" s="406" t="s">
        <v>162</v>
      </c>
      <c r="AK46" s="407">
        <f t="shared" si="35"/>
        <v>15</v>
      </c>
      <c r="AL46" s="406" t="s">
        <v>751</v>
      </c>
      <c r="AM46" s="407">
        <f t="shared" si="25"/>
        <v>10</v>
      </c>
      <c r="AN46" s="406" t="s">
        <v>161</v>
      </c>
      <c r="AO46" s="407">
        <f t="shared" si="32"/>
        <v>0</v>
      </c>
      <c r="AP46" s="406" t="s">
        <v>162</v>
      </c>
      <c r="AQ46" s="407">
        <f t="shared" si="30"/>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31"/>
        <v>70</v>
      </c>
      <c r="BR46" s="331"/>
      <c r="BS46" s="406"/>
      <c r="BT46" s="338">
        <v>100</v>
      </c>
      <c r="BU46" s="407"/>
      <c r="BV46" s="406">
        <f t="shared" si="33"/>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customHeight="1" x14ac:dyDescent="0.2">
      <c r="A47" s="403" t="s">
        <v>483</v>
      </c>
      <c r="B47" s="404" t="s">
        <v>472</v>
      </c>
      <c r="C47" s="404" t="s">
        <v>214</v>
      </c>
      <c r="D47" s="238" t="s">
        <v>760</v>
      </c>
      <c r="E47" s="238" t="s">
        <v>179</v>
      </c>
      <c r="F47" s="403"/>
      <c r="G47" s="403" t="s">
        <v>484</v>
      </c>
      <c r="H47" s="403"/>
      <c r="I47" s="403"/>
      <c r="J47" s="403" t="s">
        <v>765</v>
      </c>
      <c r="K47" s="403"/>
      <c r="L47" s="405">
        <v>1725000</v>
      </c>
      <c r="M47" s="137"/>
      <c r="N47" s="462"/>
      <c r="O47" s="138"/>
      <c r="P47" s="353"/>
      <c r="Q47" s="353"/>
      <c r="R47" s="353"/>
      <c r="S47" s="406">
        <v>25.9</v>
      </c>
      <c r="T47" s="502">
        <v>6</v>
      </c>
      <c r="U47" s="462"/>
      <c r="V47" s="143"/>
      <c r="W47" s="355"/>
      <c r="X47" s="356">
        <f t="shared" si="20"/>
        <v>0.4157119961235074</v>
      </c>
      <c r="Y47" s="357"/>
      <c r="Z47" s="357"/>
      <c r="AA47" s="357" t="s">
        <v>161</v>
      </c>
      <c r="AB47" s="357"/>
      <c r="AC47" s="357"/>
      <c r="AD47" s="357"/>
      <c r="AE47" s="357"/>
      <c r="AF47" s="407">
        <f t="shared" si="21"/>
        <v>5</v>
      </c>
      <c r="AG47" s="407">
        <f t="shared" si="34"/>
        <v>20</v>
      </c>
      <c r="AH47" s="407">
        <f t="shared" si="22"/>
        <v>15</v>
      </c>
      <c r="AI47" s="407">
        <f t="shared" ref="AI47:AI60" si="36">IF(AJ47="Yes",10,0)</f>
        <v>0</v>
      </c>
      <c r="AJ47" s="354" t="s">
        <v>162</v>
      </c>
      <c r="AK47" s="407">
        <f t="shared" si="35"/>
        <v>15</v>
      </c>
      <c r="AL47" s="354" t="s">
        <v>751</v>
      </c>
      <c r="AM47" s="407">
        <f t="shared" si="25"/>
        <v>10</v>
      </c>
      <c r="AN47" s="354" t="s">
        <v>161</v>
      </c>
      <c r="AO47" s="407">
        <f>IF(AP47="Yes",5,0)</f>
        <v>0</v>
      </c>
      <c r="AP47" s="354" t="s">
        <v>162</v>
      </c>
      <c r="AQ47" s="407">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406">
        <f>SUM(AF47+AG47+AH47+AI47++AK47+AM47+AO47+AQ47)</f>
        <v>65</v>
      </c>
      <c r="BR47" s="360"/>
      <c r="BS47" s="360"/>
      <c r="BT47" s="360"/>
      <c r="BU47" s="407">
        <v>0</v>
      </c>
      <c r="BV47" s="406">
        <f t="shared" si="33"/>
        <v>25.9</v>
      </c>
      <c r="BW47" s="406">
        <f t="shared" ref="BW47:BW49" si="37">BV47+T47</f>
        <v>31.9</v>
      </c>
      <c r="BX47" s="408"/>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customHeight="1" x14ac:dyDescent="0.2">
      <c r="A48" s="403" t="s">
        <v>485</v>
      </c>
      <c r="B48" s="404"/>
      <c r="C48" s="404" t="s">
        <v>214</v>
      </c>
      <c r="D48" s="238" t="s">
        <v>760</v>
      </c>
      <c r="E48" s="238" t="s">
        <v>179</v>
      </c>
      <c r="F48" s="403"/>
      <c r="G48" s="403" t="s">
        <v>484</v>
      </c>
      <c r="H48" s="403"/>
      <c r="I48" s="403"/>
      <c r="J48" s="403" t="s">
        <v>767</v>
      </c>
      <c r="K48" s="403"/>
      <c r="L48" s="405">
        <v>1725000</v>
      </c>
      <c r="M48" s="137"/>
      <c r="N48" s="462"/>
      <c r="O48" s="138"/>
      <c r="P48" s="353"/>
      <c r="Q48" s="353"/>
      <c r="R48" s="353"/>
      <c r="S48" s="406">
        <v>23.4</v>
      </c>
      <c r="T48" s="502">
        <v>6</v>
      </c>
      <c r="U48" s="462"/>
      <c r="V48" s="143"/>
      <c r="W48" s="355"/>
      <c r="X48" s="356">
        <f t="shared" si="20"/>
        <v>0.20079673775022244</v>
      </c>
      <c r="Y48" s="357"/>
      <c r="Z48" s="357"/>
      <c r="AA48" s="357" t="s">
        <v>161</v>
      </c>
      <c r="AB48" s="357"/>
      <c r="AC48" s="357"/>
      <c r="AD48" s="357"/>
      <c r="AE48" s="357"/>
      <c r="AF48" s="407">
        <f t="shared" si="21"/>
        <v>5</v>
      </c>
      <c r="AG48" s="407">
        <f t="shared" si="34"/>
        <v>20</v>
      </c>
      <c r="AH48" s="407">
        <f t="shared" si="22"/>
        <v>15</v>
      </c>
      <c r="AI48" s="407">
        <f t="shared" si="36"/>
        <v>0</v>
      </c>
      <c r="AJ48" s="354" t="s">
        <v>162</v>
      </c>
      <c r="AK48" s="407">
        <f t="shared" si="35"/>
        <v>15</v>
      </c>
      <c r="AL48" s="354" t="s">
        <v>751</v>
      </c>
      <c r="AM48" s="407">
        <f t="shared" si="25"/>
        <v>10</v>
      </c>
      <c r="AN48" s="354" t="s">
        <v>161</v>
      </c>
      <c r="AO48" s="407">
        <f>IF(AP48="Yes",5,0)</f>
        <v>0</v>
      </c>
      <c r="AP48" s="354" t="s">
        <v>162</v>
      </c>
      <c r="AQ48" s="407">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406">
        <f>SUM(AF48+AG48+AH48+AI48++AK48+AM48+AO48+AQ48)</f>
        <v>65</v>
      </c>
      <c r="BR48" s="360"/>
      <c r="BS48" s="360"/>
      <c r="BT48" s="360"/>
      <c r="BU48" s="407">
        <v>0</v>
      </c>
      <c r="BV48" s="406">
        <f t="shared" si="33"/>
        <v>23.4</v>
      </c>
      <c r="BW48" s="406">
        <f t="shared" si="37"/>
        <v>29.4</v>
      </c>
      <c r="BX48" s="408"/>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customHeight="1" x14ac:dyDescent="0.2">
      <c r="A49" s="403" t="s">
        <v>486</v>
      </c>
      <c r="B49" s="404" t="s">
        <v>472</v>
      </c>
      <c r="C49" s="404" t="s">
        <v>214</v>
      </c>
      <c r="D49" s="238" t="s">
        <v>760</v>
      </c>
      <c r="E49" s="238" t="s">
        <v>179</v>
      </c>
      <c r="F49" s="403"/>
      <c r="G49" s="403" t="s">
        <v>484</v>
      </c>
      <c r="H49" s="403"/>
      <c r="I49" s="403"/>
      <c r="J49" s="403" t="s">
        <v>764</v>
      </c>
      <c r="K49" s="403"/>
      <c r="L49" s="405">
        <v>5000000</v>
      </c>
      <c r="M49" s="137"/>
      <c r="N49" s="462"/>
      <c r="O49" s="138"/>
      <c r="P49" s="353"/>
      <c r="Q49" s="353"/>
      <c r="R49" s="353"/>
      <c r="S49" s="406">
        <v>19.3</v>
      </c>
      <c r="T49" s="502">
        <v>6</v>
      </c>
      <c r="U49" s="462"/>
      <c r="V49" s="143"/>
      <c r="W49" s="355"/>
      <c r="X49" s="356">
        <f t="shared" si="20"/>
        <v>1.0039836887511122</v>
      </c>
      <c r="Y49" s="357"/>
      <c r="Z49" s="357"/>
      <c r="AA49" s="357" t="s">
        <v>161</v>
      </c>
      <c r="AB49" s="357"/>
      <c r="AC49" s="357"/>
      <c r="AD49" s="357"/>
      <c r="AE49" s="357"/>
      <c r="AF49" s="407">
        <f t="shared" si="21"/>
        <v>5</v>
      </c>
      <c r="AG49" s="407">
        <f t="shared" si="34"/>
        <v>20</v>
      </c>
      <c r="AH49" s="407">
        <f t="shared" si="22"/>
        <v>15</v>
      </c>
      <c r="AI49" s="407">
        <f t="shared" si="36"/>
        <v>0</v>
      </c>
      <c r="AJ49" s="354" t="s">
        <v>162</v>
      </c>
      <c r="AK49" s="407">
        <f t="shared" si="35"/>
        <v>15</v>
      </c>
      <c r="AL49" s="354" t="s">
        <v>751</v>
      </c>
      <c r="AM49" s="407">
        <f t="shared" si="25"/>
        <v>10</v>
      </c>
      <c r="AN49" s="354" t="s">
        <v>161</v>
      </c>
      <c r="AO49" s="407">
        <f>IF(AP49="Yes",5,0)</f>
        <v>0</v>
      </c>
      <c r="AP49" s="354" t="s">
        <v>162</v>
      </c>
      <c r="AQ49" s="407">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406">
        <f>SUM(AF49+AG49+AH49+AI49++AK49+AM49+AO49+AQ49)</f>
        <v>65</v>
      </c>
      <c r="BR49" s="360"/>
      <c r="BS49" s="360"/>
      <c r="BT49" s="360"/>
      <c r="BU49" s="407">
        <v>0</v>
      </c>
      <c r="BV49" s="406">
        <f t="shared" si="33"/>
        <v>19.3</v>
      </c>
      <c r="BW49" s="406">
        <f t="shared" si="37"/>
        <v>25.3</v>
      </c>
      <c r="BX49" s="408"/>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391">
        <v>9.75</v>
      </c>
      <c r="U50" s="462"/>
      <c r="V50" s="205" t="s">
        <v>155</v>
      </c>
      <c r="W50" s="392"/>
      <c r="X50" s="393">
        <f t="shared" si="20"/>
        <v>7756.7101699088889</v>
      </c>
      <c r="Y50" s="394"/>
      <c r="Z50" s="394"/>
      <c r="AA50" s="394" t="s">
        <v>161</v>
      </c>
      <c r="AB50" s="394"/>
      <c r="AC50" s="394"/>
      <c r="AD50" s="394"/>
      <c r="AE50" s="394"/>
      <c r="AF50" s="407">
        <f t="shared" si="21"/>
        <v>15</v>
      </c>
      <c r="AG50" s="407">
        <f t="shared" si="34"/>
        <v>0</v>
      </c>
      <c r="AH50" s="407">
        <f t="shared" si="22"/>
        <v>15</v>
      </c>
      <c r="AI50" s="407">
        <f t="shared" si="36"/>
        <v>10</v>
      </c>
      <c r="AJ50" s="391" t="s">
        <v>161</v>
      </c>
      <c r="AK50" s="407">
        <f t="shared" si="35"/>
        <v>15</v>
      </c>
      <c r="AL50" s="391" t="s">
        <v>751</v>
      </c>
      <c r="AM50" s="407">
        <f t="shared" si="25"/>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 t="shared" si="33"/>
        <v>24.754548236546277</v>
      </c>
      <c r="BW50" s="406"/>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customHeight="1" x14ac:dyDescent="0.2">
      <c r="A51" s="403" t="s">
        <v>487</v>
      </c>
      <c r="B51" s="404"/>
      <c r="C51" s="404" t="s">
        <v>214</v>
      </c>
      <c r="D51" s="238" t="s">
        <v>760</v>
      </c>
      <c r="E51" s="238" t="s">
        <v>179</v>
      </c>
      <c r="F51" s="403"/>
      <c r="G51" s="403" t="s">
        <v>484</v>
      </c>
      <c r="H51" s="403"/>
      <c r="I51" s="403"/>
      <c r="J51" s="403" t="s">
        <v>768</v>
      </c>
      <c r="K51" s="403"/>
      <c r="L51" s="405">
        <v>200000</v>
      </c>
      <c r="M51" s="137"/>
      <c r="N51" s="462"/>
      <c r="O51" s="138"/>
      <c r="P51" s="353"/>
      <c r="Q51" s="353"/>
      <c r="R51" s="353"/>
      <c r="S51" s="406">
        <v>18.2</v>
      </c>
      <c r="T51" s="502">
        <v>3</v>
      </c>
      <c r="U51" s="462"/>
      <c r="V51" s="143"/>
      <c r="W51" s="355"/>
      <c r="X51" s="356">
        <f t="shared" si="20"/>
        <v>0.28609613318122518</v>
      </c>
      <c r="Y51" s="357"/>
      <c r="Z51" s="357"/>
      <c r="AA51" s="357" t="s">
        <v>161</v>
      </c>
      <c r="AB51" s="357"/>
      <c r="AC51" s="357"/>
      <c r="AD51" s="357"/>
      <c r="AE51" s="357"/>
      <c r="AF51" s="487">
        <f t="shared" si="21"/>
        <v>5</v>
      </c>
      <c r="AG51" s="487">
        <f t="shared" si="34"/>
        <v>20</v>
      </c>
      <c r="AH51" s="487">
        <f t="shared" si="22"/>
        <v>15</v>
      </c>
      <c r="AI51" s="487">
        <f t="shared" si="36"/>
        <v>0</v>
      </c>
      <c r="AJ51" s="398" t="s">
        <v>162</v>
      </c>
      <c r="AK51" s="407">
        <f t="shared" si="35"/>
        <v>15</v>
      </c>
      <c r="AL51" s="354" t="s">
        <v>751</v>
      </c>
      <c r="AM51" s="407">
        <f t="shared" si="25"/>
        <v>10</v>
      </c>
      <c r="AN51" s="398" t="s">
        <v>161</v>
      </c>
      <c r="AO51" s="407">
        <f>IF(AP51="Yes",5,0)</f>
        <v>0</v>
      </c>
      <c r="AP51" s="354" t="s">
        <v>162</v>
      </c>
      <c r="AQ51" s="407">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406">
        <f>SUM(AF51+AG51+AH51+AI51++AK51+AM51+AO51+AQ51)</f>
        <v>65</v>
      </c>
      <c r="BR51" s="360"/>
      <c r="BS51" s="360"/>
      <c r="BT51" s="360"/>
      <c r="BU51" s="407">
        <v>0</v>
      </c>
      <c r="BV51" s="406">
        <f t="shared" si="33"/>
        <v>18.2</v>
      </c>
      <c r="BW51" s="406">
        <f>BV51+T51</f>
        <v>21.2</v>
      </c>
      <c r="BX51" s="408"/>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391">
        <v>6.75</v>
      </c>
      <c r="U52" s="462"/>
      <c r="V52" s="205" t="s">
        <v>155</v>
      </c>
      <c r="W52" s="392"/>
      <c r="X52" s="393">
        <f t="shared" si="20"/>
        <v>1461.0389610389611</v>
      </c>
      <c r="Y52" s="394"/>
      <c r="Z52" s="394"/>
      <c r="AA52" s="394" t="s">
        <v>161</v>
      </c>
      <c r="AB52" s="394"/>
      <c r="AC52" s="394"/>
      <c r="AD52" s="394"/>
      <c r="AE52" s="394"/>
      <c r="AF52" s="407">
        <f t="shared" si="21"/>
        <v>0</v>
      </c>
      <c r="AG52" s="407">
        <f t="shared" si="34"/>
        <v>15</v>
      </c>
      <c r="AH52" s="407">
        <f t="shared" si="22"/>
        <v>15</v>
      </c>
      <c r="AI52" s="407">
        <f t="shared" si="36"/>
        <v>10</v>
      </c>
      <c r="AJ52" s="391" t="s">
        <v>161</v>
      </c>
      <c r="AK52" s="407">
        <f t="shared" si="35"/>
        <v>15</v>
      </c>
      <c r="AL52" s="391" t="s">
        <v>751</v>
      </c>
      <c r="AM52" s="407">
        <f t="shared" si="25"/>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 t="shared" si="33"/>
        <v>21.892500000000002</v>
      </c>
      <c r="BW52" s="406"/>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customHeight="1" x14ac:dyDescent="0.2">
      <c r="A53" s="403" t="s">
        <v>493</v>
      </c>
      <c r="B53" s="404" t="s">
        <v>472</v>
      </c>
      <c r="C53" s="404" t="s">
        <v>214</v>
      </c>
      <c r="D53" s="238" t="s">
        <v>760</v>
      </c>
      <c r="E53" s="238" t="s">
        <v>179</v>
      </c>
      <c r="F53" s="403"/>
      <c r="G53" s="403" t="s">
        <v>484</v>
      </c>
      <c r="H53" s="403"/>
      <c r="I53" s="403"/>
      <c r="J53" s="403" t="s">
        <v>771</v>
      </c>
      <c r="K53" s="403"/>
      <c r="L53" s="405">
        <v>185000</v>
      </c>
      <c r="M53" s="137"/>
      <c r="N53" s="462"/>
      <c r="O53" s="138"/>
      <c r="P53" s="353"/>
      <c r="Q53" s="353"/>
      <c r="R53" s="353"/>
      <c r="S53" s="406">
        <v>13.7</v>
      </c>
      <c r="T53" s="406">
        <v>3</v>
      </c>
      <c r="U53" s="462"/>
      <c r="V53" s="143"/>
      <c r="W53" s="355"/>
      <c r="X53" s="356">
        <f t="shared" ref="X53:X84" si="38">(EI53/CZ53)/CO53</f>
        <v>1.7255969650409739</v>
      </c>
      <c r="Y53" s="357"/>
      <c r="Z53" s="357"/>
      <c r="AA53" s="357" t="s">
        <v>161</v>
      </c>
      <c r="AB53" s="357"/>
      <c r="AC53" s="357"/>
      <c r="AD53" s="357"/>
      <c r="AE53" s="357"/>
      <c r="AF53" s="407">
        <f t="shared" ref="AF53:AF84" si="39">IF(AU53&lt;30,0,IF(AU53&lt;50,5,IF(AU53&lt;65,10,IF(AU53&lt;79,15,IF(AU53&gt;80,20)))))</f>
        <v>5</v>
      </c>
      <c r="AG53" s="407">
        <f t="shared" si="34"/>
        <v>20</v>
      </c>
      <c r="AH53" s="407">
        <f t="shared" ref="AH53:AH84" si="40">IF(AA53="Yes",15,0)</f>
        <v>15</v>
      </c>
      <c r="AI53" s="487">
        <f t="shared" si="36"/>
        <v>0</v>
      </c>
      <c r="AJ53" s="398" t="s">
        <v>162</v>
      </c>
      <c r="AK53" s="407">
        <f t="shared" si="35"/>
        <v>15</v>
      </c>
      <c r="AL53" s="354" t="s">
        <v>751</v>
      </c>
      <c r="AM53" s="407">
        <f t="shared" ref="AM53:AM84" si="41">IF(AN53="Yes",10,0)</f>
        <v>10</v>
      </c>
      <c r="AN53" s="354" t="s">
        <v>161</v>
      </c>
      <c r="AO53" s="407">
        <f>IF(AP53="Yes",5,0)</f>
        <v>0</v>
      </c>
      <c r="AP53" s="354" t="s">
        <v>162</v>
      </c>
      <c r="AQ53" s="407">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406">
        <f>SUM(AF53+AG53+AH53+AI53++AK53+AM53+AO53+AQ53)</f>
        <v>65</v>
      </c>
      <c r="BR53" s="360"/>
      <c r="BS53" s="360"/>
      <c r="BT53" s="360"/>
      <c r="BU53" s="407">
        <v>0</v>
      </c>
      <c r="BV53" s="406">
        <f t="shared" si="33"/>
        <v>13.7</v>
      </c>
      <c r="BW53" s="406">
        <f t="shared" ref="BW53:BW54" si="42">BV53+T53</f>
        <v>16.7</v>
      </c>
      <c r="BX53" s="408"/>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customHeight="1" x14ac:dyDescent="0.2">
      <c r="A54" s="403" t="s">
        <v>494</v>
      </c>
      <c r="B54" s="404" t="s">
        <v>472</v>
      </c>
      <c r="C54" s="404" t="s">
        <v>214</v>
      </c>
      <c r="D54" s="238" t="s">
        <v>760</v>
      </c>
      <c r="E54" s="238" t="s">
        <v>179</v>
      </c>
      <c r="F54" s="403"/>
      <c r="G54" s="403" t="s">
        <v>484</v>
      </c>
      <c r="H54" s="403"/>
      <c r="I54" s="403"/>
      <c r="J54" s="403" t="s">
        <v>772</v>
      </c>
      <c r="K54" s="403"/>
      <c r="L54" s="405">
        <v>185000</v>
      </c>
      <c r="M54" s="137"/>
      <c r="N54" s="462"/>
      <c r="O54" s="138"/>
      <c r="P54" s="353"/>
      <c r="Q54" s="353"/>
      <c r="R54" s="353"/>
      <c r="S54" s="406">
        <v>13.7</v>
      </c>
      <c r="T54" s="406">
        <v>3</v>
      </c>
      <c r="U54" s="462"/>
      <c r="V54" s="143"/>
      <c r="W54" s="355"/>
      <c r="X54" s="356">
        <f t="shared" si="38"/>
        <v>0.5804280700592368</v>
      </c>
      <c r="Y54" s="357"/>
      <c r="Z54" s="357"/>
      <c r="AA54" s="357" t="s">
        <v>161</v>
      </c>
      <c r="AB54" s="357"/>
      <c r="AC54" s="357"/>
      <c r="AD54" s="357"/>
      <c r="AE54" s="357"/>
      <c r="AF54" s="407">
        <f t="shared" si="39"/>
        <v>5</v>
      </c>
      <c r="AG54" s="407">
        <f t="shared" si="34"/>
        <v>20</v>
      </c>
      <c r="AH54" s="407">
        <f t="shared" si="40"/>
        <v>15</v>
      </c>
      <c r="AI54" s="487">
        <f t="shared" si="36"/>
        <v>0</v>
      </c>
      <c r="AJ54" s="398" t="s">
        <v>162</v>
      </c>
      <c r="AK54" s="407">
        <f t="shared" si="35"/>
        <v>15</v>
      </c>
      <c r="AL54" s="354" t="s">
        <v>751</v>
      </c>
      <c r="AM54" s="407">
        <f t="shared" si="41"/>
        <v>10</v>
      </c>
      <c r="AN54" s="354" t="s">
        <v>161</v>
      </c>
      <c r="AO54" s="407">
        <f>IF(AP54="Yes",5,0)</f>
        <v>0</v>
      </c>
      <c r="AP54" s="354" t="s">
        <v>162</v>
      </c>
      <c r="AQ54" s="407">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406">
        <f>SUM(AF54+AG54+AH54+AI54++AK54+AM54+AO54+AQ54)</f>
        <v>65</v>
      </c>
      <c r="BR54" s="360"/>
      <c r="BS54" s="360"/>
      <c r="BT54" s="360"/>
      <c r="BU54" s="407">
        <v>0</v>
      </c>
      <c r="BV54" s="406">
        <f t="shared" si="33"/>
        <v>13.7</v>
      </c>
      <c r="BW54" s="406">
        <f t="shared" si="42"/>
        <v>16.7</v>
      </c>
      <c r="BX54" s="408"/>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38"/>
        <v>1638.8925354054695</v>
      </c>
      <c r="Y55" s="338">
        <f>IF(DD55&lt;500,0,IF(DD55&lt;1000,5,IF(DD55&gt;1000,10)))</f>
        <v>5</v>
      </c>
      <c r="Z55" s="338">
        <f>IF(AA55="Yes",15,0)</f>
        <v>15</v>
      </c>
      <c r="AA55" s="331" t="s">
        <v>161</v>
      </c>
      <c r="AB55" s="338">
        <f t="shared" ref="AB55:AB66" si="43">IF(AC55="Yes",10,0)</f>
        <v>10</v>
      </c>
      <c r="AC55" s="385" t="s">
        <v>161</v>
      </c>
      <c r="AD55" s="338">
        <f>IF(AE55="Yes",10,0)</f>
        <v>10</v>
      </c>
      <c r="AE55" s="385" t="s">
        <v>161</v>
      </c>
      <c r="AF55" s="407">
        <f t="shared" si="39"/>
        <v>0</v>
      </c>
      <c r="AG55" s="407">
        <f>IF(BM53&lt;999,20,IF(BM53&lt;1499,15,IF(BM53&lt;1999,10,IF(BM53&lt;3999,5,IF(BM53&gt;4000,0)))))</f>
        <v>20</v>
      </c>
      <c r="AH55" s="407">
        <f t="shared" si="40"/>
        <v>15</v>
      </c>
      <c r="AI55" s="407">
        <f t="shared" si="36"/>
        <v>10</v>
      </c>
      <c r="AJ55" s="406" t="s">
        <v>161</v>
      </c>
      <c r="AK55" s="407">
        <v>15</v>
      </c>
      <c r="AL55" s="406" t="s">
        <v>751</v>
      </c>
      <c r="AM55" s="407">
        <f t="shared" si="41"/>
        <v>10</v>
      </c>
      <c r="AN55" s="406" t="s">
        <v>161</v>
      </c>
      <c r="AO55" s="407">
        <f>IF(AP55="Yes",10,0)</f>
        <v>0</v>
      </c>
      <c r="AP55" s="406" t="s">
        <v>162</v>
      </c>
      <c r="AQ55" s="407">
        <f t="shared" ref="AQ55:AQ86" si="44">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45">SUM(AF55+AG55+AH55+AI55+AK55+AM55+AO55+AQ55)</f>
        <v>70</v>
      </c>
      <c r="BR55" s="331"/>
      <c r="BS55" s="406"/>
      <c r="BT55" s="338">
        <v>100</v>
      </c>
      <c r="BU55" s="407"/>
      <c r="BV55" s="406">
        <f t="shared" si="33"/>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38"/>
        <v>407.68760462512967</v>
      </c>
      <c r="Y56" s="338">
        <f>IF(DD56&lt;500,0,IF(DD56&lt;1000,5,IF(DD56&gt;1000,10)))</f>
        <v>10</v>
      </c>
      <c r="Z56" s="338">
        <f>IF(AA56="Yes",20,0)</f>
        <v>20</v>
      </c>
      <c r="AA56" s="331" t="s">
        <v>161</v>
      </c>
      <c r="AB56" s="338">
        <f t="shared" si="43"/>
        <v>10</v>
      </c>
      <c r="AC56" s="385" t="s">
        <v>161</v>
      </c>
      <c r="AD56" s="338">
        <f>IF(AE56="Yes",20,0)</f>
        <v>0</v>
      </c>
      <c r="AE56" s="385" t="s">
        <v>297</v>
      </c>
      <c r="AF56" s="407">
        <f t="shared" si="39"/>
        <v>10</v>
      </c>
      <c r="AG56" s="407">
        <f>IF(BM54&lt;999,20,IF(BM54&lt;1499,15,IF(BM54&lt;1999,10,IF(BM54&lt;3999,5,IF(BM54&gt;4000,0)))))</f>
        <v>20</v>
      </c>
      <c r="AH56" s="407">
        <f t="shared" si="40"/>
        <v>15</v>
      </c>
      <c r="AI56" s="407">
        <f t="shared" si="36"/>
        <v>0</v>
      </c>
      <c r="AJ56" s="406" t="s">
        <v>162</v>
      </c>
      <c r="AK56" s="407">
        <f t="shared" ref="AK56:AK65" si="46">IF(AL56="Minimal",15,0)</f>
        <v>15</v>
      </c>
      <c r="AL56" s="406" t="s">
        <v>751</v>
      </c>
      <c r="AM56" s="407">
        <f t="shared" si="41"/>
        <v>10</v>
      </c>
      <c r="AN56" s="406" t="s">
        <v>161</v>
      </c>
      <c r="AO56" s="407">
        <f>IF(AP56="Yes",10,0)</f>
        <v>0</v>
      </c>
      <c r="AP56" s="406" t="s">
        <v>162</v>
      </c>
      <c r="AQ56" s="407">
        <f t="shared" si="44"/>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45"/>
        <v>70</v>
      </c>
      <c r="BR56" s="331"/>
      <c r="BS56" s="406"/>
      <c r="BT56" s="338"/>
      <c r="BU56" s="407"/>
      <c r="BV56" s="406">
        <f t="shared" si="33"/>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si="38"/>
        <v>1254.6033770323088</v>
      </c>
      <c r="Y57" s="338">
        <f>IF(DD57&lt;500,0,IF(DD57&lt;1000,5,IF(DD57&gt;1000,10)))</f>
        <v>10</v>
      </c>
      <c r="Z57" s="338">
        <f>IF(AA57="Yes",20,0)</f>
        <v>20</v>
      </c>
      <c r="AA57" s="331" t="s">
        <v>161</v>
      </c>
      <c r="AB57" s="338">
        <f t="shared" si="43"/>
        <v>10</v>
      </c>
      <c r="AC57" s="385" t="s">
        <v>161</v>
      </c>
      <c r="AD57" s="338">
        <f>IF(AE57="Yes",20,0)</f>
        <v>0</v>
      </c>
      <c r="AE57" s="385" t="s">
        <v>162</v>
      </c>
      <c r="AF57" s="407">
        <f t="shared" si="39"/>
        <v>10</v>
      </c>
      <c r="AG57" s="407">
        <f>IF(BM55&lt;999,20,IF(BM55&lt;1499,15,IF(BM55&lt;1999,10,IF(BM55&lt;3999,5,IF(BM55&gt;4000,0)))))</f>
        <v>20</v>
      </c>
      <c r="AH57" s="407">
        <f t="shared" si="40"/>
        <v>15</v>
      </c>
      <c r="AI57" s="407">
        <f t="shared" si="36"/>
        <v>0</v>
      </c>
      <c r="AJ57" s="406" t="s">
        <v>162</v>
      </c>
      <c r="AK57" s="407">
        <f t="shared" si="46"/>
        <v>15</v>
      </c>
      <c r="AL57" s="406" t="s">
        <v>751</v>
      </c>
      <c r="AM57" s="407">
        <f t="shared" si="41"/>
        <v>10</v>
      </c>
      <c r="AN57" s="406" t="s">
        <v>161</v>
      </c>
      <c r="AO57" s="407">
        <f>IF(AP57="Yes",10,0)</f>
        <v>0</v>
      </c>
      <c r="AP57" s="406" t="s">
        <v>162</v>
      </c>
      <c r="AQ57" s="407">
        <f t="shared" si="44"/>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45"/>
        <v>70</v>
      </c>
      <c r="BR57" s="331"/>
      <c r="BS57" s="406"/>
      <c r="BT57" s="338"/>
      <c r="BU57" s="407"/>
      <c r="BV57" s="406">
        <f t="shared" si="33"/>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38"/>
        <v>1588.4154391156831</v>
      </c>
      <c r="Y58" s="367"/>
      <c r="Z58" s="367"/>
      <c r="AA58" s="367" t="s">
        <v>161</v>
      </c>
      <c r="AB58" s="365">
        <f t="shared" si="43"/>
        <v>0</v>
      </c>
      <c r="AC58" s="367"/>
      <c r="AD58" s="368">
        <f>IF(AE58="Yes",10,0)</f>
        <v>0</v>
      </c>
      <c r="AE58" s="367"/>
      <c r="AF58" s="407">
        <f t="shared" si="39"/>
        <v>0</v>
      </c>
      <c r="AG58" s="407">
        <f>IF(X58&lt;999,20,IF(X58&lt;1499,15,IF(X58&lt;1999,10,IF(X58&lt;3999,5,IF(X58&gt;4000,0)))))</f>
        <v>10</v>
      </c>
      <c r="AH58" s="407">
        <f t="shared" si="40"/>
        <v>15</v>
      </c>
      <c r="AI58" s="407">
        <f t="shared" si="36"/>
        <v>10</v>
      </c>
      <c r="AJ58" s="364" t="s">
        <v>161</v>
      </c>
      <c r="AK58" s="407">
        <f t="shared" si="46"/>
        <v>15</v>
      </c>
      <c r="AL58" s="364" t="s">
        <v>751</v>
      </c>
      <c r="AM58" s="407">
        <f t="shared" si="41"/>
        <v>10</v>
      </c>
      <c r="AN58" s="364" t="s">
        <v>161</v>
      </c>
      <c r="AO58" s="407">
        <f>IF(AP58="Yes",5,0)</f>
        <v>5</v>
      </c>
      <c r="AP58" s="364" t="s">
        <v>161</v>
      </c>
      <c r="AQ58" s="407">
        <f t="shared" si="44"/>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45"/>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38"/>
        <v>1747.2569830272516</v>
      </c>
      <c r="Y59" s="367"/>
      <c r="Z59" s="367"/>
      <c r="AA59" s="367" t="s">
        <v>161</v>
      </c>
      <c r="AB59" s="365">
        <f t="shared" si="43"/>
        <v>0</v>
      </c>
      <c r="AC59" s="367"/>
      <c r="AD59" s="368">
        <f>IF(AE59="Yes",10,0)</f>
        <v>0</v>
      </c>
      <c r="AE59" s="367"/>
      <c r="AF59" s="407">
        <f t="shared" si="39"/>
        <v>0</v>
      </c>
      <c r="AG59" s="407">
        <f>IF(X59&lt;999,20,IF(X59&lt;1499,15,IF(X59&lt;1999,10,IF(X59&lt;3999,5,IF(X59&gt;4000,0)))))</f>
        <v>10</v>
      </c>
      <c r="AH59" s="407">
        <f t="shared" si="40"/>
        <v>15</v>
      </c>
      <c r="AI59" s="407">
        <f t="shared" si="36"/>
        <v>10</v>
      </c>
      <c r="AJ59" s="364" t="s">
        <v>161</v>
      </c>
      <c r="AK59" s="407">
        <f t="shared" si="46"/>
        <v>15</v>
      </c>
      <c r="AL59" s="364" t="s">
        <v>751</v>
      </c>
      <c r="AM59" s="407">
        <f t="shared" si="41"/>
        <v>10</v>
      </c>
      <c r="AN59" s="364" t="s">
        <v>161</v>
      </c>
      <c r="AO59" s="407">
        <f>IF(AP59="Yes",5,0)</f>
        <v>5</v>
      </c>
      <c r="AP59" s="364" t="s">
        <v>161</v>
      </c>
      <c r="AQ59" s="407">
        <f t="shared" si="44"/>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45"/>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38"/>
        <v>1895.2794905488729</v>
      </c>
      <c r="Y60" s="367"/>
      <c r="Z60" s="367"/>
      <c r="AA60" s="367" t="s">
        <v>161</v>
      </c>
      <c r="AB60" s="365">
        <f t="shared" si="43"/>
        <v>0</v>
      </c>
      <c r="AC60" s="367"/>
      <c r="AD60" s="368">
        <f>IF(AE60="Yes",10,0)</f>
        <v>0</v>
      </c>
      <c r="AE60" s="367"/>
      <c r="AF60" s="407">
        <f t="shared" si="39"/>
        <v>0</v>
      </c>
      <c r="AG60" s="407">
        <f>IF(X60&lt;999,20,IF(X60&lt;1499,15,IF(X60&lt;1999,10,IF(X60&lt;3999,5,IF(X60&gt;4000,0)))))</f>
        <v>10</v>
      </c>
      <c r="AH60" s="407">
        <f t="shared" si="40"/>
        <v>15</v>
      </c>
      <c r="AI60" s="407">
        <f t="shared" si="36"/>
        <v>10</v>
      </c>
      <c r="AJ60" s="364" t="s">
        <v>161</v>
      </c>
      <c r="AK60" s="407">
        <f t="shared" si="46"/>
        <v>15</v>
      </c>
      <c r="AL60" s="364" t="s">
        <v>751</v>
      </c>
      <c r="AM60" s="407">
        <f t="shared" si="41"/>
        <v>10</v>
      </c>
      <c r="AN60" s="364" t="s">
        <v>161</v>
      </c>
      <c r="AO60" s="407">
        <f>IF(AP60="Yes",5,0)</f>
        <v>5</v>
      </c>
      <c r="AP60" s="364" t="s">
        <v>161</v>
      </c>
      <c r="AQ60" s="407">
        <f t="shared" si="44"/>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45"/>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47">(V61+W61+Y61+Z61+AB61+AD61)</f>
        <v>90</v>
      </c>
      <c r="Q61" s="331">
        <v>6.3</v>
      </c>
      <c r="R61" s="331">
        <f t="shared" ref="R61:R66" si="48">O61+P61+Q61</f>
        <v>118.72</v>
      </c>
      <c r="S61" s="406">
        <v>15.67</v>
      </c>
      <c r="T61" s="331">
        <v>6.75</v>
      </c>
      <c r="U61" s="462"/>
      <c r="V61" s="104">
        <f t="shared" ref="V61:V66" si="49">IF(AU61&lt;30,0,IF(AU61&lt;50,5,IF(AU61&lt;65,10,IF(AU61&gt;66,15))))</f>
        <v>15</v>
      </c>
      <c r="W61" s="338">
        <f t="shared" ref="W61:W66" si="50">IF(X61&lt;499,15,IF(X61&lt;999,10,IF(X61&lt;1499,5,IF(X61&gt;1500,0))))</f>
        <v>15</v>
      </c>
      <c r="X61" s="384">
        <f t="shared" si="38"/>
        <v>183.5913006327666</v>
      </c>
      <c r="Y61" s="338">
        <f t="shared" ref="Y61:Y66" si="51">IF(DD61&lt;500,0,IF(DD61&lt;1000,5,IF(DD61&gt;1000,10)))</f>
        <v>10</v>
      </c>
      <c r="Z61" s="338">
        <f>IF(AA61="Yes",20,0)</f>
        <v>20</v>
      </c>
      <c r="AA61" s="331" t="s">
        <v>161</v>
      </c>
      <c r="AB61" s="338">
        <f t="shared" si="43"/>
        <v>10</v>
      </c>
      <c r="AC61" s="385" t="s">
        <v>161</v>
      </c>
      <c r="AD61" s="338">
        <f>IF(AE61="Yes",20,0)</f>
        <v>20</v>
      </c>
      <c r="AE61" s="385" t="s">
        <v>161</v>
      </c>
      <c r="AF61" s="407">
        <f t="shared" si="39"/>
        <v>15</v>
      </c>
      <c r="AG61" s="407">
        <f>IF(BM59&lt;999,20,IF(BM59&lt;1499,15,IF(BM59&lt;1999,10,IF(BM59&lt;3999,5,IF(BM59&gt;4000,0)))))</f>
        <v>20</v>
      </c>
      <c r="AH61" s="407">
        <f t="shared" si="40"/>
        <v>15</v>
      </c>
      <c r="AI61" s="407">
        <v>10</v>
      </c>
      <c r="AJ61" s="406" t="s">
        <v>162</v>
      </c>
      <c r="AK61" s="407">
        <f t="shared" si="46"/>
        <v>15</v>
      </c>
      <c r="AL61" s="406" t="s">
        <v>751</v>
      </c>
      <c r="AM61" s="407">
        <f t="shared" si="41"/>
        <v>10</v>
      </c>
      <c r="AN61" s="406" t="s">
        <v>161</v>
      </c>
      <c r="AO61" s="407">
        <f t="shared" ref="AO61:AO78" si="52">IF(AP61="Yes",10,0)</f>
        <v>0</v>
      </c>
      <c r="AP61" s="406" t="s">
        <v>162</v>
      </c>
      <c r="AQ61" s="407">
        <f t="shared" si="44"/>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53">SUM(V61+W61+Y61+Z61+AB61+AD61)</f>
        <v>90</v>
      </c>
      <c r="BQ61" s="406">
        <f t="shared" si="45"/>
        <v>85</v>
      </c>
      <c r="BR61" s="331"/>
      <c r="BS61" s="406"/>
      <c r="BT61" s="338">
        <v>100</v>
      </c>
      <c r="BU61" s="407"/>
      <c r="BV61" s="406">
        <f t="shared" ref="BV61:BV78" si="54">S61+BU61*0.25</f>
        <v>15.67</v>
      </c>
      <c r="BW61" s="406"/>
      <c r="BX61" s="410" t="s">
        <v>809</v>
      </c>
      <c r="BY61" s="331">
        <f t="shared" ref="BY61:BY66" si="55">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47"/>
        <v>75</v>
      </c>
      <c r="Q62" s="331">
        <v>4.95</v>
      </c>
      <c r="R62" s="331">
        <f t="shared" si="48"/>
        <v>93.149578131959572</v>
      </c>
      <c r="S62" s="406">
        <v>10.466385421306379</v>
      </c>
      <c r="T62" s="331">
        <v>7.5</v>
      </c>
      <c r="U62" s="462"/>
      <c r="V62" s="104">
        <f t="shared" si="49"/>
        <v>5</v>
      </c>
      <c r="W62" s="338">
        <f t="shared" si="50"/>
        <v>10</v>
      </c>
      <c r="X62" s="384">
        <f t="shared" si="38"/>
        <v>527.48148407603003</v>
      </c>
      <c r="Y62" s="338">
        <f t="shared" si="51"/>
        <v>10</v>
      </c>
      <c r="Z62" s="338">
        <f>IF(AA62="Yes",20,0)</f>
        <v>20</v>
      </c>
      <c r="AA62" s="331" t="s">
        <v>161</v>
      </c>
      <c r="AB62" s="338">
        <f t="shared" si="43"/>
        <v>10</v>
      </c>
      <c r="AC62" s="385" t="s">
        <v>161</v>
      </c>
      <c r="AD62" s="338">
        <f>IF(AE62="Yes",20,0)</f>
        <v>20</v>
      </c>
      <c r="AE62" s="385" t="s">
        <v>161</v>
      </c>
      <c r="AF62" s="407">
        <f t="shared" si="39"/>
        <v>5</v>
      </c>
      <c r="AG62" s="407">
        <f t="shared" ref="AG62:AG77" si="56">IF(X62&lt;999,20,IF(X62&lt;1499,15,IF(X62&lt;1999,10,IF(X62&lt;3999,5,IF(X62&gt;4000,0)))))</f>
        <v>20</v>
      </c>
      <c r="AH62" s="407">
        <f t="shared" si="40"/>
        <v>15</v>
      </c>
      <c r="AI62" s="407">
        <f>IF(AJ62="Yes",10,0)</f>
        <v>0</v>
      </c>
      <c r="AJ62" s="406" t="s">
        <v>162</v>
      </c>
      <c r="AK62" s="407">
        <f t="shared" si="46"/>
        <v>15</v>
      </c>
      <c r="AL62" s="406" t="s">
        <v>751</v>
      </c>
      <c r="AM62" s="407">
        <f t="shared" si="41"/>
        <v>10</v>
      </c>
      <c r="AN62" s="406" t="s">
        <v>161</v>
      </c>
      <c r="AO62" s="407">
        <f t="shared" si="52"/>
        <v>0</v>
      </c>
      <c r="AP62" s="406" t="s">
        <v>162</v>
      </c>
      <c r="AQ62" s="407">
        <f t="shared" si="44"/>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53"/>
        <v>75</v>
      </c>
      <c r="BQ62" s="406">
        <f t="shared" si="45"/>
        <v>65</v>
      </c>
      <c r="BR62" s="331"/>
      <c r="BS62" s="406"/>
      <c r="BT62" s="338">
        <v>100</v>
      </c>
      <c r="BU62" s="407"/>
      <c r="BV62" s="406">
        <f t="shared" si="54"/>
        <v>10.466385421306379</v>
      </c>
      <c r="BW62" s="406"/>
      <c r="BX62" s="410" t="s">
        <v>810</v>
      </c>
      <c r="BY62" s="331">
        <f t="shared" si="55"/>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47"/>
        <v>80</v>
      </c>
      <c r="Q63" s="331">
        <v>6.3</v>
      </c>
      <c r="R63" s="331">
        <f t="shared" si="48"/>
        <v>98.75</v>
      </c>
      <c r="S63" s="406">
        <v>9.1300000000000008</v>
      </c>
      <c r="T63" s="331">
        <v>9</v>
      </c>
      <c r="U63" s="462"/>
      <c r="V63" s="104">
        <f t="shared" si="49"/>
        <v>5</v>
      </c>
      <c r="W63" s="338">
        <f t="shared" si="50"/>
        <v>15</v>
      </c>
      <c r="X63" s="384">
        <f t="shared" si="38"/>
        <v>484.12802715559553</v>
      </c>
      <c r="Y63" s="338">
        <f t="shared" si="51"/>
        <v>10</v>
      </c>
      <c r="Z63" s="338">
        <f>IF(AA63="Yes",20,0)</f>
        <v>20</v>
      </c>
      <c r="AA63" s="331" t="s">
        <v>161</v>
      </c>
      <c r="AB63" s="338">
        <f t="shared" si="43"/>
        <v>10</v>
      </c>
      <c r="AC63" s="385" t="s">
        <v>161</v>
      </c>
      <c r="AD63" s="338">
        <f>IF(AE63="Yes",20,0)</f>
        <v>20</v>
      </c>
      <c r="AE63" s="385" t="s">
        <v>161</v>
      </c>
      <c r="AF63" s="407">
        <f t="shared" si="39"/>
        <v>5</v>
      </c>
      <c r="AG63" s="407">
        <f t="shared" si="56"/>
        <v>20</v>
      </c>
      <c r="AH63" s="407">
        <f t="shared" si="40"/>
        <v>15</v>
      </c>
      <c r="AI63" s="407">
        <f>IF(AJ63="Yes",10,0)</f>
        <v>0</v>
      </c>
      <c r="AJ63" s="406" t="s">
        <v>162</v>
      </c>
      <c r="AK63" s="407">
        <f t="shared" si="46"/>
        <v>15</v>
      </c>
      <c r="AL63" s="406" t="s">
        <v>751</v>
      </c>
      <c r="AM63" s="407">
        <f t="shared" si="41"/>
        <v>10</v>
      </c>
      <c r="AN63" s="406" t="s">
        <v>161</v>
      </c>
      <c r="AO63" s="407">
        <f t="shared" si="52"/>
        <v>0</v>
      </c>
      <c r="AP63" s="406" t="s">
        <v>162</v>
      </c>
      <c r="AQ63" s="407">
        <f t="shared" si="44"/>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53"/>
        <v>80</v>
      </c>
      <c r="BQ63" s="406">
        <f t="shared" si="45"/>
        <v>65</v>
      </c>
      <c r="BR63" s="331"/>
      <c r="BS63" s="406"/>
      <c r="BT63" s="338">
        <v>0</v>
      </c>
      <c r="BU63" s="407"/>
      <c r="BV63" s="406">
        <f t="shared" si="54"/>
        <v>9.1300000000000008</v>
      </c>
      <c r="BW63" s="406"/>
      <c r="BX63" s="410" t="s">
        <v>809</v>
      </c>
      <c r="BY63" s="331">
        <f t="shared" si="55"/>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47"/>
        <v>70</v>
      </c>
      <c r="Q64" s="331">
        <v>6.3</v>
      </c>
      <c r="R64" s="331">
        <f t="shared" si="48"/>
        <v>86.76</v>
      </c>
      <c r="S64" s="406">
        <v>7.81</v>
      </c>
      <c r="T64" s="331">
        <v>9</v>
      </c>
      <c r="U64" s="462"/>
      <c r="V64" s="104">
        <f t="shared" si="49"/>
        <v>5</v>
      </c>
      <c r="W64" s="338">
        <f t="shared" si="50"/>
        <v>10</v>
      </c>
      <c r="X64" s="384">
        <f t="shared" si="38"/>
        <v>512.62152970794932</v>
      </c>
      <c r="Y64" s="338">
        <f t="shared" si="51"/>
        <v>5</v>
      </c>
      <c r="Z64" s="338">
        <f>IF(AA64="Yes",20,0)</f>
        <v>20</v>
      </c>
      <c r="AA64" s="331" t="s">
        <v>161</v>
      </c>
      <c r="AB64" s="338">
        <f t="shared" si="43"/>
        <v>10</v>
      </c>
      <c r="AC64" s="385" t="s">
        <v>161</v>
      </c>
      <c r="AD64" s="338">
        <f>IF(AE64="Yes",20,0)</f>
        <v>20</v>
      </c>
      <c r="AE64" s="385" t="s">
        <v>161</v>
      </c>
      <c r="AF64" s="407">
        <f t="shared" si="39"/>
        <v>5</v>
      </c>
      <c r="AG64" s="407">
        <f t="shared" si="56"/>
        <v>20</v>
      </c>
      <c r="AH64" s="407">
        <f t="shared" si="40"/>
        <v>15</v>
      </c>
      <c r="AI64" s="407">
        <f>IF(AJ64="Yes",10,0)</f>
        <v>0</v>
      </c>
      <c r="AJ64" s="406" t="s">
        <v>162</v>
      </c>
      <c r="AK64" s="407">
        <f t="shared" si="46"/>
        <v>15</v>
      </c>
      <c r="AL64" s="406" t="s">
        <v>751</v>
      </c>
      <c r="AM64" s="407">
        <f t="shared" si="41"/>
        <v>10</v>
      </c>
      <c r="AN64" s="406" t="s">
        <v>161</v>
      </c>
      <c r="AO64" s="407">
        <f t="shared" si="52"/>
        <v>0</v>
      </c>
      <c r="AP64" s="406" t="s">
        <v>162</v>
      </c>
      <c r="AQ64" s="407">
        <f t="shared" si="44"/>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53"/>
        <v>70</v>
      </c>
      <c r="BQ64" s="406">
        <f t="shared" si="45"/>
        <v>65</v>
      </c>
      <c r="BR64" s="331"/>
      <c r="BS64" s="406"/>
      <c r="BT64" s="338"/>
      <c r="BU64" s="407"/>
      <c r="BV64" s="406">
        <f t="shared" si="54"/>
        <v>7.81</v>
      </c>
      <c r="BW64" s="406"/>
      <c r="BX64" s="410" t="s">
        <v>809</v>
      </c>
      <c r="BY64" s="331">
        <f t="shared" si="55"/>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47"/>
        <v>60</v>
      </c>
      <c r="Q65" s="331">
        <v>4.95</v>
      </c>
      <c r="R65" s="331">
        <f t="shared" si="48"/>
        <v>75.44</v>
      </c>
      <c r="S65" s="406">
        <v>7.79</v>
      </c>
      <c r="T65" s="331">
        <v>7.5</v>
      </c>
      <c r="U65" s="462"/>
      <c r="V65" s="104">
        <f t="shared" si="49"/>
        <v>5</v>
      </c>
      <c r="W65" s="338">
        <f t="shared" si="50"/>
        <v>15</v>
      </c>
      <c r="X65" s="384">
        <f t="shared" si="38"/>
        <v>485.15757135953902</v>
      </c>
      <c r="Y65" s="338">
        <f t="shared" si="51"/>
        <v>10</v>
      </c>
      <c r="Z65" s="338">
        <f>IF(AA65="Yes",20,0)</f>
        <v>20</v>
      </c>
      <c r="AA65" s="331" t="s">
        <v>161</v>
      </c>
      <c r="AB65" s="338">
        <f t="shared" si="43"/>
        <v>10</v>
      </c>
      <c r="AC65" s="385" t="s">
        <v>161</v>
      </c>
      <c r="AD65" s="338">
        <f>IF(AE65="Yes",20,0)</f>
        <v>0</v>
      </c>
      <c r="AE65" s="385" t="s">
        <v>297</v>
      </c>
      <c r="AF65" s="407">
        <f t="shared" si="39"/>
        <v>5</v>
      </c>
      <c r="AG65" s="407">
        <f t="shared" si="56"/>
        <v>20</v>
      </c>
      <c r="AH65" s="407">
        <f t="shared" si="40"/>
        <v>15</v>
      </c>
      <c r="AI65" s="407">
        <f>IF(AJ65="Yes",10,0)</f>
        <v>0</v>
      </c>
      <c r="AJ65" s="406" t="s">
        <v>162</v>
      </c>
      <c r="AK65" s="407">
        <f t="shared" si="46"/>
        <v>15</v>
      </c>
      <c r="AL65" s="406" t="s">
        <v>751</v>
      </c>
      <c r="AM65" s="407">
        <f t="shared" si="41"/>
        <v>10</v>
      </c>
      <c r="AN65" s="406" t="s">
        <v>161</v>
      </c>
      <c r="AO65" s="407">
        <f t="shared" si="52"/>
        <v>0</v>
      </c>
      <c r="AP65" s="406" t="s">
        <v>162</v>
      </c>
      <c r="AQ65" s="407">
        <f t="shared" si="44"/>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53"/>
        <v>60</v>
      </c>
      <c r="BQ65" s="406">
        <f t="shared" si="45"/>
        <v>65</v>
      </c>
      <c r="BR65" s="331"/>
      <c r="BS65" s="406"/>
      <c r="BT65" s="338"/>
      <c r="BU65" s="407"/>
      <c r="BV65" s="406">
        <f t="shared" si="54"/>
        <v>7.79</v>
      </c>
      <c r="BW65" s="406"/>
      <c r="BX65" s="410" t="s">
        <v>809</v>
      </c>
      <c r="BY65" s="331">
        <f t="shared" si="55"/>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47"/>
        <v>40</v>
      </c>
      <c r="Q66" s="331"/>
      <c r="R66" s="331">
        <f t="shared" si="48"/>
        <v>46.195366649631453</v>
      </c>
      <c r="S66" s="406">
        <v>4.1302444330876344</v>
      </c>
      <c r="T66" s="331"/>
      <c r="U66" s="462"/>
      <c r="V66" s="104">
        <f t="shared" si="49"/>
        <v>0</v>
      </c>
      <c r="W66" s="338">
        <f t="shared" si="50"/>
        <v>5</v>
      </c>
      <c r="X66" s="384">
        <f t="shared" si="38"/>
        <v>1494.0486221150661</v>
      </c>
      <c r="Y66" s="338">
        <f t="shared" si="51"/>
        <v>0</v>
      </c>
      <c r="Z66" s="338">
        <f>IF(AA66="Yes",15,0)</f>
        <v>15</v>
      </c>
      <c r="AA66" s="331" t="s">
        <v>161</v>
      </c>
      <c r="AB66" s="338">
        <f t="shared" si="43"/>
        <v>10</v>
      </c>
      <c r="AC66" s="385" t="s">
        <v>161</v>
      </c>
      <c r="AD66" s="338">
        <f>IF(AE66="Yes",10,0)</f>
        <v>10</v>
      </c>
      <c r="AE66" s="385" t="s">
        <v>161</v>
      </c>
      <c r="AF66" s="407">
        <f t="shared" si="39"/>
        <v>0</v>
      </c>
      <c r="AG66" s="407">
        <f t="shared" si="56"/>
        <v>15</v>
      </c>
      <c r="AH66" s="407">
        <f t="shared" si="40"/>
        <v>15</v>
      </c>
      <c r="AI66" s="407">
        <v>10</v>
      </c>
      <c r="AJ66" s="406" t="s">
        <v>161</v>
      </c>
      <c r="AK66" s="407">
        <v>15</v>
      </c>
      <c r="AL66" s="406" t="s">
        <v>751</v>
      </c>
      <c r="AM66" s="407">
        <f t="shared" si="41"/>
        <v>10</v>
      </c>
      <c r="AN66" s="406" t="s">
        <v>161</v>
      </c>
      <c r="AO66" s="407">
        <f t="shared" si="52"/>
        <v>0</v>
      </c>
      <c r="AP66" s="406" t="s">
        <v>162</v>
      </c>
      <c r="AQ66" s="407">
        <f t="shared" si="44"/>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53"/>
        <v>40</v>
      </c>
      <c r="BQ66" s="406">
        <f t="shared" si="45"/>
        <v>65</v>
      </c>
      <c r="BR66" s="331"/>
      <c r="BS66" s="406"/>
      <c r="BT66" s="338"/>
      <c r="BU66" s="407"/>
      <c r="BV66" s="406">
        <f t="shared" si="54"/>
        <v>4.1302444330876344</v>
      </c>
      <c r="BW66" s="406"/>
      <c r="BX66" s="410" t="s">
        <v>809</v>
      </c>
      <c r="BY66" s="331">
        <f t="shared" si="55"/>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391">
        <v>13.5</v>
      </c>
      <c r="U67" s="462"/>
      <c r="V67" s="205" t="s">
        <v>155</v>
      </c>
      <c r="W67" s="392"/>
      <c r="X67" s="393">
        <f t="shared" si="38"/>
        <v>14426.229508196724</v>
      </c>
      <c r="Y67" s="394"/>
      <c r="Z67" s="394"/>
      <c r="AA67" s="394" t="s">
        <v>161</v>
      </c>
      <c r="AB67" s="394"/>
      <c r="AC67" s="394"/>
      <c r="AD67" s="394"/>
      <c r="AE67" s="394"/>
      <c r="AF67" s="407">
        <f t="shared" si="39"/>
        <v>10</v>
      </c>
      <c r="AG67" s="407">
        <f t="shared" si="56"/>
        <v>0</v>
      </c>
      <c r="AH67" s="407">
        <f t="shared" si="40"/>
        <v>15</v>
      </c>
      <c r="AI67" s="407">
        <f t="shared" ref="AI67:AI73" si="57">IF(AJ67="Yes",10,0)</f>
        <v>10</v>
      </c>
      <c r="AJ67" s="391" t="s">
        <v>161</v>
      </c>
      <c r="AK67" s="407">
        <f t="shared" ref="AK67:AK84" si="58">IF(AL67="Minimal",15,0)</f>
        <v>15</v>
      </c>
      <c r="AL67" s="391" t="s">
        <v>751</v>
      </c>
      <c r="AM67" s="407">
        <f t="shared" si="41"/>
        <v>10</v>
      </c>
      <c r="AN67" s="391" t="s">
        <v>161</v>
      </c>
      <c r="AO67" s="407">
        <f t="shared" si="52"/>
        <v>0</v>
      </c>
      <c r="AP67" s="391" t="s">
        <v>162</v>
      </c>
      <c r="AQ67" s="407">
        <f t="shared" si="44"/>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59">SUM(AF67+AG67+AH67+AI67+AK67+AM67+AO67)</f>
        <v>60</v>
      </c>
      <c r="BR67" s="396"/>
      <c r="BS67" s="396"/>
      <c r="BT67" s="396"/>
      <c r="BU67" s="408"/>
      <c r="BV67" s="406">
        <f t="shared" si="54"/>
        <v>20.72</v>
      </c>
      <c r="BW67" s="406"/>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391">
        <v>13.5</v>
      </c>
      <c r="U68" s="462"/>
      <c r="V68" s="205" t="s">
        <v>155</v>
      </c>
      <c r="W68" s="392"/>
      <c r="X68" s="393">
        <f t="shared" si="38"/>
        <v>9712.7677237257158</v>
      </c>
      <c r="Y68" s="394"/>
      <c r="Z68" s="394"/>
      <c r="AA68" s="394" t="s">
        <v>161</v>
      </c>
      <c r="AB68" s="394"/>
      <c r="AC68" s="394"/>
      <c r="AD68" s="394"/>
      <c r="AE68" s="394"/>
      <c r="AF68" s="407">
        <f t="shared" si="39"/>
        <v>10</v>
      </c>
      <c r="AG68" s="407">
        <f t="shared" si="56"/>
        <v>0</v>
      </c>
      <c r="AH68" s="407">
        <f t="shared" si="40"/>
        <v>15</v>
      </c>
      <c r="AI68" s="407">
        <f t="shared" si="57"/>
        <v>10</v>
      </c>
      <c r="AJ68" s="391" t="s">
        <v>161</v>
      </c>
      <c r="AK68" s="407">
        <f t="shared" si="58"/>
        <v>15</v>
      </c>
      <c r="AL68" s="391" t="s">
        <v>751</v>
      </c>
      <c r="AM68" s="407">
        <f t="shared" si="41"/>
        <v>10</v>
      </c>
      <c r="AN68" s="391" t="s">
        <v>161</v>
      </c>
      <c r="AO68" s="407">
        <f t="shared" si="52"/>
        <v>0</v>
      </c>
      <c r="AP68" s="391" t="s">
        <v>162</v>
      </c>
      <c r="AQ68" s="407">
        <f t="shared" si="44"/>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59"/>
        <v>60</v>
      </c>
      <c r="BR68" s="396"/>
      <c r="BS68" s="396"/>
      <c r="BT68" s="396"/>
      <c r="BU68" s="408"/>
      <c r="BV68" s="406">
        <f t="shared" si="54"/>
        <v>19.84</v>
      </c>
      <c r="BW68" s="406"/>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391">
        <v>8.25</v>
      </c>
      <c r="U69" s="462"/>
      <c r="V69" s="205" t="s">
        <v>155</v>
      </c>
      <c r="W69" s="392"/>
      <c r="X69" s="393">
        <f t="shared" si="38"/>
        <v>18705.574261129816</v>
      </c>
      <c r="Y69" s="394"/>
      <c r="Z69" s="394"/>
      <c r="AA69" s="394" t="s">
        <v>161</v>
      </c>
      <c r="AB69" s="394"/>
      <c r="AC69" s="394"/>
      <c r="AD69" s="394"/>
      <c r="AE69" s="394"/>
      <c r="AF69" s="407">
        <f t="shared" si="39"/>
        <v>10</v>
      </c>
      <c r="AG69" s="407">
        <f t="shared" si="56"/>
        <v>0</v>
      </c>
      <c r="AH69" s="407">
        <f t="shared" si="40"/>
        <v>15</v>
      </c>
      <c r="AI69" s="407">
        <f t="shared" si="57"/>
        <v>10</v>
      </c>
      <c r="AJ69" s="391" t="s">
        <v>161</v>
      </c>
      <c r="AK69" s="407">
        <f t="shared" si="58"/>
        <v>15</v>
      </c>
      <c r="AL69" s="391" t="s">
        <v>751</v>
      </c>
      <c r="AM69" s="407">
        <f t="shared" si="41"/>
        <v>10</v>
      </c>
      <c r="AN69" s="391" t="s">
        <v>161</v>
      </c>
      <c r="AO69" s="407">
        <f t="shared" si="52"/>
        <v>0</v>
      </c>
      <c r="AP69" s="391" t="s">
        <v>162</v>
      </c>
      <c r="AQ69" s="407">
        <f t="shared" si="44"/>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59"/>
        <v>60</v>
      </c>
      <c r="BR69" s="396"/>
      <c r="BS69" s="396"/>
      <c r="BT69" s="396"/>
      <c r="BU69" s="408"/>
      <c r="BV69" s="406">
        <f t="shared" si="54"/>
        <v>19.2234926866</v>
      </c>
      <c r="BW69" s="406"/>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391">
        <v>9.75</v>
      </c>
      <c r="U70" s="462"/>
      <c r="V70" s="205" t="s">
        <v>155</v>
      </c>
      <c r="W70" s="392"/>
      <c r="X70" s="393">
        <f t="shared" si="38"/>
        <v>16290.726817042605</v>
      </c>
      <c r="Y70" s="394"/>
      <c r="Z70" s="394"/>
      <c r="AA70" s="394" t="s">
        <v>161</v>
      </c>
      <c r="AB70" s="394"/>
      <c r="AC70" s="394"/>
      <c r="AD70" s="394"/>
      <c r="AE70" s="394"/>
      <c r="AF70" s="407">
        <f t="shared" si="39"/>
        <v>10</v>
      </c>
      <c r="AG70" s="407">
        <f t="shared" si="56"/>
        <v>0</v>
      </c>
      <c r="AH70" s="407">
        <f t="shared" si="40"/>
        <v>15</v>
      </c>
      <c r="AI70" s="407">
        <f t="shared" si="57"/>
        <v>10</v>
      </c>
      <c r="AJ70" s="391" t="s">
        <v>161</v>
      </c>
      <c r="AK70" s="407">
        <f t="shared" si="58"/>
        <v>15</v>
      </c>
      <c r="AL70" s="391" t="s">
        <v>751</v>
      </c>
      <c r="AM70" s="407">
        <f t="shared" si="41"/>
        <v>10</v>
      </c>
      <c r="AN70" s="391" t="s">
        <v>161</v>
      </c>
      <c r="AO70" s="407">
        <f t="shared" si="52"/>
        <v>0</v>
      </c>
      <c r="AP70" s="391" t="s">
        <v>162</v>
      </c>
      <c r="AQ70" s="407">
        <f t="shared" si="44"/>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59"/>
        <v>60</v>
      </c>
      <c r="BR70" s="396"/>
      <c r="BS70" s="396"/>
      <c r="BT70" s="396"/>
      <c r="BU70" s="408"/>
      <c r="BV70" s="406">
        <f t="shared" si="54"/>
        <v>15.233988893053294</v>
      </c>
      <c r="BW70" s="406"/>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220">
        <v>9.75</v>
      </c>
      <c r="U71" s="462"/>
      <c r="V71" s="205" t="s">
        <v>155</v>
      </c>
      <c r="W71" s="392"/>
      <c r="X71" s="393">
        <f t="shared" si="38"/>
        <v>2732.7935222672068</v>
      </c>
      <c r="Y71" s="394"/>
      <c r="Z71" s="394"/>
      <c r="AA71" s="394" t="s">
        <v>161</v>
      </c>
      <c r="AB71" s="394"/>
      <c r="AC71" s="394"/>
      <c r="AD71" s="394"/>
      <c r="AE71" s="394"/>
      <c r="AF71" s="407">
        <f t="shared" si="39"/>
        <v>5</v>
      </c>
      <c r="AG71" s="407">
        <f t="shared" si="56"/>
        <v>5</v>
      </c>
      <c r="AH71" s="407">
        <f t="shared" si="40"/>
        <v>15</v>
      </c>
      <c r="AI71" s="407">
        <f t="shared" si="57"/>
        <v>10</v>
      </c>
      <c r="AJ71" s="391" t="s">
        <v>161</v>
      </c>
      <c r="AK71" s="407">
        <f t="shared" si="58"/>
        <v>15</v>
      </c>
      <c r="AL71" s="391" t="s">
        <v>751</v>
      </c>
      <c r="AM71" s="407">
        <f t="shared" si="41"/>
        <v>10</v>
      </c>
      <c r="AN71" s="391" t="s">
        <v>161</v>
      </c>
      <c r="AO71" s="407">
        <f t="shared" si="52"/>
        <v>0</v>
      </c>
      <c r="AP71" s="391" t="s">
        <v>162</v>
      </c>
      <c r="AQ71" s="407">
        <f t="shared" si="44"/>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59"/>
        <v>60</v>
      </c>
      <c r="BR71" s="396"/>
      <c r="BS71" s="396"/>
      <c r="BT71" s="396"/>
      <c r="BU71" s="408"/>
      <c r="BV71" s="406">
        <f t="shared" si="54"/>
        <v>14.980262092711737</v>
      </c>
      <c r="BW71" s="406"/>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220">
        <v>7.5</v>
      </c>
      <c r="U72" s="462"/>
      <c r="V72" s="205" t="s">
        <v>155</v>
      </c>
      <c r="W72" s="392"/>
      <c r="X72" s="393">
        <f t="shared" si="38"/>
        <v>94562.647754137128</v>
      </c>
      <c r="Y72" s="394"/>
      <c r="Z72" s="394"/>
      <c r="AA72" s="394" t="s">
        <v>161</v>
      </c>
      <c r="AB72" s="394"/>
      <c r="AC72" s="394"/>
      <c r="AD72" s="394"/>
      <c r="AE72" s="394"/>
      <c r="AF72" s="407">
        <f t="shared" si="39"/>
        <v>10</v>
      </c>
      <c r="AG72" s="407">
        <f t="shared" si="56"/>
        <v>0</v>
      </c>
      <c r="AH72" s="407">
        <f t="shared" si="40"/>
        <v>15</v>
      </c>
      <c r="AI72" s="407">
        <f t="shared" si="57"/>
        <v>10</v>
      </c>
      <c r="AJ72" s="391" t="s">
        <v>161</v>
      </c>
      <c r="AK72" s="407">
        <f t="shared" si="58"/>
        <v>15</v>
      </c>
      <c r="AL72" s="391" t="s">
        <v>751</v>
      </c>
      <c r="AM72" s="407">
        <f t="shared" si="41"/>
        <v>10</v>
      </c>
      <c r="AN72" s="391" t="s">
        <v>161</v>
      </c>
      <c r="AO72" s="407">
        <f t="shared" si="52"/>
        <v>0</v>
      </c>
      <c r="AP72" s="391" t="s">
        <v>162</v>
      </c>
      <c r="AQ72" s="407">
        <f t="shared" si="44"/>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59"/>
        <v>60</v>
      </c>
      <c r="BR72" s="396"/>
      <c r="BS72" s="396"/>
      <c r="BT72" s="396"/>
      <c r="BU72" s="408"/>
      <c r="BV72" s="406">
        <f t="shared" si="54"/>
        <v>14.580441313826976</v>
      </c>
      <c r="BW72" s="406"/>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220">
        <v>7.5</v>
      </c>
      <c r="U73" s="462"/>
      <c r="V73" s="205" t="s">
        <v>155</v>
      </c>
      <c r="W73" s="392"/>
      <c r="X73" s="393">
        <f t="shared" si="38"/>
        <v>120809.42313500452</v>
      </c>
      <c r="Y73" s="394"/>
      <c r="Z73" s="394"/>
      <c r="AA73" s="394" t="s">
        <v>161</v>
      </c>
      <c r="AB73" s="394"/>
      <c r="AC73" s="394"/>
      <c r="AD73" s="394"/>
      <c r="AE73" s="394"/>
      <c r="AF73" s="407">
        <f t="shared" si="39"/>
        <v>10</v>
      </c>
      <c r="AG73" s="407">
        <f t="shared" si="56"/>
        <v>0</v>
      </c>
      <c r="AH73" s="407">
        <f t="shared" si="40"/>
        <v>15</v>
      </c>
      <c r="AI73" s="407">
        <f t="shared" si="57"/>
        <v>10</v>
      </c>
      <c r="AJ73" s="391" t="s">
        <v>161</v>
      </c>
      <c r="AK73" s="407">
        <f t="shared" si="58"/>
        <v>15</v>
      </c>
      <c r="AL73" s="391" t="s">
        <v>751</v>
      </c>
      <c r="AM73" s="407">
        <f t="shared" si="41"/>
        <v>10</v>
      </c>
      <c r="AN73" s="391" t="s">
        <v>161</v>
      </c>
      <c r="AO73" s="407">
        <f t="shared" si="52"/>
        <v>0</v>
      </c>
      <c r="AP73" s="391" t="s">
        <v>162</v>
      </c>
      <c r="AQ73" s="407">
        <f t="shared" si="44"/>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59"/>
        <v>60</v>
      </c>
      <c r="BR73" s="396"/>
      <c r="BS73" s="396"/>
      <c r="BT73" s="396"/>
      <c r="BU73" s="408"/>
      <c r="BV73" s="406">
        <f t="shared" si="54"/>
        <v>14.551587373051026</v>
      </c>
      <c r="BW73" s="406"/>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38"/>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39"/>
        <v>5</v>
      </c>
      <c r="AG74" s="407">
        <f t="shared" si="56"/>
        <v>10</v>
      </c>
      <c r="AH74" s="407">
        <f t="shared" si="40"/>
        <v>15</v>
      </c>
      <c r="AI74" s="407">
        <v>10</v>
      </c>
      <c r="AJ74" s="406" t="s">
        <v>162</v>
      </c>
      <c r="AK74" s="407">
        <f t="shared" si="58"/>
        <v>15</v>
      </c>
      <c r="AL74" s="406" t="s">
        <v>751</v>
      </c>
      <c r="AM74" s="407">
        <f t="shared" si="41"/>
        <v>10</v>
      </c>
      <c r="AN74" s="406" t="s">
        <v>161</v>
      </c>
      <c r="AO74" s="407">
        <f t="shared" si="52"/>
        <v>0</v>
      </c>
      <c r="AP74" s="406" t="s">
        <v>162</v>
      </c>
      <c r="AQ74" s="407">
        <f t="shared" si="44"/>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54"/>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220">
        <v>3.75</v>
      </c>
      <c r="U75" s="462"/>
      <c r="V75" s="205" t="s">
        <v>155</v>
      </c>
      <c r="W75" s="392"/>
      <c r="X75" s="393">
        <f t="shared" si="38"/>
        <v>1871.3051080641271</v>
      </c>
      <c r="Y75" s="394"/>
      <c r="Z75" s="394"/>
      <c r="AA75" s="394" t="s">
        <v>161</v>
      </c>
      <c r="AB75" s="394"/>
      <c r="AC75" s="394"/>
      <c r="AD75" s="394"/>
      <c r="AE75" s="394"/>
      <c r="AF75" s="407">
        <f t="shared" si="39"/>
        <v>0</v>
      </c>
      <c r="AG75" s="407">
        <f t="shared" si="56"/>
        <v>10</v>
      </c>
      <c r="AH75" s="407">
        <f t="shared" si="40"/>
        <v>15</v>
      </c>
      <c r="AI75" s="407">
        <f>IF(AJ75="Yes",10,0)</f>
        <v>10</v>
      </c>
      <c r="AJ75" s="391" t="s">
        <v>161</v>
      </c>
      <c r="AK75" s="407">
        <f t="shared" si="58"/>
        <v>15</v>
      </c>
      <c r="AL75" s="391" t="s">
        <v>751</v>
      </c>
      <c r="AM75" s="407">
        <f t="shared" si="41"/>
        <v>10</v>
      </c>
      <c r="AN75" s="391" t="s">
        <v>161</v>
      </c>
      <c r="AO75" s="407">
        <f t="shared" si="52"/>
        <v>0</v>
      </c>
      <c r="AP75" s="391" t="s">
        <v>162</v>
      </c>
      <c r="AQ75" s="407">
        <f t="shared" si="44"/>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54"/>
        <v>9.2594271087650011</v>
      </c>
      <c r="BW75" s="406"/>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38"/>
        <v>1402.7886202635034</v>
      </c>
      <c r="Y76" s="338">
        <f>IF(DD76&lt;500,0,IF(DD76&lt;1000,5,IF(DD76&gt;1000,10)))</f>
        <v>0</v>
      </c>
      <c r="Z76" s="338">
        <f>IF(AA76="Yes",20,0)</f>
        <v>20</v>
      </c>
      <c r="AA76" s="331" t="s">
        <v>161</v>
      </c>
      <c r="AB76" s="338">
        <f t="shared" ref="AB76:AB88" si="60">IF(AC76="Yes",10,0)</f>
        <v>10</v>
      </c>
      <c r="AC76" s="385" t="s">
        <v>161</v>
      </c>
      <c r="AD76" s="338">
        <f>IF(AE76="Yes",20,0)</f>
        <v>20</v>
      </c>
      <c r="AE76" s="385" t="s">
        <v>161</v>
      </c>
      <c r="AF76" s="407">
        <f t="shared" si="39"/>
        <v>0</v>
      </c>
      <c r="AG76" s="407">
        <f t="shared" si="56"/>
        <v>15</v>
      </c>
      <c r="AH76" s="407">
        <f t="shared" si="40"/>
        <v>15</v>
      </c>
      <c r="AI76" s="407">
        <v>10</v>
      </c>
      <c r="AJ76" s="406" t="s">
        <v>162</v>
      </c>
      <c r="AK76" s="407">
        <f t="shared" si="58"/>
        <v>15</v>
      </c>
      <c r="AL76" s="406" t="s">
        <v>751</v>
      </c>
      <c r="AM76" s="407">
        <f t="shared" si="41"/>
        <v>10</v>
      </c>
      <c r="AN76" s="406" t="s">
        <v>161</v>
      </c>
      <c r="AO76" s="407">
        <f t="shared" si="52"/>
        <v>0</v>
      </c>
      <c r="AP76" s="406" t="s">
        <v>162</v>
      </c>
      <c r="AQ76" s="407">
        <f t="shared" si="44"/>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61">SUM(AF76+AG76+AH76+AI76+AK76+AM76+AO76+AQ76)</f>
        <v>65</v>
      </c>
      <c r="BR76" s="331"/>
      <c r="BS76" s="406"/>
      <c r="BT76" s="338"/>
      <c r="BU76" s="407"/>
      <c r="BV76" s="406">
        <f t="shared" si="54"/>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38"/>
        <v>1430.3182031467043</v>
      </c>
      <c r="Y77" s="338">
        <f>IF(DD77&lt;500,0,IF(DD77&lt;1000,5,IF(DD77&gt;1000,10)))</f>
        <v>0</v>
      </c>
      <c r="Z77" s="338">
        <f>IF(AA77="Yes",20,0)</f>
        <v>20</v>
      </c>
      <c r="AA77" s="331" t="s">
        <v>161</v>
      </c>
      <c r="AB77" s="338">
        <f t="shared" si="60"/>
        <v>10</v>
      </c>
      <c r="AC77" s="385" t="s">
        <v>161</v>
      </c>
      <c r="AD77" s="338">
        <f>IF(AE77="Yes",20,0)</f>
        <v>20</v>
      </c>
      <c r="AE77" s="385" t="s">
        <v>161</v>
      </c>
      <c r="AF77" s="407">
        <f t="shared" si="39"/>
        <v>0</v>
      </c>
      <c r="AG77" s="407">
        <f t="shared" si="56"/>
        <v>15</v>
      </c>
      <c r="AH77" s="407">
        <f t="shared" si="40"/>
        <v>15</v>
      </c>
      <c r="AI77" s="407">
        <v>10</v>
      </c>
      <c r="AJ77" s="406" t="s">
        <v>162</v>
      </c>
      <c r="AK77" s="407">
        <f t="shared" si="58"/>
        <v>15</v>
      </c>
      <c r="AL77" s="406" t="s">
        <v>751</v>
      </c>
      <c r="AM77" s="407">
        <f t="shared" si="41"/>
        <v>10</v>
      </c>
      <c r="AN77" s="406" t="s">
        <v>161</v>
      </c>
      <c r="AO77" s="407">
        <f t="shared" si="52"/>
        <v>0</v>
      </c>
      <c r="AP77" s="406" t="s">
        <v>162</v>
      </c>
      <c r="AQ77" s="407">
        <f t="shared" si="44"/>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61"/>
        <v>65</v>
      </c>
      <c r="BR77" s="331"/>
      <c r="BS77" s="406"/>
      <c r="BT77" s="338"/>
      <c r="BU77" s="407"/>
      <c r="BV77" s="406">
        <f t="shared" si="54"/>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38"/>
        <v>1416.5434087463095</v>
      </c>
      <c r="Y78" s="338">
        <f>IF(DD78&lt;500,0,IF(DD78&lt;1000,5,IF(DD78&gt;1000,10)))</f>
        <v>0</v>
      </c>
      <c r="Z78" s="338">
        <f>IF(AA78="Yes",20,0)</f>
        <v>20</v>
      </c>
      <c r="AA78" s="331" t="s">
        <v>161</v>
      </c>
      <c r="AB78" s="338">
        <f t="shared" si="60"/>
        <v>0</v>
      </c>
      <c r="AC78" s="385" t="s">
        <v>162</v>
      </c>
      <c r="AD78" s="338">
        <f>IF(AE78="Yes",20,0)</f>
        <v>0</v>
      </c>
      <c r="AE78" s="385" t="s">
        <v>162</v>
      </c>
      <c r="AF78" s="407">
        <f t="shared" si="39"/>
        <v>10</v>
      </c>
      <c r="AG78" s="407">
        <f>IF(BM76&lt;999,20,IF(BM76&lt;1499,15,IF(BM76&lt;1999,10,IF(BM76&lt;3999,5,IF(BM76&gt;4000,0)))))</f>
        <v>0</v>
      </c>
      <c r="AH78" s="407">
        <f t="shared" si="40"/>
        <v>15</v>
      </c>
      <c r="AI78" s="407">
        <v>10</v>
      </c>
      <c r="AJ78" s="406" t="s">
        <v>162</v>
      </c>
      <c r="AK78" s="407">
        <f t="shared" si="58"/>
        <v>15</v>
      </c>
      <c r="AL78" s="406" t="s">
        <v>751</v>
      </c>
      <c r="AM78" s="407">
        <f t="shared" si="41"/>
        <v>10</v>
      </c>
      <c r="AN78" s="406" t="s">
        <v>161</v>
      </c>
      <c r="AO78" s="407">
        <f t="shared" si="52"/>
        <v>0</v>
      </c>
      <c r="AP78" s="406" t="s">
        <v>162</v>
      </c>
      <c r="AQ78" s="407">
        <f t="shared" si="44"/>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61"/>
        <v>60</v>
      </c>
      <c r="BR78" s="331"/>
      <c r="BS78" s="406"/>
      <c r="BT78" s="338"/>
      <c r="BU78" s="407"/>
      <c r="BV78" s="406">
        <f t="shared" si="54"/>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38"/>
        <v>3176.8308782313661</v>
      </c>
      <c r="Y79" s="367"/>
      <c r="Z79" s="367"/>
      <c r="AA79" s="367" t="s">
        <v>161</v>
      </c>
      <c r="AB79" s="365">
        <f t="shared" si="60"/>
        <v>0</v>
      </c>
      <c r="AC79" s="367"/>
      <c r="AD79" s="368">
        <f>IF(AE79="Yes",10,0)</f>
        <v>0</v>
      </c>
      <c r="AE79" s="367"/>
      <c r="AF79" s="407">
        <f t="shared" si="39"/>
        <v>0</v>
      </c>
      <c r="AG79" s="407">
        <f t="shared" ref="AG79:AG84" si="62">IF(X79&lt;999,20,IF(X79&lt;1499,15,IF(X79&lt;1999,10,IF(X79&lt;3999,5,IF(X79&gt;4000,0)))))</f>
        <v>5</v>
      </c>
      <c r="AH79" s="407">
        <f t="shared" si="40"/>
        <v>15</v>
      </c>
      <c r="AI79" s="407">
        <f t="shared" ref="AI79:AI87" si="63">IF(AJ79="Yes",10,0)</f>
        <v>10</v>
      </c>
      <c r="AJ79" s="364" t="s">
        <v>161</v>
      </c>
      <c r="AK79" s="407">
        <f t="shared" si="58"/>
        <v>15</v>
      </c>
      <c r="AL79" s="364" t="s">
        <v>751</v>
      </c>
      <c r="AM79" s="407">
        <f t="shared" si="41"/>
        <v>10</v>
      </c>
      <c r="AN79" s="364" t="s">
        <v>161</v>
      </c>
      <c r="AO79" s="407">
        <f>IF(AP79="Yes",5,0)</f>
        <v>5</v>
      </c>
      <c r="AP79" s="364" t="s">
        <v>161</v>
      </c>
      <c r="AQ79" s="407">
        <f t="shared" si="44"/>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61"/>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si="38"/>
        <v>3462.7456572721894</v>
      </c>
      <c r="Y80" s="367"/>
      <c r="Z80" s="367"/>
      <c r="AA80" s="367" t="s">
        <v>161</v>
      </c>
      <c r="AB80" s="365">
        <f t="shared" si="60"/>
        <v>0</v>
      </c>
      <c r="AC80" s="367"/>
      <c r="AD80" s="368">
        <f>IF(AE80="Yes",10,0)</f>
        <v>0</v>
      </c>
      <c r="AE80" s="367"/>
      <c r="AF80" s="407">
        <f t="shared" si="39"/>
        <v>0</v>
      </c>
      <c r="AG80" s="407">
        <f t="shared" si="62"/>
        <v>5</v>
      </c>
      <c r="AH80" s="407">
        <f t="shared" si="40"/>
        <v>15</v>
      </c>
      <c r="AI80" s="407">
        <f t="shared" si="63"/>
        <v>10</v>
      </c>
      <c r="AJ80" s="364" t="s">
        <v>161</v>
      </c>
      <c r="AK80" s="407">
        <f t="shared" si="58"/>
        <v>15</v>
      </c>
      <c r="AL80" s="364" t="s">
        <v>751</v>
      </c>
      <c r="AM80" s="407">
        <f t="shared" si="41"/>
        <v>10</v>
      </c>
      <c r="AN80" s="364" t="s">
        <v>161</v>
      </c>
      <c r="AO80" s="407">
        <f>IF(AP80="Yes",5,0)</f>
        <v>5</v>
      </c>
      <c r="AP80" s="364" t="s">
        <v>161</v>
      </c>
      <c r="AQ80" s="407">
        <f t="shared" si="44"/>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61"/>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64">(V81+W81+Y81+Z81+AB81+AD81)</f>
        <v>70</v>
      </c>
      <c r="Q81" s="331">
        <v>4.95</v>
      </c>
      <c r="R81" s="331">
        <f t="shared" ref="R81:R88" si="65">O81+P81+Q81</f>
        <v>84.93</v>
      </c>
      <c r="S81" s="406">
        <v>7.47</v>
      </c>
      <c r="T81" s="219">
        <v>7.5</v>
      </c>
      <c r="U81" s="462"/>
      <c r="V81" s="104">
        <f t="shared" ref="V81:V88" si="66">IF(AU81&lt;30,0,IF(AU81&lt;50,5,IF(AU81&lt;65,10,IF(AU81&gt;66,15))))</f>
        <v>5</v>
      </c>
      <c r="W81" s="338">
        <f t="shared" ref="W81:W88" si="67">IF(X81&lt;499,15,IF(X81&lt;999,10,IF(X81&lt;1499,5,IF(X81&gt;1500,0))))</f>
        <v>5</v>
      </c>
      <c r="X81" s="384">
        <f t="shared" si="38"/>
        <v>1471.2174057748716</v>
      </c>
      <c r="Y81" s="338">
        <f t="shared" ref="Y81:Y88" si="68">IF(DD81&lt;500,0,IF(DD81&lt;1000,5,IF(DD81&gt;1000,10)))</f>
        <v>10</v>
      </c>
      <c r="Z81" s="338">
        <f>IF(AA81="Yes",20,0)</f>
        <v>20</v>
      </c>
      <c r="AA81" s="331" t="s">
        <v>161</v>
      </c>
      <c r="AB81" s="338">
        <f t="shared" si="60"/>
        <v>10</v>
      </c>
      <c r="AC81" s="385" t="s">
        <v>161</v>
      </c>
      <c r="AD81" s="338">
        <f>IF(AE81="Yes",20,0)</f>
        <v>20</v>
      </c>
      <c r="AE81" s="385" t="s">
        <v>161</v>
      </c>
      <c r="AF81" s="407">
        <f t="shared" si="39"/>
        <v>5</v>
      </c>
      <c r="AG81" s="407">
        <f t="shared" si="62"/>
        <v>15</v>
      </c>
      <c r="AH81" s="407">
        <f t="shared" si="40"/>
        <v>15</v>
      </c>
      <c r="AI81" s="407">
        <f t="shared" si="63"/>
        <v>0</v>
      </c>
      <c r="AJ81" s="406" t="s">
        <v>162</v>
      </c>
      <c r="AK81" s="407">
        <f t="shared" si="58"/>
        <v>15</v>
      </c>
      <c r="AL81" s="406" t="s">
        <v>751</v>
      </c>
      <c r="AM81" s="407">
        <f t="shared" si="41"/>
        <v>10</v>
      </c>
      <c r="AN81" s="406" t="s">
        <v>161</v>
      </c>
      <c r="AO81" s="407">
        <f t="shared" ref="AO81:AO91" si="69">IF(AP81="Yes",10,0)</f>
        <v>0</v>
      </c>
      <c r="AP81" s="406" t="s">
        <v>162</v>
      </c>
      <c r="AQ81" s="407">
        <f t="shared" si="44"/>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70">SUM(V81+W81+Y81+Z81+AB81+AD81)</f>
        <v>70</v>
      </c>
      <c r="BQ81" s="406">
        <f t="shared" si="61"/>
        <v>60</v>
      </c>
      <c r="BR81" s="331"/>
      <c r="BS81" s="406"/>
      <c r="BT81" s="338">
        <v>100</v>
      </c>
      <c r="BU81" s="407"/>
      <c r="BV81" s="406">
        <f t="shared" ref="BV81:BV91" si="71">S81+BU81*0.25</f>
        <v>7.47</v>
      </c>
      <c r="BW81" s="406"/>
      <c r="BX81" s="410" t="s">
        <v>810</v>
      </c>
      <c r="BY81" s="331">
        <f t="shared" ref="BY81:BY88" si="72">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64"/>
        <v>75</v>
      </c>
      <c r="Q82" s="331">
        <v>4.95</v>
      </c>
      <c r="R82" s="331">
        <f t="shared" si="65"/>
        <v>89.05</v>
      </c>
      <c r="S82" s="406">
        <v>6.84</v>
      </c>
      <c r="T82" s="219">
        <v>7.5</v>
      </c>
      <c r="U82" s="462"/>
      <c r="V82" s="104">
        <f t="shared" si="66"/>
        <v>0</v>
      </c>
      <c r="W82" s="338">
        <f t="shared" si="67"/>
        <v>15</v>
      </c>
      <c r="X82" s="384">
        <f t="shared" si="38"/>
        <v>380.94657353193423</v>
      </c>
      <c r="Y82" s="338">
        <f t="shared" si="68"/>
        <v>10</v>
      </c>
      <c r="Z82" s="338">
        <f>IF(AA82="Yes",20,0)</f>
        <v>20</v>
      </c>
      <c r="AA82" s="331" t="s">
        <v>161</v>
      </c>
      <c r="AB82" s="338">
        <f t="shared" si="60"/>
        <v>10</v>
      </c>
      <c r="AC82" s="385" t="s">
        <v>161</v>
      </c>
      <c r="AD82" s="338">
        <f>IF(AE82="Yes",20,0)</f>
        <v>20</v>
      </c>
      <c r="AE82" s="385" t="s">
        <v>161</v>
      </c>
      <c r="AF82" s="407">
        <f t="shared" si="39"/>
        <v>0</v>
      </c>
      <c r="AG82" s="407">
        <f t="shared" si="62"/>
        <v>20</v>
      </c>
      <c r="AH82" s="407">
        <f t="shared" si="40"/>
        <v>15</v>
      </c>
      <c r="AI82" s="407">
        <f t="shared" si="63"/>
        <v>0</v>
      </c>
      <c r="AJ82" s="406" t="s">
        <v>162</v>
      </c>
      <c r="AK82" s="407">
        <f t="shared" si="58"/>
        <v>15</v>
      </c>
      <c r="AL82" s="406" t="s">
        <v>751</v>
      </c>
      <c r="AM82" s="407">
        <f t="shared" si="41"/>
        <v>10</v>
      </c>
      <c r="AN82" s="406" t="s">
        <v>161</v>
      </c>
      <c r="AO82" s="407">
        <f t="shared" si="69"/>
        <v>0</v>
      </c>
      <c r="AP82" s="406" t="s">
        <v>162</v>
      </c>
      <c r="AQ82" s="407">
        <f t="shared" si="44"/>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70"/>
        <v>75</v>
      </c>
      <c r="BQ82" s="406">
        <f t="shared" si="61"/>
        <v>60</v>
      </c>
      <c r="BR82" s="331"/>
      <c r="BS82" s="406"/>
      <c r="BT82" s="338"/>
      <c r="BU82" s="407"/>
      <c r="BV82" s="406">
        <f t="shared" si="71"/>
        <v>6.84</v>
      </c>
      <c r="BW82" s="406"/>
      <c r="BX82" s="410" t="s">
        <v>810</v>
      </c>
      <c r="BY82" s="331">
        <f t="shared" si="72"/>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64"/>
        <v>60</v>
      </c>
      <c r="Q83" s="331">
        <v>6.3</v>
      </c>
      <c r="R83" s="331">
        <f t="shared" si="65"/>
        <v>73.735427953060295</v>
      </c>
      <c r="S83" s="406">
        <v>4.9569519687068624</v>
      </c>
      <c r="T83" s="219">
        <v>9</v>
      </c>
      <c r="U83" s="462"/>
      <c r="V83" s="104">
        <f t="shared" si="66"/>
        <v>5</v>
      </c>
      <c r="W83" s="338">
        <f t="shared" si="67"/>
        <v>5</v>
      </c>
      <c r="X83" s="384">
        <f t="shared" si="38"/>
        <v>1021.2769561031048</v>
      </c>
      <c r="Y83" s="338">
        <f t="shared" si="68"/>
        <v>0</v>
      </c>
      <c r="Z83" s="338">
        <f>IF(AA83="Yes",20,0)</f>
        <v>20</v>
      </c>
      <c r="AA83" s="331" t="s">
        <v>161</v>
      </c>
      <c r="AB83" s="338">
        <f t="shared" si="60"/>
        <v>10</v>
      </c>
      <c r="AC83" s="385" t="s">
        <v>161</v>
      </c>
      <c r="AD83" s="338">
        <f>IF(AE83="Yes",20,0)</f>
        <v>20</v>
      </c>
      <c r="AE83" s="385" t="s">
        <v>161</v>
      </c>
      <c r="AF83" s="407">
        <f t="shared" si="39"/>
        <v>5</v>
      </c>
      <c r="AG83" s="407">
        <f t="shared" si="62"/>
        <v>15</v>
      </c>
      <c r="AH83" s="407">
        <f t="shared" si="40"/>
        <v>15</v>
      </c>
      <c r="AI83" s="407">
        <f t="shared" si="63"/>
        <v>0</v>
      </c>
      <c r="AJ83" s="406" t="s">
        <v>162</v>
      </c>
      <c r="AK83" s="407">
        <f t="shared" si="58"/>
        <v>15</v>
      </c>
      <c r="AL83" s="406" t="s">
        <v>751</v>
      </c>
      <c r="AM83" s="407">
        <f t="shared" si="41"/>
        <v>10</v>
      </c>
      <c r="AN83" s="406" t="s">
        <v>161</v>
      </c>
      <c r="AO83" s="407">
        <f t="shared" si="69"/>
        <v>0</v>
      </c>
      <c r="AP83" s="406" t="s">
        <v>162</v>
      </c>
      <c r="AQ83" s="407">
        <f t="shared" si="44"/>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70"/>
        <v>60</v>
      </c>
      <c r="BQ83" s="406">
        <f t="shared" si="61"/>
        <v>60</v>
      </c>
      <c r="BR83" s="331"/>
      <c r="BS83" s="406"/>
      <c r="BT83" s="338"/>
      <c r="BU83" s="407"/>
      <c r="BV83" s="406">
        <f t="shared" si="71"/>
        <v>4.9569519687068624</v>
      </c>
      <c r="BW83" s="406"/>
      <c r="BX83" s="410" t="s">
        <v>809</v>
      </c>
      <c r="BY83" s="331">
        <f t="shared" si="72"/>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64"/>
        <v>75</v>
      </c>
      <c r="Q84" s="331">
        <v>6.3</v>
      </c>
      <c r="R84" s="331">
        <f t="shared" si="65"/>
        <v>86.4586118755402</v>
      </c>
      <c r="S84" s="406">
        <v>3.4390745836934724</v>
      </c>
      <c r="T84" s="331">
        <v>9</v>
      </c>
      <c r="U84" s="462"/>
      <c r="V84" s="104">
        <f t="shared" si="66"/>
        <v>0</v>
      </c>
      <c r="W84" s="338">
        <f t="shared" si="67"/>
        <v>15</v>
      </c>
      <c r="X84" s="384">
        <f t="shared" si="38"/>
        <v>146.45742390673294</v>
      </c>
      <c r="Y84" s="338">
        <f t="shared" si="68"/>
        <v>10</v>
      </c>
      <c r="Z84" s="338">
        <f>IF(AA84="Yes",20,0)</f>
        <v>20</v>
      </c>
      <c r="AA84" s="331" t="s">
        <v>161</v>
      </c>
      <c r="AB84" s="338">
        <f t="shared" si="60"/>
        <v>10</v>
      </c>
      <c r="AC84" s="385" t="s">
        <v>161</v>
      </c>
      <c r="AD84" s="338">
        <f>IF(AE84="Yes",20,0)</f>
        <v>20</v>
      </c>
      <c r="AE84" s="385" t="s">
        <v>161</v>
      </c>
      <c r="AF84" s="407">
        <f t="shared" si="39"/>
        <v>0</v>
      </c>
      <c r="AG84" s="407">
        <f t="shared" si="62"/>
        <v>20</v>
      </c>
      <c r="AH84" s="407">
        <f t="shared" si="40"/>
        <v>15</v>
      </c>
      <c r="AI84" s="407">
        <f t="shared" si="63"/>
        <v>0</v>
      </c>
      <c r="AJ84" s="406" t="s">
        <v>162</v>
      </c>
      <c r="AK84" s="407">
        <f t="shared" si="58"/>
        <v>15</v>
      </c>
      <c r="AL84" s="406" t="s">
        <v>751</v>
      </c>
      <c r="AM84" s="407">
        <f t="shared" si="41"/>
        <v>10</v>
      </c>
      <c r="AN84" s="406" t="s">
        <v>161</v>
      </c>
      <c r="AO84" s="407">
        <f t="shared" si="69"/>
        <v>0</v>
      </c>
      <c r="AP84" s="406" t="s">
        <v>162</v>
      </c>
      <c r="AQ84" s="407">
        <f t="shared" si="44"/>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70"/>
        <v>75</v>
      </c>
      <c r="BQ84" s="406">
        <f t="shared" si="61"/>
        <v>60</v>
      </c>
      <c r="BR84" s="331"/>
      <c r="BS84" s="406"/>
      <c r="BT84" s="338"/>
      <c r="BU84" s="407"/>
      <c r="BV84" s="406">
        <f t="shared" si="71"/>
        <v>3.4390745836934724</v>
      </c>
      <c r="BW84" s="406"/>
      <c r="BX84" s="410" t="s">
        <v>810</v>
      </c>
      <c r="BY84" s="331">
        <f t="shared" si="72"/>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64"/>
        <v>45</v>
      </c>
      <c r="Q85" s="331"/>
      <c r="R85" s="331">
        <f t="shared" si="65"/>
        <v>60.16</v>
      </c>
      <c r="S85" s="406">
        <v>10.94</v>
      </c>
      <c r="T85" s="331"/>
      <c r="U85" s="462"/>
      <c r="V85" s="104">
        <f t="shared" si="66"/>
        <v>10</v>
      </c>
      <c r="W85" s="338">
        <f t="shared" si="67"/>
        <v>0</v>
      </c>
      <c r="X85" s="384">
        <f t="shared" ref="X85:X116" si="73">(EI85/CZ85)/CO85</f>
        <v>4708.3774991272439</v>
      </c>
      <c r="Y85" s="338">
        <f t="shared" si="68"/>
        <v>0</v>
      </c>
      <c r="Z85" s="338">
        <f>IF(AA85="Yes",15,0)</f>
        <v>15</v>
      </c>
      <c r="AA85" s="331" t="s">
        <v>161</v>
      </c>
      <c r="AB85" s="338">
        <f t="shared" si="60"/>
        <v>10</v>
      </c>
      <c r="AC85" s="385" t="s">
        <v>161</v>
      </c>
      <c r="AD85" s="338">
        <f>IF(AE85="Yes",10,0)</f>
        <v>10</v>
      </c>
      <c r="AE85" s="385" t="s">
        <v>161</v>
      </c>
      <c r="AF85" s="407">
        <f t="shared" ref="AF85:AF116" si="74">IF(AU85&lt;30,0,IF(AU85&lt;50,5,IF(AU85&lt;65,10,IF(AU85&lt;79,15,IF(AU85&gt;80,20)))))</f>
        <v>10</v>
      </c>
      <c r="AG85" s="407">
        <f>IF(BM83&lt;999,20,IF(BM83&lt;1499,15,IF(BM83&lt;1999,10,IF(BM83&lt;3999,5,IF(BM83&gt;4000,0)))))</f>
        <v>0</v>
      </c>
      <c r="AH85" s="407">
        <f t="shared" ref="AH85:AH116" si="75">IF(AA85="Yes",15,0)</f>
        <v>15</v>
      </c>
      <c r="AI85" s="407">
        <f t="shared" si="63"/>
        <v>10</v>
      </c>
      <c r="AJ85" s="406" t="s">
        <v>161</v>
      </c>
      <c r="AK85" s="407">
        <v>15</v>
      </c>
      <c r="AL85" s="406" t="s">
        <v>751</v>
      </c>
      <c r="AM85" s="407">
        <f t="shared" ref="AM85:AM116" si="76">IF(AN85="Yes",10,0)</f>
        <v>10</v>
      </c>
      <c r="AN85" s="406" t="s">
        <v>161</v>
      </c>
      <c r="AO85" s="407">
        <f t="shared" si="69"/>
        <v>0</v>
      </c>
      <c r="AP85" s="406" t="s">
        <v>162</v>
      </c>
      <c r="AQ85" s="407">
        <f t="shared" si="44"/>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70"/>
        <v>45</v>
      </c>
      <c r="BQ85" s="406">
        <f t="shared" si="61"/>
        <v>60</v>
      </c>
      <c r="BR85" s="331"/>
      <c r="BS85" s="406"/>
      <c r="BT85" s="338"/>
      <c r="BU85" s="407"/>
      <c r="BV85" s="406">
        <f t="shared" si="71"/>
        <v>10.94</v>
      </c>
      <c r="BW85" s="406"/>
      <c r="BX85" s="410" t="s">
        <v>809</v>
      </c>
      <c r="BY85" s="331">
        <f t="shared" si="72"/>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64"/>
        <v>45</v>
      </c>
      <c r="Q86" s="331"/>
      <c r="R86" s="331">
        <f t="shared" si="65"/>
        <v>57.4</v>
      </c>
      <c r="S86" s="406">
        <v>9.1</v>
      </c>
      <c r="T86" s="331"/>
      <c r="U86" s="462"/>
      <c r="V86" s="104">
        <f t="shared" si="66"/>
        <v>10</v>
      </c>
      <c r="W86" s="338">
        <f t="shared" si="67"/>
        <v>0</v>
      </c>
      <c r="X86" s="384">
        <f t="shared" si="73"/>
        <v>1765.7073314003956</v>
      </c>
      <c r="Y86" s="338">
        <f t="shared" si="68"/>
        <v>0</v>
      </c>
      <c r="Z86" s="338">
        <f>IF(AA86="Yes",15,0)</f>
        <v>15</v>
      </c>
      <c r="AA86" s="331" t="s">
        <v>161</v>
      </c>
      <c r="AB86" s="338">
        <f t="shared" si="60"/>
        <v>10</v>
      </c>
      <c r="AC86" s="385" t="s">
        <v>161</v>
      </c>
      <c r="AD86" s="338">
        <f>IF(AE86="Yes",10,0)</f>
        <v>10</v>
      </c>
      <c r="AE86" s="385" t="s">
        <v>161</v>
      </c>
      <c r="AF86" s="407">
        <f t="shared" si="74"/>
        <v>10</v>
      </c>
      <c r="AG86" s="407">
        <f>IF(BM84&lt;999,20,IF(BM84&lt;1499,15,IF(BM84&lt;1999,10,IF(BM84&lt;3999,5,IF(BM84&gt;4000,0)))))</f>
        <v>0</v>
      </c>
      <c r="AH86" s="407">
        <f t="shared" si="75"/>
        <v>15</v>
      </c>
      <c r="AI86" s="407">
        <f t="shared" si="63"/>
        <v>10</v>
      </c>
      <c r="AJ86" s="406" t="s">
        <v>161</v>
      </c>
      <c r="AK86" s="407">
        <v>15</v>
      </c>
      <c r="AL86" s="406" t="s">
        <v>751</v>
      </c>
      <c r="AM86" s="407">
        <f t="shared" si="76"/>
        <v>10</v>
      </c>
      <c r="AN86" s="406" t="s">
        <v>161</v>
      </c>
      <c r="AO86" s="407">
        <f t="shared" si="69"/>
        <v>0</v>
      </c>
      <c r="AP86" s="406" t="s">
        <v>162</v>
      </c>
      <c r="AQ86" s="407">
        <f t="shared" si="44"/>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70"/>
        <v>45</v>
      </c>
      <c r="BQ86" s="406">
        <f t="shared" si="61"/>
        <v>60</v>
      </c>
      <c r="BR86" s="331"/>
      <c r="BS86" s="406"/>
      <c r="BT86" s="338"/>
      <c r="BU86" s="407"/>
      <c r="BV86" s="406">
        <f t="shared" si="71"/>
        <v>9.1</v>
      </c>
      <c r="BW86" s="406"/>
      <c r="BX86" s="410" t="s">
        <v>809</v>
      </c>
      <c r="BY86" s="331">
        <f t="shared" si="72"/>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64"/>
        <v>45</v>
      </c>
      <c r="Q87" s="331"/>
      <c r="R87" s="331">
        <f t="shared" si="65"/>
        <v>52.506621431619237</v>
      </c>
      <c r="S87" s="406">
        <v>5.0029548834901352</v>
      </c>
      <c r="T87" s="331"/>
      <c r="U87" s="462"/>
      <c r="V87" s="104">
        <f t="shared" si="66"/>
        <v>5</v>
      </c>
      <c r="W87" s="338">
        <f t="shared" si="67"/>
        <v>0</v>
      </c>
      <c r="X87" s="384">
        <f t="shared" si="73"/>
        <v>2117.0917484054085</v>
      </c>
      <c r="Y87" s="338">
        <f t="shared" si="68"/>
        <v>5</v>
      </c>
      <c r="Z87" s="338">
        <f>IF(AA87="Yes",15,0)</f>
        <v>15</v>
      </c>
      <c r="AA87" s="331" t="s">
        <v>161</v>
      </c>
      <c r="AB87" s="338">
        <f t="shared" si="60"/>
        <v>10</v>
      </c>
      <c r="AC87" s="385" t="s">
        <v>161</v>
      </c>
      <c r="AD87" s="338">
        <f>IF(AE87="Yes",10,0)</f>
        <v>10</v>
      </c>
      <c r="AE87" s="385" t="s">
        <v>161</v>
      </c>
      <c r="AF87" s="407">
        <f t="shared" si="74"/>
        <v>5</v>
      </c>
      <c r="AG87" s="407">
        <f t="shared" ref="AG87:AG118" si="77">IF(X87&lt;999,20,IF(X87&lt;1499,15,IF(X87&lt;1999,10,IF(X87&lt;3999,5,IF(X87&gt;4000,0)))))</f>
        <v>5</v>
      </c>
      <c r="AH87" s="407">
        <f t="shared" si="75"/>
        <v>15</v>
      </c>
      <c r="AI87" s="407">
        <f t="shared" si="63"/>
        <v>10</v>
      </c>
      <c r="AJ87" s="406" t="s">
        <v>161</v>
      </c>
      <c r="AK87" s="407">
        <v>15</v>
      </c>
      <c r="AL87" s="406" t="s">
        <v>751</v>
      </c>
      <c r="AM87" s="407">
        <f t="shared" si="76"/>
        <v>10</v>
      </c>
      <c r="AN87" s="406" t="s">
        <v>161</v>
      </c>
      <c r="AO87" s="407">
        <f t="shared" si="69"/>
        <v>0</v>
      </c>
      <c r="AP87" s="406" t="s">
        <v>162</v>
      </c>
      <c r="AQ87" s="407">
        <f t="shared" ref="AQ87:AQ118" si="78">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70"/>
        <v>45</v>
      </c>
      <c r="BQ87" s="406">
        <f t="shared" si="61"/>
        <v>60</v>
      </c>
      <c r="BR87" s="331"/>
      <c r="BS87" s="406"/>
      <c r="BT87" s="338"/>
      <c r="BU87" s="407"/>
      <c r="BV87" s="406">
        <f t="shared" si="71"/>
        <v>5.0029548834901352</v>
      </c>
      <c r="BW87" s="406"/>
      <c r="BX87" s="410" t="s">
        <v>809</v>
      </c>
      <c r="BY87" s="331">
        <f t="shared" si="72"/>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64"/>
        <v>30</v>
      </c>
      <c r="Q88" s="331">
        <v>3.6</v>
      </c>
      <c r="R88" s="331">
        <f t="shared" si="65"/>
        <v>45.730000000000004</v>
      </c>
      <c r="S88" s="406">
        <v>9.75</v>
      </c>
      <c r="T88" s="331">
        <v>5.25</v>
      </c>
      <c r="U88" s="462"/>
      <c r="V88" s="104">
        <f t="shared" si="66"/>
        <v>0</v>
      </c>
      <c r="W88" s="338">
        <f t="shared" si="67"/>
        <v>0</v>
      </c>
      <c r="X88" s="384">
        <f t="shared" si="73"/>
        <v>1818.1844987799473</v>
      </c>
      <c r="Y88" s="338">
        <f t="shared" si="68"/>
        <v>0</v>
      </c>
      <c r="Z88" s="338">
        <f>IF(AA88="Yes",20,0)</f>
        <v>20</v>
      </c>
      <c r="AA88" s="331" t="s">
        <v>161</v>
      </c>
      <c r="AB88" s="338">
        <f t="shared" si="60"/>
        <v>10</v>
      </c>
      <c r="AC88" s="385" t="s">
        <v>161</v>
      </c>
      <c r="AD88" s="338">
        <f>IF(AE88="Yes",20,0)</f>
        <v>0</v>
      </c>
      <c r="AE88" s="385" t="s">
        <v>297</v>
      </c>
      <c r="AF88" s="407">
        <f t="shared" si="74"/>
        <v>0</v>
      </c>
      <c r="AG88" s="407">
        <f t="shared" si="77"/>
        <v>10</v>
      </c>
      <c r="AH88" s="407">
        <f t="shared" si="75"/>
        <v>15</v>
      </c>
      <c r="AI88" s="407">
        <v>10</v>
      </c>
      <c r="AJ88" s="406" t="s">
        <v>162</v>
      </c>
      <c r="AK88" s="407">
        <f t="shared" ref="AK88:AK119" si="79">IF(AL88="Minimal",15,0)</f>
        <v>15</v>
      </c>
      <c r="AL88" s="406" t="s">
        <v>751</v>
      </c>
      <c r="AM88" s="407">
        <f t="shared" si="76"/>
        <v>10</v>
      </c>
      <c r="AN88" s="406" t="s">
        <v>161</v>
      </c>
      <c r="AO88" s="407">
        <f t="shared" si="69"/>
        <v>0</v>
      </c>
      <c r="AP88" s="406" t="s">
        <v>162</v>
      </c>
      <c r="AQ88" s="407">
        <f t="shared" si="78"/>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70"/>
        <v>30</v>
      </c>
      <c r="BQ88" s="406">
        <f t="shared" si="61"/>
        <v>60</v>
      </c>
      <c r="BR88" s="331"/>
      <c r="BS88" s="406"/>
      <c r="BT88" s="338"/>
      <c r="BU88" s="407"/>
      <c r="BV88" s="406">
        <f t="shared" si="71"/>
        <v>9.75</v>
      </c>
      <c r="BW88" s="406"/>
      <c r="BX88" s="410" t="s">
        <v>809</v>
      </c>
      <c r="BY88" s="331">
        <f t="shared" si="72"/>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si="73"/>
        <v>2827.9496762997946</v>
      </c>
      <c r="Y89" s="331"/>
      <c r="Z89" s="331"/>
      <c r="AA89" s="331" t="s">
        <v>161</v>
      </c>
      <c r="AB89" s="331"/>
      <c r="AC89" s="331"/>
      <c r="AD89" s="331"/>
      <c r="AE89" s="331"/>
      <c r="AF89" s="407">
        <f t="shared" si="74"/>
        <v>5</v>
      </c>
      <c r="AG89" s="407">
        <f t="shared" si="77"/>
        <v>5</v>
      </c>
      <c r="AH89" s="407">
        <f t="shared" si="75"/>
        <v>15</v>
      </c>
      <c r="AI89" s="407">
        <v>10</v>
      </c>
      <c r="AJ89" s="406" t="s">
        <v>162</v>
      </c>
      <c r="AK89" s="407">
        <f t="shared" si="79"/>
        <v>15</v>
      </c>
      <c r="AL89" s="406" t="s">
        <v>751</v>
      </c>
      <c r="AM89" s="407">
        <f t="shared" si="76"/>
        <v>10</v>
      </c>
      <c r="AN89" s="406" t="s">
        <v>161</v>
      </c>
      <c r="AO89" s="407">
        <f t="shared" si="69"/>
        <v>0</v>
      </c>
      <c r="AP89" s="406" t="s">
        <v>162</v>
      </c>
      <c r="AQ89" s="407">
        <f t="shared" si="78"/>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61"/>
        <v>60</v>
      </c>
      <c r="BR89" s="386"/>
      <c r="BS89" s="408"/>
      <c r="BT89" s="386"/>
      <c r="BU89" s="407">
        <v>100</v>
      </c>
      <c r="BV89" s="406">
        <f t="shared" si="71"/>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73"/>
        <v>3736.084845243709</v>
      </c>
      <c r="Y90" s="338">
        <f>IF(DD90&lt;500,0,IF(DD90&lt;1000,5,IF(DD90&gt;1000,10)))</f>
        <v>0</v>
      </c>
      <c r="Z90" s="338">
        <f>IF(AA90="Yes",20,0)</f>
        <v>20</v>
      </c>
      <c r="AA90" s="331" t="s">
        <v>161</v>
      </c>
      <c r="AB90" s="338">
        <f t="shared" ref="AB90:AB96" si="80">IF(AC90="Yes",10,0)</f>
        <v>10</v>
      </c>
      <c r="AC90" s="385" t="s">
        <v>161</v>
      </c>
      <c r="AD90" s="338">
        <f>IF(AE90="Yes",20,0)</f>
        <v>20</v>
      </c>
      <c r="AE90" s="385" t="s">
        <v>161</v>
      </c>
      <c r="AF90" s="407">
        <f t="shared" si="74"/>
        <v>5</v>
      </c>
      <c r="AG90" s="407">
        <f t="shared" si="77"/>
        <v>5</v>
      </c>
      <c r="AH90" s="407">
        <f t="shared" si="75"/>
        <v>15</v>
      </c>
      <c r="AI90" s="407">
        <v>10</v>
      </c>
      <c r="AJ90" s="406" t="s">
        <v>162</v>
      </c>
      <c r="AK90" s="407">
        <f t="shared" si="79"/>
        <v>15</v>
      </c>
      <c r="AL90" s="406" t="s">
        <v>751</v>
      </c>
      <c r="AM90" s="407">
        <f t="shared" si="76"/>
        <v>10</v>
      </c>
      <c r="AN90" s="406" t="s">
        <v>161</v>
      </c>
      <c r="AO90" s="407">
        <f t="shared" si="69"/>
        <v>0</v>
      </c>
      <c r="AP90" s="406" t="s">
        <v>162</v>
      </c>
      <c r="AQ90" s="407">
        <f t="shared" si="78"/>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61"/>
        <v>60</v>
      </c>
      <c r="BR90" s="331"/>
      <c r="BS90" s="406"/>
      <c r="BT90" s="338"/>
      <c r="BU90" s="407"/>
      <c r="BV90" s="406">
        <f t="shared" si="71"/>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73"/>
        <v>2636.408006233883</v>
      </c>
      <c r="Y91" s="338">
        <f>IF(DD91&lt;500,0,IF(DD91&lt;1000,5,IF(DD91&gt;1000,10)))</f>
        <v>0</v>
      </c>
      <c r="Z91" s="338">
        <f>IF(AA91="Yes",20,0)</f>
        <v>20</v>
      </c>
      <c r="AA91" s="331" t="s">
        <v>161</v>
      </c>
      <c r="AB91" s="338">
        <f t="shared" si="80"/>
        <v>10</v>
      </c>
      <c r="AC91" s="385" t="s">
        <v>161</v>
      </c>
      <c r="AD91" s="338">
        <f>IF(AE91="Yes",20,0)</f>
        <v>20</v>
      </c>
      <c r="AE91" s="385" t="s">
        <v>161</v>
      </c>
      <c r="AF91" s="407">
        <f t="shared" si="74"/>
        <v>5</v>
      </c>
      <c r="AG91" s="407">
        <f t="shared" si="77"/>
        <v>5</v>
      </c>
      <c r="AH91" s="407">
        <f t="shared" si="75"/>
        <v>15</v>
      </c>
      <c r="AI91" s="407">
        <v>10</v>
      </c>
      <c r="AJ91" s="406" t="s">
        <v>162</v>
      </c>
      <c r="AK91" s="407">
        <f t="shared" si="79"/>
        <v>15</v>
      </c>
      <c r="AL91" s="406" t="s">
        <v>751</v>
      </c>
      <c r="AM91" s="407">
        <f t="shared" si="76"/>
        <v>10</v>
      </c>
      <c r="AN91" s="406" t="s">
        <v>161</v>
      </c>
      <c r="AO91" s="407">
        <f t="shared" si="69"/>
        <v>0</v>
      </c>
      <c r="AP91" s="406" t="s">
        <v>162</v>
      </c>
      <c r="AQ91" s="407">
        <f t="shared" si="78"/>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61"/>
        <v>60</v>
      </c>
      <c r="BR91" s="331"/>
      <c r="BS91" s="406"/>
      <c r="BT91" s="338"/>
      <c r="BU91" s="407"/>
      <c r="BV91" s="406">
        <f t="shared" si="71"/>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73"/>
        <v>11239.259679418501</v>
      </c>
      <c r="Y92" s="367"/>
      <c r="Z92" s="365">
        <f>IF(AA92="Yes",15,0)</f>
        <v>15</v>
      </c>
      <c r="AA92" s="367" t="s">
        <v>161</v>
      </c>
      <c r="AB92" s="365">
        <f t="shared" si="80"/>
        <v>0</v>
      </c>
      <c r="AC92" s="367"/>
      <c r="AD92" s="368">
        <f>IF(AE92="Yes",10,0)</f>
        <v>0</v>
      </c>
      <c r="AE92" s="367"/>
      <c r="AF92" s="407">
        <f t="shared" si="74"/>
        <v>0</v>
      </c>
      <c r="AG92" s="407">
        <f t="shared" si="77"/>
        <v>0</v>
      </c>
      <c r="AH92" s="407">
        <f t="shared" si="75"/>
        <v>15</v>
      </c>
      <c r="AI92" s="407">
        <f t="shared" ref="AI92:AI123" si="81">IF(AJ92="Yes",10,0)</f>
        <v>10</v>
      </c>
      <c r="AJ92" s="364" t="s">
        <v>161</v>
      </c>
      <c r="AK92" s="407">
        <f t="shared" si="79"/>
        <v>15</v>
      </c>
      <c r="AL92" s="364" t="s">
        <v>751</v>
      </c>
      <c r="AM92" s="407">
        <f t="shared" si="76"/>
        <v>10</v>
      </c>
      <c r="AN92" s="364" t="s">
        <v>161</v>
      </c>
      <c r="AO92" s="407">
        <f>IF(AP92="Yes",5,0)</f>
        <v>5</v>
      </c>
      <c r="AP92" s="364" t="s">
        <v>161</v>
      </c>
      <c r="AQ92" s="407">
        <f t="shared" si="78"/>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61"/>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73"/>
        <v>11943.420306296088</v>
      </c>
      <c r="Y93" s="367"/>
      <c r="Z93" s="365">
        <f>IF(AA93="Yes",15,0)</f>
        <v>15</v>
      </c>
      <c r="AA93" s="367" t="s">
        <v>161</v>
      </c>
      <c r="AB93" s="365">
        <f t="shared" si="80"/>
        <v>0</v>
      </c>
      <c r="AC93" s="367"/>
      <c r="AD93" s="368">
        <f>IF(AE93="Yes",10,0)</f>
        <v>0</v>
      </c>
      <c r="AE93" s="367"/>
      <c r="AF93" s="407">
        <f t="shared" si="74"/>
        <v>0</v>
      </c>
      <c r="AG93" s="407">
        <f t="shared" si="77"/>
        <v>0</v>
      </c>
      <c r="AH93" s="407">
        <f t="shared" si="75"/>
        <v>15</v>
      </c>
      <c r="AI93" s="407">
        <f t="shared" si="81"/>
        <v>10</v>
      </c>
      <c r="AJ93" s="364" t="s">
        <v>161</v>
      </c>
      <c r="AK93" s="407">
        <f t="shared" si="79"/>
        <v>15</v>
      </c>
      <c r="AL93" s="364" t="s">
        <v>751</v>
      </c>
      <c r="AM93" s="407">
        <f t="shared" si="76"/>
        <v>10</v>
      </c>
      <c r="AN93" s="364" t="s">
        <v>161</v>
      </c>
      <c r="AO93" s="407">
        <f>IF(AP93="Yes",5,0)</f>
        <v>5</v>
      </c>
      <c r="AP93" s="364" t="s">
        <v>161</v>
      </c>
      <c r="AQ93" s="407">
        <f t="shared" si="78"/>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61"/>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73"/>
        <v>87327.47211193043</v>
      </c>
      <c r="Y94" s="367"/>
      <c r="Z94" s="365">
        <f>IF(AA94="Yes",15,0)</f>
        <v>15</v>
      </c>
      <c r="AA94" s="367" t="s">
        <v>161</v>
      </c>
      <c r="AB94" s="365">
        <f t="shared" si="80"/>
        <v>0</v>
      </c>
      <c r="AC94" s="367"/>
      <c r="AD94" s="368">
        <f>IF(AE94="Yes",10,0)</f>
        <v>0</v>
      </c>
      <c r="AE94" s="367"/>
      <c r="AF94" s="407">
        <f t="shared" si="74"/>
        <v>0</v>
      </c>
      <c r="AG94" s="407">
        <f t="shared" si="77"/>
        <v>0</v>
      </c>
      <c r="AH94" s="407">
        <f t="shared" si="75"/>
        <v>15</v>
      </c>
      <c r="AI94" s="407">
        <f t="shared" si="81"/>
        <v>10</v>
      </c>
      <c r="AJ94" s="364" t="s">
        <v>161</v>
      </c>
      <c r="AK94" s="407">
        <f t="shared" si="79"/>
        <v>15</v>
      </c>
      <c r="AL94" s="364" t="s">
        <v>751</v>
      </c>
      <c r="AM94" s="407">
        <f t="shared" si="76"/>
        <v>10</v>
      </c>
      <c r="AN94" s="364" t="s">
        <v>161</v>
      </c>
      <c r="AO94" s="407">
        <f>IF(AP94="Yes",5,0)</f>
        <v>5</v>
      </c>
      <c r="AP94" s="364" t="s">
        <v>161</v>
      </c>
      <c r="AQ94" s="407">
        <f t="shared" si="78"/>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61"/>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73"/>
        <v>30251.465305350732</v>
      </c>
      <c r="Y95" s="367"/>
      <c r="Z95" s="365">
        <f>IF(AA95="Yes",15,0)</f>
        <v>15</v>
      </c>
      <c r="AA95" s="367" t="s">
        <v>161</v>
      </c>
      <c r="AB95" s="365">
        <f t="shared" si="80"/>
        <v>0</v>
      </c>
      <c r="AC95" s="367"/>
      <c r="AD95" s="368">
        <f>IF(AE95="Yes",10,0)</f>
        <v>0</v>
      </c>
      <c r="AE95" s="367"/>
      <c r="AF95" s="407">
        <f t="shared" si="74"/>
        <v>0</v>
      </c>
      <c r="AG95" s="407">
        <f t="shared" si="77"/>
        <v>0</v>
      </c>
      <c r="AH95" s="407">
        <f t="shared" si="75"/>
        <v>15</v>
      </c>
      <c r="AI95" s="407">
        <f t="shared" si="81"/>
        <v>10</v>
      </c>
      <c r="AJ95" s="364" t="s">
        <v>161</v>
      </c>
      <c r="AK95" s="407">
        <f t="shared" si="79"/>
        <v>15</v>
      </c>
      <c r="AL95" s="364" t="s">
        <v>751</v>
      </c>
      <c r="AM95" s="407">
        <f t="shared" si="76"/>
        <v>10</v>
      </c>
      <c r="AN95" s="364" t="s">
        <v>161</v>
      </c>
      <c r="AO95" s="407">
        <f>IF(AP95="Yes",5,0)</f>
        <v>5</v>
      </c>
      <c r="AP95" s="364" t="s">
        <v>161</v>
      </c>
      <c r="AQ95" s="407">
        <f t="shared" si="78"/>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61"/>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73"/>
        <v>14750.954714569027</v>
      </c>
      <c r="Y96" s="367"/>
      <c r="Z96" s="365">
        <f>IF(AA96="Yes",15,0)</f>
        <v>15</v>
      </c>
      <c r="AA96" s="367" t="s">
        <v>161</v>
      </c>
      <c r="AB96" s="365">
        <f t="shared" si="80"/>
        <v>0</v>
      </c>
      <c r="AC96" s="367"/>
      <c r="AD96" s="368">
        <f>IF(AE96="Yes",10,0)</f>
        <v>0</v>
      </c>
      <c r="AE96" s="367"/>
      <c r="AF96" s="407">
        <f t="shared" si="74"/>
        <v>0</v>
      </c>
      <c r="AG96" s="407">
        <f t="shared" si="77"/>
        <v>0</v>
      </c>
      <c r="AH96" s="407">
        <f t="shared" si="75"/>
        <v>15</v>
      </c>
      <c r="AI96" s="407">
        <f t="shared" si="81"/>
        <v>10</v>
      </c>
      <c r="AJ96" s="364" t="s">
        <v>161</v>
      </c>
      <c r="AK96" s="407">
        <f t="shared" si="79"/>
        <v>15</v>
      </c>
      <c r="AL96" s="364" t="s">
        <v>751</v>
      </c>
      <c r="AM96" s="407">
        <f t="shared" si="76"/>
        <v>10</v>
      </c>
      <c r="AN96" s="364" t="s">
        <v>161</v>
      </c>
      <c r="AO96" s="407">
        <f>IF(AP96="Yes",5,0)</f>
        <v>5</v>
      </c>
      <c r="AP96" s="364" t="s">
        <v>161</v>
      </c>
      <c r="AQ96" s="407">
        <f t="shared" si="78"/>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61"/>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hidden="1"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203">
        <v>9.75</v>
      </c>
      <c r="U97" s="462"/>
      <c r="V97" s="205" t="s">
        <v>155</v>
      </c>
      <c r="W97" s="392"/>
      <c r="X97" s="393">
        <f t="shared" si="73"/>
        <v>4205.3913116615495</v>
      </c>
      <c r="Y97" s="394"/>
      <c r="Z97" s="394"/>
      <c r="AA97" s="394" t="s">
        <v>161</v>
      </c>
      <c r="AB97" s="394"/>
      <c r="AC97" s="394"/>
      <c r="AD97" s="394"/>
      <c r="AE97" s="394"/>
      <c r="AF97" s="407">
        <f t="shared" si="74"/>
        <v>5</v>
      </c>
      <c r="AG97" s="407">
        <f t="shared" si="77"/>
        <v>0</v>
      </c>
      <c r="AH97" s="407">
        <f t="shared" si="75"/>
        <v>15</v>
      </c>
      <c r="AI97" s="407">
        <f t="shared" si="81"/>
        <v>10</v>
      </c>
      <c r="AJ97" s="391" t="s">
        <v>161</v>
      </c>
      <c r="AK97" s="407">
        <f t="shared" si="79"/>
        <v>15</v>
      </c>
      <c r="AL97" s="391" t="s">
        <v>751</v>
      </c>
      <c r="AM97" s="407">
        <f t="shared" si="76"/>
        <v>10</v>
      </c>
      <c r="AN97" s="391" t="s">
        <v>161</v>
      </c>
      <c r="AO97" s="407">
        <f>IF(AP97="Yes",10,0)</f>
        <v>0</v>
      </c>
      <c r="AP97" s="391" t="s">
        <v>162</v>
      </c>
      <c r="AQ97" s="407">
        <f t="shared" si="78"/>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391">
        <v>9.75</v>
      </c>
      <c r="U98" s="462"/>
      <c r="V98" s="205" t="s">
        <v>155</v>
      </c>
      <c r="W98" s="392"/>
      <c r="X98" s="393">
        <f t="shared" si="73"/>
        <v>5058.8550026752273</v>
      </c>
      <c r="Y98" s="394"/>
      <c r="Z98" s="394"/>
      <c r="AA98" s="394" t="s">
        <v>161</v>
      </c>
      <c r="AB98" s="394"/>
      <c r="AC98" s="394"/>
      <c r="AD98" s="394"/>
      <c r="AE98" s="394"/>
      <c r="AF98" s="407">
        <f t="shared" si="74"/>
        <v>5</v>
      </c>
      <c r="AG98" s="407">
        <f t="shared" si="77"/>
        <v>0</v>
      </c>
      <c r="AH98" s="407">
        <f t="shared" si="75"/>
        <v>15</v>
      </c>
      <c r="AI98" s="407">
        <f t="shared" si="81"/>
        <v>10</v>
      </c>
      <c r="AJ98" s="391" t="s">
        <v>161</v>
      </c>
      <c r="AK98" s="407">
        <f t="shared" si="79"/>
        <v>15</v>
      </c>
      <c r="AL98" s="391" t="s">
        <v>751</v>
      </c>
      <c r="AM98" s="407">
        <f t="shared" si="76"/>
        <v>10</v>
      </c>
      <c r="AN98" s="391" t="s">
        <v>161</v>
      </c>
      <c r="AO98" s="407">
        <f>IF(AP98="Yes",10,0)</f>
        <v>0</v>
      </c>
      <c r="AP98" s="391" t="s">
        <v>162</v>
      </c>
      <c r="AQ98" s="407">
        <f t="shared" si="78"/>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391">
        <v>13.5</v>
      </c>
      <c r="U99" s="462"/>
      <c r="V99" s="205" t="s">
        <v>155</v>
      </c>
      <c r="W99" s="392"/>
      <c r="X99" s="393">
        <f t="shared" si="73"/>
        <v>158402.20385674931</v>
      </c>
      <c r="Y99" s="394"/>
      <c r="Z99" s="394"/>
      <c r="AA99" s="394" t="s">
        <v>161</v>
      </c>
      <c r="AB99" s="394"/>
      <c r="AC99" s="394"/>
      <c r="AD99" s="394"/>
      <c r="AE99" s="394"/>
      <c r="AF99" s="407">
        <f t="shared" si="74"/>
        <v>5</v>
      </c>
      <c r="AG99" s="407">
        <f t="shared" si="77"/>
        <v>0</v>
      </c>
      <c r="AH99" s="407">
        <f t="shared" si="75"/>
        <v>15</v>
      </c>
      <c r="AI99" s="407">
        <f t="shared" si="81"/>
        <v>10</v>
      </c>
      <c r="AJ99" s="391" t="s">
        <v>161</v>
      </c>
      <c r="AK99" s="407">
        <f t="shared" si="79"/>
        <v>15</v>
      </c>
      <c r="AL99" s="391" t="s">
        <v>751</v>
      </c>
      <c r="AM99" s="407">
        <f t="shared" si="76"/>
        <v>10</v>
      </c>
      <c r="AN99" s="391" t="s">
        <v>161</v>
      </c>
      <c r="AO99" s="407">
        <f>IF(AP99="Yes",10,0)</f>
        <v>0</v>
      </c>
      <c r="AP99" s="391" t="s">
        <v>162</v>
      </c>
      <c r="AQ99" s="407">
        <f t="shared" si="78"/>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73"/>
        <v>42541.123085649466</v>
      </c>
      <c r="Y100" s="367"/>
      <c r="Z100" s="365">
        <f>IF(AA100="Yes",15,0)</f>
        <v>15</v>
      </c>
      <c r="AA100" s="367" t="s">
        <v>161</v>
      </c>
      <c r="AB100" s="365">
        <f>IF(AC100="Yes",10,0)</f>
        <v>0</v>
      </c>
      <c r="AC100" s="367"/>
      <c r="AD100" s="368">
        <f>IF(AE100="Yes",10,0)</f>
        <v>0</v>
      </c>
      <c r="AE100" s="367"/>
      <c r="AF100" s="407">
        <f t="shared" si="74"/>
        <v>0</v>
      </c>
      <c r="AG100" s="407">
        <f t="shared" si="77"/>
        <v>0</v>
      </c>
      <c r="AH100" s="407">
        <f t="shared" si="75"/>
        <v>15</v>
      </c>
      <c r="AI100" s="407">
        <f t="shared" si="81"/>
        <v>10</v>
      </c>
      <c r="AJ100" s="364" t="s">
        <v>161</v>
      </c>
      <c r="AK100" s="407">
        <f t="shared" si="79"/>
        <v>15</v>
      </c>
      <c r="AL100" s="364" t="s">
        <v>751</v>
      </c>
      <c r="AM100" s="407">
        <f t="shared" si="76"/>
        <v>10</v>
      </c>
      <c r="AN100" s="364" t="s">
        <v>161</v>
      </c>
      <c r="AO100" s="407">
        <f>IF(AP100="Yes",5,0)</f>
        <v>5</v>
      </c>
      <c r="AP100" s="364" t="s">
        <v>161</v>
      </c>
      <c r="AQ100" s="407">
        <f t="shared" si="78"/>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73"/>
        <v>25836.240721888931</v>
      </c>
      <c r="Y101" s="367"/>
      <c r="Z101" s="367"/>
      <c r="AA101" s="367" t="s">
        <v>161</v>
      </c>
      <c r="AB101" s="365">
        <f>IF(AC101="Yes",10,0)</f>
        <v>0</v>
      </c>
      <c r="AC101" s="367"/>
      <c r="AD101" s="368">
        <f>IF(AE101="Yes",10,0)</f>
        <v>0</v>
      </c>
      <c r="AE101" s="367"/>
      <c r="AF101" s="407">
        <f t="shared" si="74"/>
        <v>0</v>
      </c>
      <c r="AG101" s="407">
        <f t="shared" si="77"/>
        <v>0</v>
      </c>
      <c r="AH101" s="407">
        <f t="shared" si="75"/>
        <v>15</v>
      </c>
      <c r="AI101" s="407">
        <f t="shared" si="81"/>
        <v>10</v>
      </c>
      <c r="AJ101" s="364" t="s">
        <v>161</v>
      </c>
      <c r="AK101" s="407">
        <f t="shared" si="79"/>
        <v>15</v>
      </c>
      <c r="AL101" s="364" t="s">
        <v>751</v>
      </c>
      <c r="AM101" s="407">
        <f t="shared" si="76"/>
        <v>10</v>
      </c>
      <c r="AN101" s="364" t="s">
        <v>161</v>
      </c>
      <c r="AO101" s="407">
        <f>IF(AP101="Yes",5,0)</f>
        <v>5</v>
      </c>
      <c r="AP101" s="364" t="s">
        <v>161</v>
      </c>
      <c r="AQ101" s="407">
        <f t="shared" si="78"/>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73"/>
        <v>12610.773883801105</v>
      </c>
      <c r="Y102" s="367"/>
      <c r="Z102" s="367"/>
      <c r="AA102" s="367" t="s">
        <v>161</v>
      </c>
      <c r="AB102" s="365">
        <f>IF(AC102="Yes",10,0)</f>
        <v>0</v>
      </c>
      <c r="AC102" s="367"/>
      <c r="AD102" s="368">
        <f>IF(AE102="Yes",10,0)</f>
        <v>0</v>
      </c>
      <c r="AE102" s="367"/>
      <c r="AF102" s="407">
        <f t="shared" si="74"/>
        <v>0</v>
      </c>
      <c r="AG102" s="407">
        <f t="shared" si="77"/>
        <v>0</v>
      </c>
      <c r="AH102" s="407">
        <f t="shared" si="75"/>
        <v>15</v>
      </c>
      <c r="AI102" s="407">
        <f t="shared" si="81"/>
        <v>10</v>
      </c>
      <c r="AJ102" s="364" t="s">
        <v>161</v>
      </c>
      <c r="AK102" s="407">
        <f t="shared" si="79"/>
        <v>15</v>
      </c>
      <c r="AL102" s="364" t="s">
        <v>751</v>
      </c>
      <c r="AM102" s="407">
        <f t="shared" si="76"/>
        <v>10</v>
      </c>
      <c r="AN102" s="364" t="s">
        <v>161</v>
      </c>
      <c r="AO102" s="407">
        <f>IF(AP102="Yes",5,0)</f>
        <v>5</v>
      </c>
      <c r="AP102" s="364" t="s">
        <v>161</v>
      </c>
      <c r="AQ102" s="407">
        <f t="shared" si="78"/>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hidden="1"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391">
        <v>13.5</v>
      </c>
      <c r="U103" s="462"/>
      <c r="V103" s="205" t="s">
        <v>155</v>
      </c>
      <c r="W103" s="392"/>
      <c r="X103" s="393">
        <f t="shared" si="73"/>
        <v>130718.95424836602</v>
      </c>
      <c r="Y103" s="394"/>
      <c r="Z103" s="394"/>
      <c r="AA103" s="394" t="s">
        <v>161</v>
      </c>
      <c r="AB103" s="394"/>
      <c r="AC103" s="394"/>
      <c r="AD103" s="394"/>
      <c r="AE103" s="394"/>
      <c r="AF103" s="407">
        <f t="shared" si="74"/>
        <v>5</v>
      </c>
      <c r="AG103" s="407">
        <f t="shared" si="77"/>
        <v>0</v>
      </c>
      <c r="AH103" s="407">
        <f t="shared" si="75"/>
        <v>15</v>
      </c>
      <c r="AI103" s="407">
        <f t="shared" si="81"/>
        <v>10</v>
      </c>
      <c r="AJ103" s="391" t="s">
        <v>161</v>
      </c>
      <c r="AK103" s="407">
        <f t="shared" si="79"/>
        <v>15</v>
      </c>
      <c r="AL103" s="391" t="s">
        <v>751</v>
      </c>
      <c r="AM103" s="407">
        <f t="shared" si="76"/>
        <v>10</v>
      </c>
      <c r="AN103" s="391" t="s">
        <v>161</v>
      </c>
      <c r="AO103" s="407">
        <f>IF(AP103="Yes",10,0)</f>
        <v>0</v>
      </c>
      <c r="AP103" s="391" t="s">
        <v>162</v>
      </c>
      <c r="AQ103" s="407">
        <f t="shared" si="78"/>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73"/>
        <v>35378.55049024563</v>
      </c>
      <c r="Y104" s="367"/>
      <c r="Z104" s="367"/>
      <c r="AA104" s="367" t="s">
        <v>161</v>
      </c>
      <c r="AB104" s="365">
        <f>IF(AC104="Yes",10,0)</f>
        <v>0</v>
      </c>
      <c r="AC104" s="367"/>
      <c r="AD104" s="368">
        <f>IF(AE104="Yes",10,0)</f>
        <v>0</v>
      </c>
      <c r="AE104" s="367"/>
      <c r="AF104" s="407">
        <f t="shared" si="74"/>
        <v>0</v>
      </c>
      <c r="AG104" s="407">
        <f t="shared" si="77"/>
        <v>0</v>
      </c>
      <c r="AH104" s="407">
        <f t="shared" si="75"/>
        <v>15</v>
      </c>
      <c r="AI104" s="407">
        <f t="shared" si="81"/>
        <v>10</v>
      </c>
      <c r="AJ104" s="364" t="s">
        <v>161</v>
      </c>
      <c r="AK104" s="407">
        <f t="shared" si="79"/>
        <v>15</v>
      </c>
      <c r="AL104" s="364" t="s">
        <v>751</v>
      </c>
      <c r="AM104" s="407">
        <f t="shared" si="76"/>
        <v>10</v>
      </c>
      <c r="AN104" s="364" t="s">
        <v>161</v>
      </c>
      <c r="AO104" s="407">
        <f>IF(AP104="Yes",5,0)</f>
        <v>5</v>
      </c>
      <c r="AP104" s="364" t="s">
        <v>161</v>
      </c>
      <c r="AQ104" s="407">
        <f t="shared" si="78"/>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hidden="1"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391">
        <v>13.5</v>
      </c>
      <c r="U105" s="462"/>
      <c r="V105" s="205" t="s">
        <v>155</v>
      </c>
      <c r="W105" s="392"/>
      <c r="X105" s="393">
        <f t="shared" si="73"/>
        <v>161857.84658691063</v>
      </c>
      <c r="Y105" s="394"/>
      <c r="Z105" s="394"/>
      <c r="AA105" s="394" t="s">
        <v>161</v>
      </c>
      <c r="AB105" s="394"/>
      <c r="AC105" s="394"/>
      <c r="AD105" s="394"/>
      <c r="AE105" s="394"/>
      <c r="AF105" s="407">
        <f t="shared" si="74"/>
        <v>5</v>
      </c>
      <c r="AG105" s="407">
        <f t="shared" si="77"/>
        <v>0</v>
      </c>
      <c r="AH105" s="407">
        <f t="shared" si="75"/>
        <v>15</v>
      </c>
      <c r="AI105" s="407">
        <f t="shared" si="81"/>
        <v>10</v>
      </c>
      <c r="AJ105" s="391" t="s">
        <v>161</v>
      </c>
      <c r="AK105" s="407">
        <f t="shared" si="79"/>
        <v>15</v>
      </c>
      <c r="AL105" s="391" t="s">
        <v>751</v>
      </c>
      <c r="AM105" s="407">
        <f t="shared" si="76"/>
        <v>10</v>
      </c>
      <c r="AN105" s="391" t="s">
        <v>161</v>
      </c>
      <c r="AO105" s="407">
        <f>IF(AP105="Yes",10,0)</f>
        <v>0</v>
      </c>
      <c r="AP105" s="391" t="s">
        <v>162</v>
      </c>
      <c r="AQ105" s="407">
        <f t="shared" si="78"/>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73"/>
        <v>24512.281411098757</v>
      </c>
      <c r="Y106" s="367"/>
      <c r="Z106" s="367"/>
      <c r="AA106" s="367" t="s">
        <v>161</v>
      </c>
      <c r="AB106" s="365">
        <f>IF(AC106="Yes",10,0)</f>
        <v>0</v>
      </c>
      <c r="AC106" s="367"/>
      <c r="AD106" s="368">
        <f>IF(AE106="Yes",10,0)</f>
        <v>0</v>
      </c>
      <c r="AE106" s="367"/>
      <c r="AF106" s="407">
        <f t="shared" si="74"/>
        <v>0</v>
      </c>
      <c r="AG106" s="407">
        <f t="shared" si="77"/>
        <v>0</v>
      </c>
      <c r="AH106" s="407">
        <f t="shared" si="75"/>
        <v>15</v>
      </c>
      <c r="AI106" s="407">
        <f t="shared" si="81"/>
        <v>10</v>
      </c>
      <c r="AJ106" s="364" t="s">
        <v>161</v>
      </c>
      <c r="AK106" s="407">
        <f t="shared" si="79"/>
        <v>15</v>
      </c>
      <c r="AL106" s="364" t="s">
        <v>751</v>
      </c>
      <c r="AM106" s="407">
        <f t="shared" si="76"/>
        <v>10</v>
      </c>
      <c r="AN106" s="364" t="s">
        <v>161</v>
      </c>
      <c r="AO106" s="407">
        <f>IF(AP106="Yes",5,0)</f>
        <v>5</v>
      </c>
      <c r="AP106" s="364" t="s">
        <v>161</v>
      </c>
      <c r="AQ106" s="407">
        <f t="shared" si="78"/>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63" hidden="1" x14ac:dyDescent="0.2">
      <c r="A107" s="478" t="s">
        <v>599</v>
      </c>
      <c r="B107" s="479" t="s">
        <v>233</v>
      </c>
      <c r="C107" s="480" t="s">
        <v>214</v>
      </c>
      <c r="D107" s="481" t="s">
        <v>761</v>
      </c>
      <c r="E107" s="238" t="s">
        <v>179</v>
      </c>
      <c r="F107" s="403"/>
      <c r="G107" s="482" t="s">
        <v>631</v>
      </c>
      <c r="H107" s="482" t="s">
        <v>670</v>
      </c>
      <c r="I107" s="482" t="s">
        <v>671</v>
      </c>
      <c r="J107" s="482" t="s">
        <v>707</v>
      </c>
      <c r="K107" s="482" t="s">
        <v>730</v>
      </c>
      <c r="L107" s="483">
        <v>335000</v>
      </c>
      <c r="M107" s="198"/>
      <c r="N107" s="462"/>
      <c r="O107" s="199"/>
      <c r="P107" s="389"/>
      <c r="Q107" s="389"/>
      <c r="R107" s="389"/>
      <c r="S107" s="409">
        <v>13.578235911783022</v>
      </c>
      <c r="T107" s="391">
        <v>6.75</v>
      </c>
      <c r="U107" s="462"/>
      <c r="V107" s="205" t="s">
        <v>155</v>
      </c>
      <c r="W107" s="392"/>
      <c r="X107" s="393">
        <f t="shared" si="73"/>
        <v>41823.814655172406</v>
      </c>
      <c r="Y107" s="394"/>
      <c r="Z107" s="394"/>
      <c r="AA107" s="394" t="s">
        <v>161</v>
      </c>
      <c r="AB107" s="394"/>
      <c r="AC107" s="394"/>
      <c r="AD107" s="394"/>
      <c r="AE107" s="394"/>
      <c r="AF107" s="407">
        <f t="shared" si="74"/>
        <v>5</v>
      </c>
      <c r="AG107" s="407">
        <f t="shared" si="77"/>
        <v>0</v>
      </c>
      <c r="AH107" s="407">
        <f t="shared" si="75"/>
        <v>15</v>
      </c>
      <c r="AI107" s="407">
        <f t="shared" si="81"/>
        <v>10</v>
      </c>
      <c r="AJ107" s="391" t="s">
        <v>161</v>
      </c>
      <c r="AK107" s="407">
        <f t="shared" si="79"/>
        <v>15</v>
      </c>
      <c r="AL107" s="391" t="s">
        <v>751</v>
      </c>
      <c r="AM107" s="407">
        <f t="shared" si="76"/>
        <v>10</v>
      </c>
      <c r="AN107" s="391" t="s">
        <v>161</v>
      </c>
      <c r="AO107" s="407">
        <f>IF(AP107="Yes",10,0)</f>
        <v>0</v>
      </c>
      <c r="AP107" s="391" t="s">
        <v>162</v>
      </c>
      <c r="AQ107" s="407">
        <f t="shared" si="78"/>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13.578235911783022</v>
      </c>
      <c r="BW107" s="406"/>
      <c r="BX107" s="408"/>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8" t="s">
        <v>600</v>
      </c>
      <c r="B108" s="479" t="s">
        <v>243</v>
      </c>
      <c r="C108" s="480" t="s">
        <v>214</v>
      </c>
      <c r="D108" s="481" t="s">
        <v>761</v>
      </c>
      <c r="E108" s="238" t="s">
        <v>179</v>
      </c>
      <c r="F108" s="403"/>
      <c r="G108" s="482" t="s">
        <v>204</v>
      </c>
      <c r="H108" s="482" t="s">
        <v>648</v>
      </c>
      <c r="I108" s="482" t="s">
        <v>672</v>
      </c>
      <c r="J108" s="482" t="s">
        <v>699</v>
      </c>
      <c r="K108" s="482" t="s">
        <v>731</v>
      </c>
      <c r="L108" s="483">
        <v>410100</v>
      </c>
      <c r="M108" s="198"/>
      <c r="N108" s="462"/>
      <c r="O108" s="199"/>
      <c r="P108" s="389"/>
      <c r="Q108" s="389"/>
      <c r="R108" s="389"/>
      <c r="S108" s="409">
        <v>13.560226164350158</v>
      </c>
      <c r="T108" s="391">
        <v>9.75</v>
      </c>
      <c r="U108" s="462"/>
      <c r="V108" s="205" t="s">
        <v>155</v>
      </c>
      <c r="W108" s="392"/>
      <c r="X108" s="393">
        <f t="shared" si="73"/>
        <v>5436.1832356162604</v>
      </c>
      <c r="Y108" s="394"/>
      <c r="Z108" s="394"/>
      <c r="AA108" s="394" t="s">
        <v>161</v>
      </c>
      <c r="AB108" s="394"/>
      <c r="AC108" s="394"/>
      <c r="AD108" s="394"/>
      <c r="AE108" s="394"/>
      <c r="AF108" s="407">
        <f t="shared" si="74"/>
        <v>5</v>
      </c>
      <c r="AG108" s="407">
        <f t="shared" si="77"/>
        <v>0</v>
      </c>
      <c r="AH108" s="407">
        <f t="shared" si="75"/>
        <v>15</v>
      </c>
      <c r="AI108" s="407">
        <f t="shared" si="81"/>
        <v>10</v>
      </c>
      <c r="AJ108" s="391" t="s">
        <v>161</v>
      </c>
      <c r="AK108" s="407">
        <f t="shared" si="79"/>
        <v>15</v>
      </c>
      <c r="AL108" s="391" t="s">
        <v>751</v>
      </c>
      <c r="AM108" s="407">
        <f t="shared" si="76"/>
        <v>10</v>
      </c>
      <c r="AN108" s="391" t="s">
        <v>161</v>
      </c>
      <c r="AO108" s="407">
        <f>IF(AP108="Yes",10,0)</f>
        <v>0</v>
      </c>
      <c r="AP108" s="391" t="s">
        <v>162</v>
      </c>
      <c r="AQ108" s="407">
        <f t="shared" si="78"/>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8"/>
      <c r="BV108" s="406">
        <f>S108+BU108*0.25</f>
        <v>13.560226164350158</v>
      </c>
      <c r="BW108" s="406"/>
      <c r="BX108" s="408"/>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8" t="s">
        <v>607</v>
      </c>
      <c r="B109" s="479" t="s">
        <v>376</v>
      </c>
      <c r="C109" s="480" t="s">
        <v>214</v>
      </c>
      <c r="D109" s="481" t="s">
        <v>761</v>
      </c>
      <c r="E109" s="238" t="s">
        <v>179</v>
      </c>
      <c r="F109" s="403"/>
      <c r="G109" s="482" t="s">
        <v>636</v>
      </c>
      <c r="H109" s="484" t="s">
        <v>683</v>
      </c>
      <c r="I109" s="484" t="s">
        <v>684</v>
      </c>
      <c r="J109" s="482" t="s">
        <v>719</v>
      </c>
      <c r="K109" s="482" t="s">
        <v>732</v>
      </c>
      <c r="L109" s="483">
        <v>160000</v>
      </c>
      <c r="M109" s="198"/>
      <c r="N109" s="462"/>
      <c r="O109" s="199"/>
      <c r="P109" s="389"/>
      <c r="Q109" s="389"/>
      <c r="R109" s="389"/>
      <c r="S109" s="409">
        <v>12.590571576383752</v>
      </c>
      <c r="T109" s="391">
        <v>9.75</v>
      </c>
      <c r="U109" s="462"/>
      <c r="V109" s="205" t="s">
        <v>155</v>
      </c>
      <c r="W109" s="392"/>
      <c r="X109" s="393">
        <f t="shared" si="73"/>
        <v>3803.5049627791564</v>
      </c>
      <c r="Y109" s="394"/>
      <c r="Z109" s="394"/>
      <c r="AA109" s="394" t="s">
        <v>161</v>
      </c>
      <c r="AB109" s="394"/>
      <c r="AC109" s="394"/>
      <c r="AD109" s="394"/>
      <c r="AE109" s="394"/>
      <c r="AF109" s="407">
        <f t="shared" si="74"/>
        <v>0</v>
      </c>
      <c r="AG109" s="407">
        <f t="shared" si="77"/>
        <v>5</v>
      </c>
      <c r="AH109" s="407">
        <f t="shared" si="75"/>
        <v>15</v>
      </c>
      <c r="AI109" s="407">
        <f t="shared" si="81"/>
        <v>10</v>
      </c>
      <c r="AJ109" s="391" t="s">
        <v>161</v>
      </c>
      <c r="AK109" s="407">
        <f t="shared" si="79"/>
        <v>15</v>
      </c>
      <c r="AL109" s="391" t="s">
        <v>751</v>
      </c>
      <c r="AM109" s="407">
        <f t="shared" si="76"/>
        <v>10</v>
      </c>
      <c r="AN109" s="391" t="s">
        <v>161</v>
      </c>
      <c r="AO109" s="407">
        <f>IF(AP109="Yes",10,0)</f>
        <v>0</v>
      </c>
      <c r="AP109" s="391" t="s">
        <v>162</v>
      </c>
      <c r="AQ109" s="407">
        <f t="shared" si="78"/>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7">
        <v>0</v>
      </c>
      <c r="BV109" s="406">
        <f>S109+BU109*0.25</f>
        <v>12.590571576383752</v>
      </c>
      <c r="BW109" s="406"/>
      <c r="BX109" s="408"/>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73"/>
        <v>80355.454717337881</v>
      </c>
      <c r="Y110" s="367"/>
      <c r="Z110" s="367"/>
      <c r="AA110" s="367" t="s">
        <v>161</v>
      </c>
      <c r="AB110" s="365">
        <f>IF(AC110="Yes",10,0)</f>
        <v>0</v>
      </c>
      <c r="AC110" s="367"/>
      <c r="AD110" s="368">
        <f>IF(AE110="Yes",10,0)</f>
        <v>0</v>
      </c>
      <c r="AE110" s="367"/>
      <c r="AF110" s="407">
        <f t="shared" si="74"/>
        <v>0</v>
      </c>
      <c r="AG110" s="407">
        <f t="shared" si="77"/>
        <v>0</v>
      </c>
      <c r="AH110" s="407">
        <f t="shared" si="75"/>
        <v>15</v>
      </c>
      <c r="AI110" s="407">
        <f t="shared" si="81"/>
        <v>10</v>
      </c>
      <c r="AJ110" s="364" t="s">
        <v>161</v>
      </c>
      <c r="AK110" s="407">
        <f t="shared" si="79"/>
        <v>15</v>
      </c>
      <c r="AL110" s="364" t="s">
        <v>751</v>
      </c>
      <c r="AM110" s="407">
        <f t="shared" si="76"/>
        <v>10</v>
      </c>
      <c r="AN110" s="364" t="s">
        <v>161</v>
      </c>
      <c r="AO110" s="407">
        <f>IF(AP110="Yes",5,0)</f>
        <v>5</v>
      </c>
      <c r="AP110" s="364" t="s">
        <v>161</v>
      </c>
      <c r="AQ110" s="407">
        <f t="shared" si="78"/>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73"/>
        <v>271656.7269786718</v>
      </c>
      <c r="Y111" s="367"/>
      <c r="Z111" s="367"/>
      <c r="AA111" s="367" t="s">
        <v>161</v>
      </c>
      <c r="AB111" s="365">
        <f>IF(AC111="Yes",10,0)</f>
        <v>0</v>
      </c>
      <c r="AC111" s="367"/>
      <c r="AD111" s="368">
        <f>IF(AE111="Yes",10,0)</f>
        <v>0</v>
      </c>
      <c r="AE111" s="367"/>
      <c r="AF111" s="407">
        <f t="shared" si="74"/>
        <v>0</v>
      </c>
      <c r="AG111" s="407">
        <f t="shared" si="77"/>
        <v>0</v>
      </c>
      <c r="AH111" s="407">
        <f t="shared" si="75"/>
        <v>15</v>
      </c>
      <c r="AI111" s="407">
        <f t="shared" si="81"/>
        <v>10</v>
      </c>
      <c r="AJ111" s="364" t="s">
        <v>161</v>
      </c>
      <c r="AK111" s="407">
        <f t="shared" si="79"/>
        <v>15</v>
      </c>
      <c r="AL111" s="364" t="s">
        <v>751</v>
      </c>
      <c r="AM111" s="407">
        <f t="shared" si="76"/>
        <v>10</v>
      </c>
      <c r="AN111" s="364" t="s">
        <v>161</v>
      </c>
      <c r="AO111" s="407">
        <f>IF(AP111="Yes",5,0)</f>
        <v>5</v>
      </c>
      <c r="AP111" s="364" t="s">
        <v>161</v>
      </c>
      <c r="AQ111" s="407">
        <f t="shared" si="78"/>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hidden="1"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391">
        <v>9.75</v>
      </c>
      <c r="U112" s="462"/>
      <c r="V112" s="205" t="s">
        <v>155</v>
      </c>
      <c r="W112" s="392"/>
      <c r="X112" s="393">
        <f t="shared" si="73"/>
        <v>9170.2063106796122</v>
      </c>
      <c r="Y112" s="394"/>
      <c r="Z112" s="394"/>
      <c r="AA112" s="394" t="s">
        <v>161</v>
      </c>
      <c r="AB112" s="394"/>
      <c r="AC112" s="394"/>
      <c r="AD112" s="394"/>
      <c r="AE112" s="394"/>
      <c r="AF112" s="407">
        <f t="shared" si="74"/>
        <v>5</v>
      </c>
      <c r="AG112" s="407">
        <f t="shared" si="77"/>
        <v>0</v>
      </c>
      <c r="AH112" s="407">
        <f t="shared" si="75"/>
        <v>15</v>
      </c>
      <c r="AI112" s="407">
        <f t="shared" si="81"/>
        <v>10</v>
      </c>
      <c r="AJ112" s="391" t="s">
        <v>161</v>
      </c>
      <c r="AK112" s="407">
        <f t="shared" si="79"/>
        <v>15</v>
      </c>
      <c r="AL112" s="391" t="s">
        <v>751</v>
      </c>
      <c r="AM112" s="407">
        <f t="shared" si="76"/>
        <v>10</v>
      </c>
      <c r="AN112" s="391" t="s">
        <v>161</v>
      </c>
      <c r="AO112" s="407">
        <f>IF(AP112="Yes",10,0)</f>
        <v>0</v>
      </c>
      <c r="AP112" s="391" t="s">
        <v>162</v>
      </c>
      <c r="AQ112" s="407">
        <f t="shared" si="78"/>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3"/>
        <v>9755.5043252046289</v>
      </c>
      <c r="Y113" s="367"/>
      <c r="Z113" s="367"/>
      <c r="AA113" s="367" t="s">
        <v>161</v>
      </c>
      <c r="AB113" s="365">
        <f>IF(AC113="Yes",10,0)</f>
        <v>0</v>
      </c>
      <c r="AC113" s="367"/>
      <c r="AD113" s="368">
        <f>IF(AE113="Yes",10,0)</f>
        <v>0</v>
      </c>
      <c r="AE113" s="367"/>
      <c r="AF113" s="407">
        <f t="shared" si="74"/>
        <v>0</v>
      </c>
      <c r="AG113" s="407">
        <f t="shared" si="77"/>
        <v>0</v>
      </c>
      <c r="AH113" s="407">
        <f t="shared" si="75"/>
        <v>15</v>
      </c>
      <c r="AI113" s="407">
        <f t="shared" si="81"/>
        <v>10</v>
      </c>
      <c r="AJ113" s="364" t="s">
        <v>161</v>
      </c>
      <c r="AK113" s="407">
        <f t="shared" si="79"/>
        <v>15</v>
      </c>
      <c r="AL113" s="364" t="s">
        <v>751</v>
      </c>
      <c r="AM113" s="407">
        <f t="shared" si="76"/>
        <v>10</v>
      </c>
      <c r="AN113" s="364" t="s">
        <v>161</v>
      </c>
      <c r="AO113" s="407">
        <f>IF(AP113="Yes",5,0)</f>
        <v>5</v>
      </c>
      <c r="AP113" s="364" t="s">
        <v>161</v>
      </c>
      <c r="AQ113" s="407">
        <f t="shared" si="78"/>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3"/>
        <v>18353.891793552193</v>
      </c>
      <c r="Y114" s="367"/>
      <c r="Z114" s="367"/>
      <c r="AA114" s="367" t="s">
        <v>161</v>
      </c>
      <c r="AB114" s="365">
        <f>IF(AC114="Yes",10,0)</f>
        <v>0</v>
      </c>
      <c r="AC114" s="367"/>
      <c r="AD114" s="368">
        <f>IF(AE114="Yes",10,0)</f>
        <v>0</v>
      </c>
      <c r="AE114" s="367"/>
      <c r="AF114" s="407">
        <f t="shared" si="74"/>
        <v>0</v>
      </c>
      <c r="AG114" s="407">
        <f t="shared" si="77"/>
        <v>0</v>
      </c>
      <c r="AH114" s="407">
        <f t="shared" si="75"/>
        <v>15</v>
      </c>
      <c r="AI114" s="407">
        <f t="shared" si="81"/>
        <v>10</v>
      </c>
      <c r="AJ114" s="364" t="s">
        <v>161</v>
      </c>
      <c r="AK114" s="407">
        <f t="shared" si="79"/>
        <v>15</v>
      </c>
      <c r="AL114" s="364" t="s">
        <v>751</v>
      </c>
      <c r="AM114" s="407">
        <f t="shared" si="76"/>
        <v>10</v>
      </c>
      <c r="AN114" s="364" t="s">
        <v>161</v>
      </c>
      <c r="AO114" s="407">
        <f>IF(AP114="Yes",5,0)</f>
        <v>5</v>
      </c>
      <c r="AP114" s="364" t="s">
        <v>161</v>
      </c>
      <c r="AQ114" s="407">
        <f t="shared" si="78"/>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3"/>
        <v>33229.577892499241</v>
      </c>
      <c r="Y115" s="367"/>
      <c r="Z115" s="367"/>
      <c r="AA115" s="367" t="s">
        <v>161</v>
      </c>
      <c r="AB115" s="365">
        <f>IF(AC115="Yes",10,0)</f>
        <v>0</v>
      </c>
      <c r="AC115" s="367"/>
      <c r="AD115" s="368">
        <f>IF(AE115="Yes",10,0)</f>
        <v>0</v>
      </c>
      <c r="AE115" s="367"/>
      <c r="AF115" s="407">
        <f t="shared" si="74"/>
        <v>0</v>
      </c>
      <c r="AG115" s="407">
        <f t="shared" si="77"/>
        <v>0</v>
      </c>
      <c r="AH115" s="407">
        <f t="shared" si="75"/>
        <v>15</v>
      </c>
      <c r="AI115" s="407">
        <f t="shared" si="81"/>
        <v>10</v>
      </c>
      <c r="AJ115" s="364" t="s">
        <v>161</v>
      </c>
      <c r="AK115" s="407">
        <f t="shared" si="79"/>
        <v>15</v>
      </c>
      <c r="AL115" s="364" t="s">
        <v>751</v>
      </c>
      <c r="AM115" s="407">
        <f t="shared" si="76"/>
        <v>10</v>
      </c>
      <c r="AN115" s="364" t="s">
        <v>161</v>
      </c>
      <c r="AO115" s="407">
        <f>IF(AP115="Yes",5,0)</f>
        <v>5</v>
      </c>
      <c r="AP115" s="364" t="s">
        <v>161</v>
      </c>
      <c r="AQ115" s="407">
        <f t="shared" si="78"/>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3"/>
        <v>17607.495611344937</v>
      </c>
      <c r="Y116" s="367"/>
      <c r="Z116" s="367"/>
      <c r="AA116" s="367" t="s">
        <v>161</v>
      </c>
      <c r="AB116" s="365">
        <f>IF(AC116="Yes",10,0)</f>
        <v>0</v>
      </c>
      <c r="AC116" s="367"/>
      <c r="AD116" s="368">
        <f>IF(AE116="Yes",10,0)</f>
        <v>0</v>
      </c>
      <c r="AE116" s="367"/>
      <c r="AF116" s="407">
        <f t="shared" si="74"/>
        <v>0</v>
      </c>
      <c r="AG116" s="407">
        <f t="shared" si="77"/>
        <v>0</v>
      </c>
      <c r="AH116" s="407">
        <f t="shared" si="75"/>
        <v>15</v>
      </c>
      <c r="AI116" s="407">
        <f t="shared" si="81"/>
        <v>10</v>
      </c>
      <c r="AJ116" s="364" t="s">
        <v>161</v>
      </c>
      <c r="AK116" s="407">
        <f t="shared" si="79"/>
        <v>15</v>
      </c>
      <c r="AL116" s="364" t="s">
        <v>751</v>
      </c>
      <c r="AM116" s="407">
        <f t="shared" si="76"/>
        <v>10</v>
      </c>
      <c r="AN116" s="364" t="s">
        <v>161</v>
      </c>
      <c r="AO116" s="407">
        <f>IF(AP116="Yes",5,0)</f>
        <v>5</v>
      </c>
      <c r="AP116" s="364" t="s">
        <v>161</v>
      </c>
      <c r="AQ116" s="407">
        <f t="shared" si="78"/>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ref="X117:X148" si="82">(EI117/CZ117)/CO117</f>
        <v>6317.5983018295765</v>
      </c>
      <c r="Y117" s="367"/>
      <c r="Z117" s="367"/>
      <c r="AA117" s="367" t="s">
        <v>161</v>
      </c>
      <c r="AB117" s="365">
        <f>IF(AC117="Yes",10,0)</f>
        <v>0</v>
      </c>
      <c r="AC117" s="367"/>
      <c r="AD117" s="368">
        <f>IF(AE117="Yes",10,0)</f>
        <v>0</v>
      </c>
      <c r="AE117" s="367"/>
      <c r="AF117" s="407">
        <f t="shared" ref="AF117:AF148" si="83">IF(AU117&lt;30,0,IF(AU117&lt;50,5,IF(AU117&lt;65,10,IF(AU117&lt;79,15,IF(AU117&gt;80,20)))))</f>
        <v>0</v>
      </c>
      <c r="AG117" s="407">
        <f t="shared" si="77"/>
        <v>0</v>
      </c>
      <c r="AH117" s="407">
        <f t="shared" ref="AH117:AH148" si="84">IF(AA117="Yes",15,0)</f>
        <v>15</v>
      </c>
      <c r="AI117" s="407">
        <f t="shared" si="81"/>
        <v>10</v>
      </c>
      <c r="AJ117" s="364" t="s">
        <v>161</v>
      </c>
      <c r="AK117" s="407">
        <f t="shared" si="79"/>
        <v>15</v>
      </c>
      <c r="AL117" s="364" t="s">
        <v>751</v>
      </c>
      <c r="AM117" s="407">
        <f t="shared" ref="AM117:AM148" si="85">IF(AN117="Yes",10,0)</f>
        <v>10</v>
      </c>
      <c r="AN117" s="364" t="s">
        <v>161</v>
      </c>
      <c r="AO117" s="407">
        <f>IF(AP117="Yes",5,0)</f>
        <v>5</v>
      </c>
      <c r="AP117" s="364" t="s">
        <v>161</v>
      </c>
      <c r="AQ117" s="407">
        <f t="shared" si="78"/>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hidden="1"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391">
        <v>8.25</v>
      </c>
      <c r="U118" s="462"/>
      <c r="V118" s="205" t="s">
        <v>155</v>
      </c>
      <c r="W118" s="392"/>
      <c r="X118" s="393">
        <f t="shared" si="82"/>
        <v>2004.7520047520045</v>
      </c>
      <c r="Y118" s="394"/>
      <c r="Z118" s="394"/>
      <c r="AA118" s="394" t="s">
        <v>161</v>
      </c>
      <c r="AB118" s="394"/>
      <c r="AC118" s="394"/>
      <c r="AD118" s="394"/>
      <c r="AE118" s="394"/>
      <c r="AF118" s="407">
        <f t="shared" si="83"/>
        <v>0</v>
      </c>
      <c r="AG118" s="407">
        <f t="shared" si="77"/>
        <v>5</v>
      </c>
      <c r="AH118" s="407">
        <f t="shared" si="84"/>
        <v>15</v>
      </c>
      <c r="AI118" s="407">
        <f t="shared" si="81"/>
        <v>10</v>
      </c>
      <c r="AJ118" s="391" t="s">
        <v>161</v>
      </c>
      <c r="AK118" s="407">
        <f t="shared" si="79"/>
        <v>15</v>
      </c>
      <c r="AL118" s="391" t="s">
        <v>751</v>
      </c>
      <c r="AM118" s="407">
        <f t="shared" si="85"/>
        <v>10</v>
      </c>
      <c r="AN118" s="391" t="s">
        <v>161</v>
      </c>
      <c r="AO118" s="407">
        <f>IF(AP118="Yes",10,0)</f>
        <v>0</v>
      </c>
      <c r="AP118" s="391" t="s">
        <v>162</v>
      </c>
      <c r="AQ118" s="407">
        <f t="shared" si="78"/>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82"/>
        <v>39185.555128697662</v>
      </c>
      <c r="Y119" s="367"/>
      <c r="Z119" s="367"/>
      <c r="AA119" s="367" t="s">
        <v>161</v>
      </c>
      <c r="AB119" s="365">
        <f t="shared" ref="AB119:AB153" si="86">IF(AC119="Yes",10,0)</f>
        <v>0</v>
      </c>
      <c r="AC119" s="367"/>
      <c r="AD119" s="368">
        <f t="shared" ref="AD119:AD153" si="87">IF(AE119="Yes",10,0)</f>
        <v>0</v>
      </c>
      <c r="AE119" s="367"/>
      <c r="AF119" s="407">
        <f t="shared" si="83"/>
        <v>0</v>
      </c>
      <c r="AG119" s="407">
        <f t="shared" ref="AG119:AG149" si="88">IF(X119&lt;999,20,IF(X119&lt;1499,15,IF(X119&lt;1999,10,IF(X119&lt;3999,5,IF(X119&gt;4000,0)))))</f>
        <v>0</v>
      </c>
      <c r="AH119" s="407">
        <f t="shared" si="84"/>
        <v>15</v>
      </c>
      <c r="AI119" s="407">
        <f t="shared" si="81"/>
        <v>10</v>
      </c>
      <c r="AJ119" s="364" t="s">
        <v>161</v>
      </c>
      <c r="AK119" s="407">
        <f t="shared" si="79"/>
        <v>15</v>
      </c>
      <c r="AL119" s="364" t="s">
        <v>751</v>
      </c>
      <c r="AM119" s="407">
        <f t="shared" si="85"/>
        <v>10</v>
      </c>
      <c r="AN119" s="364" t="s">
        <v>161</v>
      </c>
      <c r="AO119" s="407">
        <f t="shared" ref="AO119:AO149" si="89">IF(AP119="Yes",5,0)</f>
        <v>5</v>
      </c>
      <c r="AP119" s="364" t="s">
        <v>161</v>
      </c>
      <c r="AQ119" s="407">
        <f t="shared" ref="AQ119:AQ150" si="90">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91">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82"/>
        <v>13116.846284741918</v>
      </c>
      <c r="Y120" s="367"/>
      <c r="Z120" s="367"/>
      <c r="AA120" s="367" t="s">
        <v>161</v>
      </c>
      <c r="AB120" s="365">
        <f t="shared" si="86"/>
        <v>0</v>
      </c>
      <c r="AC120" s="367"/>
      <c r="AD120" s="368">
        <f t="shared" si="87"/>
        <v>0</v>
      </c>
      <c r="AE120" s="367"/>
      <c r="AF120" s="407">
        <f t="shared" si="83"/>
        <v>0</v>
      </c>
      <c r="AG120" s="407">
        <f t="shared" si="88"/>
        <v>0</v>
      </c>
      <c r="AH120" s="407">
        <f t="shared" si="84"/>
        <v>15</v>
      </c>
      <c r="AI120" s="407">
        <f t="shared" si="81"/>
        <v>10</v>
      </c>
      <c r="AJ120" s="364" t="s">
        <v>161</v>
      </c>
      <c r="AK120" s="407">
        <f t="shared" ref="AK120:AK149" si="92">IF(AL120="Minimal",15,0)</f>
        <v>15</v>
      </c>
      <c r="AL120" s="364" t="s">
        <v>751</v>
      </c>
      <c r="AM120" s="407">
        <f t="shared" si="85"/>
        <v>10</v>
      </c>
      <c r="AN120" s="364" t="s">
        <v>161</v>
      </c>
      <c r="AO120" s="407">
        <f t="shared" si="89"/>
        <v>5</v>
      </c>
      <c r="AP120" s="364" t="s">
        <v>161</v>
      </c>
      <c r="AQ120" s="407">
        <f t="shared" si="90"/>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91"/>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si="82"/>
        <v>18316.777344821909</v>
      </c>
      <c r="Y121" s="367"/>
      <c r="Z121" s="367"/>
      <c r="AA121" s="367" t="s">
        <v>161</v>
      </c>
      <c r="AB121" s="365">
        <f t="shared" si="86"/>
        <v>0</v>
      </c>
      <c r="AC121" s="367"/>
      <c r="AD121" s="368">
        <f t="shared" si="87"/>
        <v>0</v>
      </c>
      <c r="AE121" s="367"/>
      <c r="AF121" s="407">
        <f t="shared" si="83"/>
        <v>0</v>
      </c>
      <c r="AG121" s="407">
        <f t="shared" si="88"/>
        <v>0</v>
      </c>
      <c r="AH121" s="407">
        <f t="shared" si="84"/>
        <v>15</v>
      </c>
      <c r="AI121" s="407">
        <f t="shared" si="81"/>
        <v>10</v>
      </c>
      <c r="AJ121" s="364" t="s">
        <v>161</v>
      </c>
      <c r="AK121" s="407">
        <f t="shared" si="92"/>
        <v>15</v>
      </c>
      <c r="AL121" s="364" t="s">
        <v>751</v>
      </c>
      <c r="AM121" s="407">
        <f t="shared" si="85"/>
        <v>10</v>
      </c>
      <c r="AN121" s="364" t="s">
        <v>161</v>
      </c>
      <c r="AO121" s="407">
        <f t="shared" si="89"/>
        <v>5</v>
      </c>
      <c r="AP121" s="364" t="s">
        <v>161</v>
      </c>
      <c r="AQ121" s="407">
        <f t="shared" si="90"/>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91"/>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82"/>
        <v>21270.561542824733</v>
      </c>
      <c r="Y122" s="367"/>
      <c r="Z122" s="367"/>
      <c r="AA122" s="367" t="s">
        <v>161</v>
      </c>
      <c r="AB122" s="365">
        <f t="shared" si="86"/>
        <v>0</v>
      </c>
      <c r="AC122" s="367"/>
      <c r="AD122" s="368">
        <f t="shared" si="87"/>
        <v>0</v>
      </c>
      <c r="AE122" s="367"/>
      <c r="AF122" s="407">
        <f t="shared" si="83"/>
        <v>0</v>
      </c>
      <c r="AG122" s="407">
        <f t="shared" si="88"/>
        <v>0</v>
      </c>
      <c r="AH122" s="407">
        <f t="shared" si="84"/>
        <v>15</v>
      </c>
      <c r="AI122" s="407">
        <f t="shared" si="81"/>
        <v>10</v>
      </c>
      <c r="AJ122" s="364" t="s">
        <v>161</v>
      </c>
      <c r="AK122" s="407">
        <f t="shared" si="92"/>
        <v>15</v>
      </c>
      <c r="AL122" s="364" t="s">
        <v>751</v>
      </c>
      <c r="AM122" s="407">
        <f t="shared" si="85"/>
        <v>10</v>
      </c>
      <c r="AN122" s="364" t="s">
        <v>161</v>
      </c>
      <c r="AO122" s="407">
        <f t="shared" si="89"/>
        <v>5</v>
      </c>
      <c r="AP122" s="364" t="s">
        <v>161</v>
      </c>
      <c r="AQ122" s="407">
        <f t="shared" si="90"/>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91"/>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82"/>
        <v>4963.1310266591045</v>
      </c>
      <c r="Y123" s="367"/>
      <c r="Z123" s="367"/>
      <c r="AA123" s="367" t="s">
        <v>161</v>
      </c>
      <c r="AB123" s="365">
        <f t="shared" si="86"/>
        <v>0</v>
      </c>
      <c r="AC123" s="367"/>
      <c r="AD123" s="368">
        <f t="shared" si="87"/>
        <v>0</v>
      </c>
      <c r="AE123" s="367"/>
      <c r="AF123" s="407">
        <f t="shared" si="83"/>
        <v>0</v>
      </c>
      <c r="AG123" s="407">
        <f t="shared" si="88"/>
        <v>0</v>
      </c>
      <c r="AH123" s="407">
        <f t="shared" si="84"/>
        <v>15</v>
      </c>
      <c r="AI123" s="407">
        <f t="shared" si="81"/>
        <v>10</v>
      </c>
      <c r="AJ123" s="364" t="s">
        <v>161</v>
      </c>
      <c r="AK123" s="407">
        <f t="shared" si="92"/>
        <v>15</v>
      </c>
      <c r="AL123" s="364" t="s">
        <v>751</v>
      </c>
      <c r="AM123" s="407">
        <f t="shared" si="85"/>
        <v>10</v>
      </c>
      <c r="AN123" s="364" t="s">
        <v>161</v>
      </c>
      <c r="AO123" s="407">
        <f t="shared" si="89"/>
        <v>5</v>
      </c>
      <c r="AP123" s="364" t="s">
        <v>161</v>
      </c>
      <c r="AQ123" s="407">
        <f t="shared" si="90"/>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91"/>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82"/>
        <v>10635.280771412366</v>
      </c>
      <c r="Y124" s="367"/>
      <c r="Z124" s="367"/>
      <c r="AA124" s="367" t="s">
        <v>161</v>
      </c>
      <c r="AB124" s="365">
        <f t="shared" si="86"/>
        <v>0</v>
      </c>
      <c r="AC124" s="367"/>
      <c r="AD124" s="368">
        <f t="shared" si="87"/>
        <v>0</v>
      </c>
      <c r="AE124" s="367"/>
      <c r="AF124" s="407">
        <f t="shared" si="83"/>
        <v>0</v>
      </c>
      <c r="AG124" s="407">
        <f t="shared" si="88"/>
        <v>0</v>
      </c>
      <c r="AH124" s="407">
        <f t="shared" si="84"/>
        <v>15</v>
      </c>
      <c r="AI124" s="407">
        <f t="shared" ref="AI124:AI153" si="93">IF(AJ124="Yes",10,0)</f>
        <v>10</v>
      </c>
      <c r="AJ124" s="364" t="s">
        <v>161</v>
      </c>
      <c r="AK124" s="407">
        <f t="shared" si="92"/>
        <v>15</v>
      </c>
      <c r="AL124" s="364" t="s">
        <v>751</v>
      </c>
      <c r="AM124" s="407">
        <f t="shared" si="85"/>
        <v>10</v>
      </c>
      <c r="AN124" s="364" t="s">
        <v>161</v>
      </c>
      <c r="AO124" s="407">
        <f t="shared" si="89"/>
        <v>5</v>
      </c>
      <c r="AP124" s="364" t="s">
        <v>161</v>
      </c>
      <c r="AQ124" s="407">
        <f t="shared" si="90"/>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91"/>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82"/>
        <v>43591.428282624081</v>
      </c>
      <c r="Y125" s="367"/>
      <c r="Z125" s="367"/>
      <c r="AA125" s="367" t="s">
        <v>161</v>
      </c>
      <c r="AB125" s="365">
        <f t="shared" si="86"/>
        <v>0</v>
      </c>
      <c r="AC125" s="367"/>
      <c r="AD125" s="368">
        <f t="shared" si="87"/>
        <v>0</v>
      </c>
      <c r="AE125" s="367"/>
      <c r="AF125" s="407">
        <f t="shared" si="83"/>
        <v>0</v>
      </c>
      <c r="AG125" s="407">
        <f t="shared" si="88"/>
        <v>0</v>
      </c>
      <c r="AH125" s="407">
        <f t="shared" si="84"/>
        <v>15</v>
      </c>
      <c r="AI125" s="407">
        <f t="shared" si="93"/>
        <v>10</v>
      </c>
      <c r="AJ125" s="364" t="s">
        <v>161</v>
      </c>
      <c r="AK125" s="407">
        <f t="shared" si="92"/>
        <v>15</v>
      </c>
      <c r="AL125" s="364" t="s">
        <v>751</v>
      </c>
      <c r="AM125" s="407">
        <f t="shared" si="85"/>
        <v>10</v>
      </c>
      <c r="AN125" s="364" t="s">
        <v>161</v>
      </c>
      <c r="AO125" s="407">
        <f t="shared" si="89"/>
        <v>5</v>
      </c>
      <c r="AP125" s="364" t="s">
        <v>161</v>
      </c>
      <c r="AQ125" s="407">
        <f t="shared" si="90"/>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91"/>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82"/>
        <v>51994.705993571573</v>
      </c>
      <c r="Y126" s="367"/>
      <c r="Z126" s="367"/>
      <c r="AA126" s="367" t="s">
        <v>161</v>
      </c>
      <c r="AB126" s="365">
        <f t="shared" si="86"/>
        <v>0</v>
      </c>
      <c r="AC126" s="367"/>
      <c r="AD126" s="368">
        <f t="shared" si="87"/>
        <v>0</v>
      </c>
      <c r="AE126" s="367"/>
      <c r="AF126" s="407">
        <f t="shared" si="83"/>
        <v>0</v>
      </c>
      <c r="AG126" s="407">
        <f t="shared" si="88"/>
        <v>0</v>
      </c>
      <c r="AH126" s="407">
        <f t="shared" si="84"/>
        <v>15</v>
      </c>
      <c r="AI126" s="407">
        <f t="shared" si="93"/>
        <v>10</v>
      </c>
      <c r="AJ126" s="364" t="s">
        <v>161</v>
      </c>
      <c r="AK126" s="407">
        <f t="shared" si="92"/>
        <v>15</v>
      </c>
      <c r="AL126" s="364" t="s">
        <v>751</v>
      </c>
      <c r="AM126" s="407">
        <f t="shared" si="85"/>
        <v>10</v>
      </c>
      <c r="AN126" s="364" t="s">
        <v>161</v>
      </c>
      <c r="AO126" s="407">
        <f t="shared" si="89"/>
        <v>5</v>
      </c>
      <c r="AP126" s="364" t="s">
        <v>161</v>
      </c>
      <c r="AQ126" s="407">
        <f t="shared" si="90"/>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91"/>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82"/>
        <v>9612.7179262023674</v>
      </c>
      <c r="Y127" s="367"/>
      <c r="Z127" s="367"/>
      <c r="AA127" s="367" t="s">
        <v>161</v>
      </c>
      <c r="AB127" s="365">
        <f t="shared" si="86"/>
        <v>0</v>
      </c>
      <c r="AC127" s="367"/>
      <c r="AD127" s="368">
        <f t="shared" si="87"/>
        <v>0</v>
      </c>
      <c r="AE127" s="367"/>
      <c r="AF127" s="407">
        <f t="shared" si="83"/>
        <v>0</v>
      </c>
      <c r="AG127" s="407">
        <f t="shared" si="88"/>
        <v>0</v>
      </c>
      <c r="AH127" s="407">
        <f t="shared" si="84"/>
        <v>15</v>
      </c>
      <c r="AI127" s="407">
        <f t="shared" si="93"/>
        <v>10</v>
      </c>
      <c r="AJ127" s="364" t="s">
        <v>161</v>
      </c>
      <c r="AK127" s="407">
        <f t="shared" si="92"/>
        <v>15</v>
      </c>
      <c r="AL127" s="364" t="s">
        <v>751</v>
      </c>
      <c r="AM127" s="407">
        <f t="shared" si="85"/>
        <v>10</v>
      </c>
      <c r="AN127" s="364" t="s">
        <v>161</v>
      </c>
      <c r="AO127" s="407">
        <f t="shared" si="89"/>
        <v>5</v>
      </c>
      <c r="AP127" s="364" t="s">
        <v>161</v>
      </c>
      <c r="AQ127" s="407">
        <f t="shared" si="90"/>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91"/>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82"/>
        <v>17725.467952353945</v>
      </c>
      <c r="Y128" s="367"/>
      <c r="Z128" s="367"/>
      <c r="AA128" s="367" t="s">
        <v>161</v>
      </c>
      <c r="AB128" s="365">
        <f t="shared" si="86"/>
        <v>0</v>
      </c>
      <c r="AC128" s="367"/>
      <c r="AD128" s="368">
        <f t="shared" si="87"/>
        <v>0</v>
      </c>
      <c r="AE128" s="367"/>
      <c r="AF128" s="407">
        <f t="shared" si="83"/>
        <v>0</v>
      </c>
      <c r="AG128" s="407">
        <f t="shared" si="88"/>
        <v>0</v>
      </c>
      <c r="AH128" s="407">
        <f t="shared" si="84"/>
        <v>15</v>
      </c>
      <c r="AI128" s="407">
        <f t="shared" si="93"/>
        <v>10</v>
      </c>
      <c r="AJ128" s="364" t="s">
        <v>161</v>
      </c>
      <c r="AK128" s="407">
        <f t="shared" si="92"/>
        <v>15</v>
      </c>
      <c r="AL128" s="364" t="s">
        <v>751</v>
      </c>
      <c r="AM128" s="407">
        <f t="shared" si="85"/>
        <v>10</v>
      </c>
      <c r="AN128" s="364" t="s">
        <v>161</v>
      </c>
      <c r="AO128" s="407">
        <f t="shared" si="89"/>
        <v>5</v>
      </c>
      <c r="AP128" s="364" t="s">
        <v>161</v>
      </c>
      <c r="AQ128" s="407">
        <f t="shared" si="90"/>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91"/>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82"/>
        <v>68326.753720012144</v>
      </c>
      <c r="Y129" s="367"/>
      <c r="Z129" s="367"/>
      <c r="AA129" s="367" t="s">
        <v>161</v>
      </c>
      <c r="AB129" s="365">
        <f t="shared" si="86"/>
        <v>0</v>
      </c>
      <c r="AC129" s="367"/>
      <c r="AD129" s="368">
        <f t="shared" si="87"/>
        <v>0</v>
      </c>
      <c r="AE129" s="367"/>
      <c r="AF129" s="407">
        <f t="shared" si="83"/>
        <v>0</v>
      </c>
      <c r="AG129" s="407">
        <f t="shared" si="88"/>
        <v>0</v>
      </c>
      <c r="AH129" s="407">
        <f t="shared" si="84"/>
        <v>15</v>
      </c>
      <c r="AI129" s="407">
        <f t="shared" si="93"/>
        <v>10</v>
      </c>
      <c r="AJ129" s="364" t="s">
        <v>161</v>
      </c>
      <c r="AK129" s="407">
        <f t="shared" si="92"/>
        <v>15</v>
      </c>
      <c r="AL129" s="364" t="s">
        <v>751</v>
      </c>
      <c r="AM129" s="407">
        <f t="shared" si="85"/>
        <v>10</v>
      </c>
      <c r="AN129" s="364" t="s">
        <v>161</v>
      </c>
      <c r="AO129" s="407">
        <f t="shared" si="89"/>
        <v>5</v>
      </c>
      <c r="AP129" s="364" t="s">
        <v>161</v>
      </c>
      <c r="AQ129" s="407">
        <f t="shared" si="90"/>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91"/>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82"/>
        <v>10044.431839667235</v>
      </c>
      <c r="Y130" s="367"/>
      <c r="Z130" s="367"/>
      <c r="AA130" s="367" t="s">
        <v>161</v>
      </c>
      <c r="AB130" s="365">
        <f t="shared" si="86"/>
        <v>0</v>
      </c>
      <c r="AC130" s="367"/>
      <c r="AD130" s="368">
        <f t="shared" si="87"/>
        <v>0</v>
      </c>
      <c r="AE130" s="367"/>
      <c r="AF130" s="407">
        <f t="shared" si="83"/>
        <v>0</v>
      </c>
      <c r="AG130" s="407">
        <f t="shared" si="88"/>
        <v>0</v>
      </c>
      <c r="AH130" s="407">
        <f t="shared" si="84"/>
        <v>15</v>
      </c>
      <c r="AI130" s="407">
        <f t="shared" si="93"/>
        <v>10</v>
      </c>
      <c r="AJ130" s="364" t="s">
        <v>161</v>
      </c>
      <c r="AK130" s="407">
        <f t="shared" si="92"/>
        <v>15</v>
      </c>
      <c r="AL130" s="364" t="s">
        <v>751</v>
      </c>
      <c r="AM130" s="407">
        <f t="shared" si="85"/>
        <v>10</v>
      </c>
      <c r="AN130" s="364" t="s">
        <v>161</v>
      </c>
      <c r="AO130" s="407">
        <f t="shared" si="89"/>
        <v>5</v>
      </c>
      <c r="AP130" s="364" t="s">
        <v>161</v>
      </c>
      <c r="AQ130" s="407">
        <f t="shared" si="90"/>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91"/>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82"/>
        <v>34746.790660062674</v>
      </c>
      <c r="Y131" s="367"/>
      <c r="Z131" s="367"/>
      <c r="AA131" s="367" t="s">
        <v>161</v>
      </c>
      <c r="AB131" s="365">
        <f t="shared" si="86"/>
        <v>0</v>
      </c>
      <c r="AC131" s="367"/>
      <c r="AD131" s="368">
        <f t="shared" si="87"/>
        <v>0</v>
      </c>
      <c r="AE131" s="367"/>
      <c r="AF131" s="407">
        <f t="shared" si="83"/>
        <v>0</v>
      </c>
      <c r="AG131" s="407">
        <f t="shared" si="88"/>
        <v>0</v>
      </c>
      <c r="AH131" s="407">
        <f t="shared" si="84"/>
        <v>15</v>
      </c>
      <c r="AI131" s="407">
        <f t="shared" si="93"/>
        <v>10</v>
      </c>
      <c r="AJ131" s="364" t="s">
        <v>161</v>
      </c>
      <c r="AK131" s="407">
        <f t="shared" si="92"/>
        <v>15</v>
      </c>
      <c r="AL131" s="364" t="s">
        <v>751</v>
      </c>
      <c r="AM131" s="407">
        <f t="shared" si="85"/>
        <v>10</v>
      </c>
      <c r="AN131" s="364" t="s">
        <v>161</v>
      </c>
      <c r="AO131" s="407">
        <f t="shared" si="89"/>
        <v>5</v>
      </c>
      <c r="AP131" s="364" t="s">
        <v>161</v>
      </c>
      <c r="AQ131" s="407">
        <f t="shared" si="90"/>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91"/>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82"/>
        <v>7090.1871809415779</v>
      </c>
      <c r="Y132" s="367"/>
      <c r="Z132" s="367"/>
      <c r="AA132" s="367" t="s">
        <v>161</v>
      </c>
      <c r="AB132" s="365">
        <f t="shared" si="86"/>
        <v>0</v>
      </c>
      <c r="AC132" s="367"/>
      <c r="AD132" s="368">
        <f t="shared" si="87"/>
        <v>0</v>
      </c>
      <c r="AE132" s="367"/>
      <c r="AF132" s="407">
        <f t="shared" si="83"/>
        <v>0</v>
      </c>
      <c r="AG132" s="407">
        <f t="shared" si="88"/>
        <v>0</v>
      </c>
      <c r="AH132" s="407">
        <f t="shared" si="84"/>
        <v>15</v>
      </c>
      <c r="AI132" s="407">
        <f t="shared" si="93"/>
        <v>10</v>
      </c>
      <c r="AJ132" s="364" t="s">
        <v>161</v>
      </c>
      <c r="AK132" s="407">
        <f t="shared" si="92"/>
        <v>15</v>
      </c>
      <c r="AL132" s="364" t="s">
        <v>751</v>
      </c>
      <c r="AM132" s="407">
        <f t="shared" si="85"/>
        <v>10</v>
      </c>
      <c r="AN132" s="364" t="s">
        <v>161</v>
      </c>
      <c r="AO132" s="407">
        <f t="shared" si="89"/>
        <v>5</v>
      </c>
      <c r="AP132" s="364" t="s">
        <v>161</v>
      </c>
      <c r="AQ132" s="407">
        <f t="shared" si="90"/>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91"/>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82"/>
        <v>15567.202678228419</v>
      </c>
      <c r="Y133" s="367"/>
      <c r="Z133" s="367"/>
      <c r="AA133" s="367" t="s">
        <v>161</v>
      </c>
      <c r="AB133" s="365">
        <f t="shared" si="86"/>
        <v>0</v>
      </c>
      <c r="AC133" s="367"/>
      <c r="AD133" s="368">
        <f t="shared" si="87"/>
        <v>0</v>
      </c>
      <c r="AE133" s="367"/>
      <c r="AF133" s="407">
        <f t="shared" si="83"/>
        <v>0</v>
      </c>
      <c r="AG133" s="407">
        <f t="shared" si="88"/>
        <v>0</v>
      </c>
      <c r="AH133" s="407">
        <f t="shared" si="84"/>
        <v>15</v>
      </c>
      <c r="AI133" s="407">
        <f t="shared" si="93"/>
        <v>10</v>
      </c>
      <c r="AJ133" s="364" t="s">
        <v>161</v>
      </c>
      <c r="AK133" s="407">
        <f t="shared" si="92"/>
        <v>15</v>
      </c>
      <c r="AL133" s="364" t="s">
        <v>751</v>
      </c>
      <c r="AM133" s="407">
        <f t="shared" si="85"/>
        <v>10</v>
      </c>
      <c r="AN133" s="364" t="s">
        <v>161</v>
      </c>
      <c r="AO133" s="407">
        <f t="shared" si="89"/>
        <v>5</v>
      </c>
      <c r="AP133" s="364" t="s">
        <v>161</v>
      </c>
      <c r="AQ133" s="407">
        <f t="shared" si="90"/>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91"/>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82"/>
        <v>7375.4773572845133</v>
      </c>
      <c r="Y134" s="367"/>
      <c r="Z134" s="367"/>
      <c r="AA134" s="367" t="s">
        <v>161</v>
      </c>
      <c r="AB134" s="365">
        <f t="shared" si="86"/>
        <v>0</v>
      </c>
      <c r="AC134" s="367"/>
      <c r="AD134" s="368">
        <f t="shared" si="87"/>
        <v>0</v>
      </c>
      <c r="AE134" s="367"/>
      <c r="AF134" s="407">
        <f t="shared" si="83"/>
        <v>0</v>
      </c>
      <c r="AG134" s="407">
        <f t="shared" si="88"/>
        <v>0</v>
      </c>
      <c r="AH134" s="407">
        <f t="shared" si="84"/>
        <v>15</v>
      </c>
      <c r="AI134" s="407">
        <f t="shared" si="93"/>
        <v>10</v>
      </c>
      <c r="AJ134" s="364" t="s">
        <v>161</v>
      </c>
      <c r="AK134" s="407">
        <f t="shared" si="92"/>
        <v>15</v>
      </c>
      <c r="AL134" s="364" t="s">
        <v>751</v>
      </c>
      <c r="AM134" s="407">
        <f t="shared" si="85"/>
        <v>10</v>
      </c>
      <c r="AN134" s="364" t="s">
        <v>161</v>
      </c>
      <c r="AO134" s="407">
        <f t="shared" si="89"/>
        <v>5</v>
      </c>
      <c r="AP134" s="364" t="s">
        <v>161</v>
      </c>
      <c r="AQ134" s="407">
        <f t="shared" si="90"/>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91"/>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82"/>
        <v>31502.112946600078</v>
      </c>
      <c r="Y135" s="367"/>
      <c r="Z135" s="367"/>
      <c r="AA135" s="367" t="s">
        <v>161</v>
      </c>
      <c r="AB135" s="365">
        <f t="shared" si="86"/>
        <v>0</v>
      </c>
      <c r="AC135" s="367"/>
      <c r="AD135" s="368">
        <f t="shared" si="87"/>
        <v>0</v>
      </c>
      <c r="AE135" s="367"/>
      <c r="AF135" s="407">
        <f t="shared" si="83"/>
        <v>0</v>
      </c>
      <c r="AG135" s="407">
        <f t="shared" si="88"/>
        <v>0</v>
      </c>
      <c r="AH135" s="407">
        <f t="shared" si="84"/>
        <v>15</v>
      </c>
      <c r="AI135" s="407">
        <f t="shared" si="93"/>
        <v>10</v>
      </c>
      <c r="AJ135" s="364" t="s">
        <v>161</v>
      </c>
      <c r="AK135" s="407">
        <f t="shared" si="92"/>
        <v>15</v>
      </c>
      <c r="AL135" s="364" t="s">
        <v>751</v>
      </c>
      <c r="AM135" s="407">
        <f t="shared" si="85"/>
        <v>10</v>
      </c>
      <c r="AN135" s="364" t="s">
        <v>161</v>
      </c>
      <c r="AO135" s="407">
        <f t="shared" si="89"/>
        <v>5</v>
      </c>
      <c r="AP135" s="364" t="s">
        <v>161</v>
      </c>
      <c r="AQ135" s="407">
        <f t="shared" si="90"/>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91"/>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82"/>
        <v>5102.4724519362962</v>
      </c>
      <c r="Y136" s="367"/>
      <c r="Z136" s="367"/>
      <c r="AA136" s="367" t="s">
        <v>161</v>
      </c>
      <c r="AB136" s="365">
        <f t="shared" si="86"/>
        <v>0</v>
      </c>
      <c r="AC136" s="367"/>
      <c r="AD136" s="368">
        <f t="shared" si="87"/>
        <v>0</v>
      </c>
      <c r="AE136" s="367"/>
      <c r="AF136" s="407">
        <f t="shared" si="83"/>
        <v>0</v>
      </c>
      <c r="AG136" s="407">
        <f t="shared" si="88"/>
        <v>0</v>
      </c>
      <c r="AH136" s="407">
        <f t="shared" si="84"/>
        <v>15</v>
      </c>
      <c r="AI136" s="407">
        <f t="shared" si="93"/>
        <v>10</v>
      </c>
      <c r="AJ136" s="364" t="s">
        <v>161</v>
      </c>
      <c r="AK136" s="407">
        <f t="shared" si="92"/>
        <v>15</v>
      </c>
      <c r="AL136" s="364" t="s">
        <v>751</v>
      </c>
      <c r="AM136" s="407">
        <f t="shared" si="85"/>
        <v>10</v>
      </c>
      <c r="AN136" s="364" t="s">
        <v>161</v>
      </c>
      <c r="AO136" s="407">
        <f t="shared" si="89"/>
        <v>5</v>
      </c>
      <c r="AP136" s="364" t="s">
        <v>161</v>
      </c>
      <c r="AQ136" s="407">
        <f t="shared" si="90"/>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91"/>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82"/>
        <v>12289.657780298734</v>
      </c>
      <c r="Y137" s="367"/>
      <c r="Z137" s="367"/>
      <c r="AA137" s="367" t="s">
        <v>161</v>
      </c>
      <c r="AB137" s="365">
        <f t="shared" si="86"/>
        <v>0</v>
      </c>
      <c r="AC137" s="367"/>
      <c r="AD137" s="368">
        <f t="shared" si="87"/>
        <v>0</v>
      </c>
      <c r="AE137" s="367"/>
      <c r="AF137" s="407">
        <f t="shared" si="83"/>
        <v>0</v>
      </c>
      <c r="AG137" s="407">
        <f t="shared" si="88"/>
        <v>0</v>
      </c>
      <c r="AH137" s="407">
        <f t="shared" si="84"/>
        <v>15</v>
      </c>
      <c r="AI137" s="407">
        <f t="shared" si="93"/>
        <v>10</v>
      </c>
      <c r="AJ137" s="364" t="s">
        <v>161</v>
      </c>
      <c r="AK137" s="407">
        <f t="shared" si="92"/>
        <v>15</v>
      </c>
      <c r="AL137" s="364" t="s">
        <v>751</v>
      </c>
      <c r="AM137" s="407">
        <f t="shared" si="85"/>
        <v>10</v>
      </c>
      <c r="AN137" s="364" t="s">
        <v>161</v>
      </c>
      <c r="AO137" s="407">
        <f t="shared" si="89"/>
        <v>5</v>
      </c>
      <c r="AP137" s="364" t="s">
        <v>161</v>
      </c>
      <c r="AQ137" s="407">
        <f t="shared" si="90"/>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91"/>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82"/>
        <v>15162.235924390983</v>
      </c>
      <c r="Y138" s="367"/>
      <c r="Z138" s="367"/>
      <c r="AA138" s="367" t="s">
        <v>161</v>
      </c>
      <c r="AB138" s="365">
        <f t="shared" si="86"/>
        <v>0</v>
      </c>
      <c r="AC138" s="367"/>
      <c r="AD138" s="368">
        <f t="shared" si="87"/>
        <v>0</v>
      </c>
      <c r="AE138" s="367"/>
      <c r="AF138" s="407">
        <f t="shared" si="83"/>
        <v>0</v>
      </c>
      <c r="AG138" s="407">
        <f t="shared" si="88"/>
        <v>0</v>
      </c>
      <c r="AH138" s="407">
        <f t="shared" si="84"/>
        <v>15</v>
      </c>
      <c r="AI138" s="407">
        <f t="shared" si="93"/>
        <v>10</v>
      </c>
      <c r="AJ138" s="364" t="s">
        <v>161</v>
      </c>
      <c r="AK138" s="407">
        <f t="shared" si="92"/>
        <v>15</v>
      </c>
      <c r="AL138" s="364" t="s">
        <v>751</v>
      </c>
      <c r="AM138" s="407">
        <f t="shared" si="85"/>
        <v>10</v>
      </c>
      <c r="AN138" s="364" t="s">
        <v>161</v>
      </c>
      <c r="AO138" s="407">
        <f t="shared" si="89"/>
        <v>5</v>
      </c>
      <c r="AP138" s="364" t="s">
        <v>161</v>
      </c>
      <c r="AQ138" s="407">
        <f t="shared" si="90"/>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91"/>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82"/>
        <v>14214.596179116548</v>
      </c>
      <c r="Y139" s="367"/>
      <c r="Z139" s="367"/>
      <c r="AA139" s="367" t="s">
        <v>161</v>
      </c>
      <c r="AB139" s="365">
        <f t="shared" si="86"/>
        <v>0</v>
      </c>
      <c r="AC139" s="367"/>
      <c r="AD139" s="368">
        <f t="shared" si="87"/>
        <v>0</v>
      </c>
      <c r="AE139" s="367"/>
      <c r="AF139" s="407">
        <f t="shared" si="83"/>
        <v>0</v>
      </c>
      <c r="AG139" s="407">
        <f t="shared" si="88"/>
        <v>0</v>
      </c>
      <c r="AH139" s="407">
        <f t="shared" si="84"/>
        <v>15</v>
      </c>
      <c r="AI139" s="407">
        <f t="shared" si="93"/>
        <v>10</v>
      </c>
      <c r="AJ139" s="364" t="s">
        <v>161</v>
      </c>
      <c r="AK139" s="407">
        <f t="shared" si="92"/>
        <v>15</v>
      </c>
      <c r="AL139" s="364" t="s">
        <v>751</v>
      </c>
      <c r="AM139" s="407">
        <f t="shared" si="85"/>
        <v>10</v>
      </c>
      <c r="AN139" s="364" t="s">
        <v>161</v>
      </c>
      <c r="AO139" s="407">
        <f t="shared" si="89"/>
        <v>5</v>
      </c>
      <c r="AP139" s="364" t="s">
        <v>161</v>
      </c>
      <c r="AQ139" s="407">
        <f t="shared" si="90"/>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91"/>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82"/>
        <v>25459.921156373195</v>
      </c>
      <c r="Y140" s="367"/>
      <c r="Z140" s="367"/>
      <c r="AA140" s="367" t="s">
        <v>161</v>
      </c>
      <c r="AB140" s="365">
        <f t="shared" si="86"/>
        <v>0</v>
      </c>
      <c r="AC140" s="367"/>
      <c r="AD140" s="368">
        <f t="shared" si="87"/>
        <v>0</v>
      </c>
      <c r="AE140" s="367"/>
      <c r="AF140" s="407">
        <f t="shared" si="83"/>
        <v>0</v>
      </c>
      <c r="AG140" s="407">
        <f t="shared" si="88"/>
        <v>0</v>
      </c>
      <c r="AH140" s="407">
        <f t="shared" si="84"/>
        <v>15</v>
      </c>
      <c r="AI140" s="407">
        <f t="shared" si="93"/>
        <v>10</v>
      </c>
      <c r="AJ140" s="364" t="s">
        <v>161</v>
      </c>
      <c r="AK140" s="407">
        <f t="shared" si="92"/>
        <v>15</v>
      </c>
      <c r="AL140" s="364" t="s">
        <v>751</v>
      </c>
      <c r="AM140" s="407">
        <f t="shared" si="85"/>
        <v>10</v>
      </c>
      <c r="AN140" s="364" t="s">
        <v>161</v>
      </c>
      <c r="AO140" s="407">
        <f t="shared" si="89"/>
        <v>5</v>
      </c>
      <c r="AP140" s="364" t="s">
        <v>161</v>
      </c>
      <c r="AQ140" s="407">
        <f t="shared" si="90"/>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91"/>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82"/>
        <v>35757.606388355402</v>
      </c>
      <c r="Y141" s="367"/>
      <c r="Z141" s="367"/>
      <c r="AA141" s="367" t="s">
        <v>161</v>
      </c>
      <c r="AB141" s="365">
        <f t="shared" si="86"/>
        <v>0</v>
      </c>
      <c r="AC141" s="367"/>
      <c r="AD141" s="368">
        <f t="shared" si="87"/>
        <v>0</v>
      </c>
      <c r="AE141" s="367"/>
      <c r="AF141" s="407">
        <f t="shared" si="83"/>
        <v>0</v>
      </c>
      <c r="AG141" s="407">
        <f t="shared" si="88"/>
        <v>0</v>
      </c>
      <c r="AH141" s="407">
        <f t="shared" si="84"/>
        <v>15</v>
      </c>
      <c r="AI141" s="407">
        <f t="shared" si="93"/>
        <v>10</v>
      </c>
      <c r="AJ141" s="364" t="s">
        <v>161</v>
      </c>
      <c r="AK141" s="407">
        <f t="shared" si="92"/>
        <v>15</v>
      </c>
      <c r="AL141" s="364" t="s">
        <v>751</v>
      </c>
      <c r="AM141" s="407">
        <f t="shared" si="85"/>
        <v>10</v>
      </c>
      <c r="AN141" s="364" t="s">
        <v>161</v>
      </c>
      <c r="AO141" s="407">
        <f t="shared" si="89"/>
        <v>5</v>
      </c>
      <c r="AP141" s="364" t="s">
        <v>161</v>
      </c>
      <c r="AQ141" s="407">
        <f t="shared" si="90"/>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91"/>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82"/>
        <v>23976.455737884862</v>
      </c>
      <c r="Y142" s="367"/>
      <c r="Z142" s="367"/>
      <c r="AA142" s="367" t="s">
        <v>161</v>
      </c>
      <c r="AB142" s="365">
        <f t="shared" si="86"/>
        <v>0</v>
      </c>
      <c r="AC142" s="367"/>
      <c r="AD142" s="368">
        <f t="shared" si="87"/>
        <v>0</v>
      </c>
      <c r="AE142" s="367"/>
      <c r="AF142" s="407">
        <f t="shared" si="83"/>
        <v>0</v>
      </c>
      <c r="AG142" s="407">
        <f t="shared" si="88"/>
        <v>0</v>
      </c>
      <c r="AH142" s="407">
        <f t="shared" si="84"/>
        <v>15</v>
      </c>
      <c r="AI142" s="407">
        <f t="shared" si="93"/>
        <v>10</v>
      </c>
      <c r="AJ142" s="364" t="s">
        <v>161</v>
      </c>
      <c r="AK142" s="407">
        <f t="shared" si="92"/>
        <v>15</v>
      </c>
      <c r="AL142" s="364" t="s">
        <v>751</v>
      </c>
      <c r="AM142" s="407">
        <f t="shared" si="85"/>
        <v>10</v>
      </c>
      <c r="AN142" s="364" t="s">
        <v>161</v>
      </c>
      <c r="AO142" s="407">
        <f t="shared" si="89"/>
        <v>5</v>
      </c>
      <c r="AP142" s="364" t="s">
        <v>161</v>
      </c>
      <c r="AQ142" s="407">
        <f t="shared" si="90"/>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91"/>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82"/>
        <v>8208.8999809648703</v>
      </c>
      <c r="Y143" s="367"/>
      <c r="Z143" s="367"/>
      <c r="AA143" s="367" t="s">
        <v>161</v>
      </c>
      <c r="AB143" s="365">
        <f t="shared" si="86"/>
        <v>0</v>
      </c>
      <c r="AC143" s="367"/>
      <c r="AD143" s="368">
        <f t="shared" si="87"/>
        <v>0</v>
      </c>
      <c r="AE143" s="367"/>
      <c r="AF143" s="407">
        <f t="shared" si="83"/>
        <v>0</v>
      </c>
      <c r="AG143" s="407">
        <f t="shared" si="88"/>
        <v>0</v>
      </c>
      <c r="AH143" s="407">
        <f t="shared" si="84"/>
        <v>15</v>
      </c>
      <c r="AI143" s="407">
        <f t="shared" si="93"/>
        <v>10</v>
      </c>
      <c r="AJ143" s="364" t="s">
        <v>161</v>
      </c>
      <c r="AK143" s="407">
        <f t="shared" si="92"/>
        <v>15</v>
      </c>
      <c r="AL143" s="364" t="s">
        <v>751</v>
      </c>
      <c r="AM143" s="407">
        <f t="shared" si="85"/>
        <v>10</v>
      </c>
      <c r="AN143" s="364" t="s">
        <v>161</v>
      </c>
      <c r="AO143" s="407">
        <f t="shared" si="89"/>
        <v>5</v>
      </c>
      <c r="AP143" s="364" t="s">
        <v>161</v>
      </c>
      <c r="AQ143" s="407">
        <f t="shared" si="90"/>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91"/>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si="82"/>
        <v>5115.6912924853541</v>
      </c>
      <c r="Y144" s="367"/>
      <c r="Z144" s="367"/>
      <c r="AA144" s="367" t="s">
        <v>161</v>
      </c>
      <c r="AB144" s="365">
        <f t="shared" si="86"/>
        <v>0</v>
      </c>
      <c r="AC144" s="367"/>
      <c r="AD144" s="368">
        <f t="shared" si="87"/>
        <v>0</v>
      </c>
      <c r="AE144" s="367"/>
      <c r="AF144" s="407">
        <f t="shared" si="83"/>
        <v>0</v>
      </c>
      <c r="AG144" s="407">
        <f t="shared" si="88"/>
        <v>0</v>
      </c>
      <c r="AH144" s="407">
        <f t="shared" si="84"/>
        <v>15</v>
      </c>
      <c r="AI144" s="407">
        <f t="shared" si="93"/>
        <v>10</v>
      </c>
      <c r="AJ144" s="364" t="s">
        <v>161</v>
      </c>
      <c r="AK144" s="407">
        <f t="shared" si="92"/>
        <v>15</v>
      </c>
      <c r="AL144" s="364" t="s">
        <v>751</v>
      </c>
      <c r="AM144" s="407">
        <f t="shared" si="85"/>
        <v>10</v>
      </c>
      <c r="AN144" s="364" t="s">
        <v>161</v>
      </c>
      <c r="AO144" s="407">
        <f t="shared" si="89"/>
        <v>5</v>
      </c>
      <c r="AP144" s="364" t="s">
        <v>161</v>
      </c>
      <c r="AQ144" s="407">
        <f t="shared" si="90"/>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91"/>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2"/>
        <v>45716.4809834806</v>
      </c>
      <c r="Y145" s="367"/>
      <c r="Z145" s="367"/>
      <c r="AA145" s="367" t="s">
        <v>161</v>
      </c>
      <c r="AB145" s="365">
        <f t="shared" si="86"/>
        <v>0</v>
      </c>
      <c r="AC145" s="367"/>
      <c r="AD145" s="368">
        <f t="shared" si="87"/>
        <v>0</v>
      </c>
      <c r="AE145" s="367"/>
      <c r="AF145" s="407">
        <f t="shared" si="83"/>
        <v>0</v>
      </c>
      <c r="AG145" s="407">
        <f t="shared" si="88"/>
        <v>0</v>
      </c>
      <c r="AH145" s="407">
        <f t="shared" si="84"/>
        <v>15</v>
      </c>
      <c r="AI145" s="407">
        <f t="shared" si="93"/>
        <v>10</v>
      </c>
      <c r="AJ145" s="364" t="s">
        <v>161</v>
      </c>
      <c r="AK145" s="407">
        <f t="shared" si="92"/>
        <v>15</v>
      </c>
      <c r="AL145" s="364" t="s">
        <v>751</v>
      </c>
      <c r="AM145" s="407">
        <f t="shared" si="85"/>
        <v>10</v>
      </c>
      <c r="AN145" s="364" t="s">
        <v>161</v>
      </c>
      <c r="AO145" s="407">
        <f t="shared" si="89"/>
        <v>5</v>
      </c>
      <c r="AP145" s="364" t="s">
        <v>161</v>
      </c>
      <c r="AQ145" s="407">
        <f t="shared" si="90"/>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91"/>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2"/>
        <v>100212.57212268448</v>
      </c>
      <c r="Y146" s="367"/>
      <c r="Z146" s="367"/>
      <c r="AA146" s="367" t="s">
        <v>161</v>
      </c>
      <c r="AB146" s="365">
        <f t="shared" si="86"/>
        <v>0</v>
      </c>
      <c r="AC146" s="367"/>
      <c r="AD146" s="368">
        <f t="shared" si="87"/>
        <v>0</v>
      </c>
      <c r="AE146" s="367"/>
      <c r="AF146" s="407">
        <f t="shared" si="83"/>
        <v>0</v>
      </c>
      <c r="AG146" s="407">
        <f t="shared" si="88"/>
        <v>0</v>
      </c>
      <c r="AH146" s="407">
        <f t="shared" si="84"/>
        <v>15</v>
      </c>
      <c r="AI146" s="407">
        <f t="shared" si="93"/>
        <v>10</v>
      </c>
      <c r="AJ146" s="364" t="s">
        <v>161</v>
      </c>
      <c r="AK146" s="407">
        <f t="shared" si="92"/>
        <v>15</v>
      </c>
      <c r="AL146" s="364" t="s">
        <v>751</v>
      </c>
      <c r="AM146" s="407">
        <f t="shared" si="85"/>
        <v>10</v>
      </c>
      <c r="AN146" s="364" t="s">
        <v>161</v>
      </c>
      <c r="AO146" s="407">
        <f t="shared" si="89"/>
        <v>5</v>
      </c>
      <c r="AP146" s="364" t="s">
        <v>161</v>
      </c>
      <c r="AQ146" s="407">
        <f t="shared" si="90"/>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91"/>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2"/>
        <v>209535.37807470391</v>
      </c>
      <c r="Y147" s="254"/>
      <c r="Z147" s="367"/>
      <c r="AA147" s="254" t="s">
        <v>161</v>
      </c>
      <c r="AB147" s="365">
        <f t="shared" si="86"/>
        <v>0</v>
      </c>
      <c r="AC147" s="254"/>
      <c r="AD147" s="368">
        <f t="shared" si="87"/>
        <v>0</v>
      </c>
      <c r="AE147" s="254"/>
      <c r="AF147" s="407">
        <f t="shared" si="83"/>
        <v>0</v>
      </c>
      <c r="AG147" s="407">
        <f t="shared" si="88"/>
        <v>0</v>
      </c>
      <c r="AH147" s="407">
        <f t="shared" si="84"/>
        <v>15</v>
      </c>
      <c r="AI147" s="407">
        <f t="shared" si="93"/>
        <v>10</v>
      </c>
      <c r="AJ147" s="364" t="s">
        <v>161</v>
      </c>
      <c r="AK147" s="407">
        <f t="shared" si="92"/>
        <v>15</v>
      </c>
      <c r="AL147" s="364" t="s">
        <v>751</v>
      </c>
      <c r="AM147" s="407">
        <f t="shared" si="85"/>
        <v>10</v>
      </c>
      <c r="AN147" s="255" t="s">
        <v>161</v>
      </c>
      <c r="AO147" s="407">
        <f t="shared" si="89"/>
        <v>5</v>
      </c>
      <c r="AP147" s="364" t="s">
        <v>161</v>
      </c>
      <c r="AQ147" s="407">
        <f t="shared" si="90"/>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91"/>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2"/>
        <v>18056.08912792931</v>
      </c>
      <c r="Y148" s="367"/>
      <c r="Z148" s="367"/>
      <c r="AA148" s="367" t="s">
        <v>161</v>
      </c>
      <c r="AB148" s="365">
        <f t="shared" si="86"/>
        <v>0</v>
      </c>
      <c r="AC148" s="367"/>
      <c r="AD148" s="368">
        <f t="shared" si="87"/>
        <v>0</v>
      </c>
      <c r="AE148" s="367"/>
      <c r="AF148" s="407">
        <f t="shared" si="83"/>
        <v>0</v>
      </c>
      <c r="AG148" s="407">
        <f t="shared" si="88"/>
        <v>0</v>
      </c>
      <c r="AH148" s="407">
        <f t="shared" si="84"/>
        <v>15</v>
      </c>
      <c r="AI148" s="407">
        <f t="shared" si="93"/>
        <v>10</v>
      </c>
      <c r="AJ148" s="364" t="s">
        <v>161</v>
      </c>
      <c r="AK148" s="407">
        <f t="shared" si="92"/>
        <v>15</v>
      </c>
      <c r="AL148" s="364" t="s">
        <v>751</v>
      </c>
      <c r="AM148" s="407">
        <f t="shared" si="85"/>
        <v>10</v>
      </c>
      <c r="AN148" s="364" t="s">
        <v>161</v>
      </c>
      <c r="AO148" s="407">
        <f t="shared" si="89"/>
        <v>5</v>
      </c>
      <c r="AP148" s="364" t="s">
        <v>161</v>
      </c>
      <c r="AQ148" s="407">
        <f t="shared" si="90"/>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91"/>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ref="X149:X177" si="94">(EI149/CZ149)/CO149</f>
        <v>63006.37716368054</v>
      </c>
      <c r="Y149" s="367"/>
      <c r="Z149" s="367"/>
      <c r="AA149" s="367" t="s">
        <v>161</v>
      </c>
      <c r="AB149" s="365">
        <f t="shared" si="86"/>
        <v>0</v>
      </c>
      <c r="AC149" s="367"/>
      <c r="AD149" s="368">
        <f t="shared" si="87"/>
        <v>0</v>
      </c>
      <c r="AE149" s="367"/>
      <c r="AF149" s="407">
        <f t="shared" ref="AF149:AF177" si="95">IF(AU149&lt;30,0,IF(AU149&lt;50,5,IF(AU149&lt;65,10,IF(AU149&lt;79,15,IF(AU149&gt;80,20)))))</f>
        <v>0</v>
      </c>
      <c r="AG149" s="407">
        <f t="shared" si="88"/>
        <v>0</v>
      </c>
      <c r="AH149" s="407">
        <f t="shared" ref="AH149:AH177" si="96">IF(AA149="Yes",15,0)</f>
        <v>15</v>
      </c>
      <c r="AI149" s="407">
        <f t="shared" si="93"/>
        <v>10</v>
      </c>
      <c r="AJ149" s="364" t="s">
        <v>161</v>
      </c>
      <c r="AK149" s="407">
        <f t="shared" si="92"/>
        <v>15</v>
      </c>
      <c r="AL149" s="364" t="s">
        <v>751</v>
      </c>
      <c r="AM149" s="407">
        <f t="shared" ref="AM149:AM177" si="97">IF(AN149="Yes",10,0)</f>
        <v>10</v>
      </c>
      <c r="AN149" s="364" t="s">
        <v>161</v>
      </c>
      <c r="AO149" s="407">
        <f t="shared" si="89"/>
        <v>5</v>
      </c>
      <c r="AP149" s="364" t="s">
        <v>161</v>
      </c>
      <c r="AQ149" s="407">
        <f t="shared" si="90"/>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91"/>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94"/>
        <v>807.05092750951746</v>
      </c>
      <c r="Y150" s="338">
        <f>IF(DD150&lt;500,0,IF(DD150&lt;1000,5,IF(DD150&gt;1000,10)))</f>
        <v>0</v>
      </c>
      <c r="Z150" s="338">
        <f>IF(AA150="Yes",15,0)</f>
        <v>15</v>
      </c>
      <c r="AA150" s="331" t="s">
        <v>161</v>
      </c>
      <c r="AB150" s="338">
        <f t="shared" si="86"/>
        <v>10</v>
      </c>
      <c r="AC150" s="385" t="s">
        <v>161</v>
      </c>
      <c r="AD150" s="338">
        <f t="shared" si="87"/>
        <v>10</v>
      </c>
      <c r="AE150" s="385" t="s">
        <v>161</v>
      </c>
      <c r="AF150" s="407">
        <f t="shared" si="95"/>
        <v>5</v>
      </c>
      <c r="AG150" s="407">
        <f>IF(BM148&lt;999,20,IF(BM148&lt;1499,15,IF(BM148&lt;1999,10,IF(BM148&lt;3999,5,IF(BM148&gt;4000,0)))))</f>
        <v>20</v>
      </c>
      <c r="AH150" s="407">
        <f t="shared" si="96"/>
        <v>15</v>
      </c>
      <c r="AI150" s="407">
        <f t="shared" si="93"/>
        <v>10</v>
      </c>
      <c r="AJ150" s="406" t="s">
        <v>161</v>
      </c>
      <c r="AK150" s="407">
        <v>15</v>
      </c>
      <c r="AL150" s="406" t="s">
        <v>751</v>
      </c>
      <c r="AM150" s="407">
        <f t="shared" si="97"/>
        <v>10</v>
      </c>
      <c r="AN150" s="406" t="s">
        <v>161</v>
      </c>
      <c r="AO150" s="407">
        <f t="shared" ref="AO150:AO177" si="98">IF(AP150="Yes",10,0)</f>
        <v>0</v>
      </c>
      <c r="AP150" s="406" t="s">
        <v>162</v>
      </c>
      <c r="AQ150" s="407">
        <f t="shared" si="90"/>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91"/>
        <v>75</v>
      </c>
      <c r="BR150" s="331"/>
      <c r="BS150" s="406"/>
      <c r="BT150" s="338">
        <v>100</v>
      </c>
      <c r="BU150" s="407">
        <v>100</v>
      </c>
      <c r="BV150" s="406">
        <f t="shared" ref="BV150:BV185" si="99">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94"/>
        <v>2103.5491872249895</v>
      </c>
      <c r="Y151" s="338">
        <f>IF(DD151&lt;500,0,IF(DD151&lt;1000,5,IF(DD151&gt;1000,10)))</f>
        <v>5</v>
      </c>
      <c r="Z151" s="338">
        <f>IF(AA151="Yes",15,0)</f>
        <v>15</v>
      </c>
      <c r="AA151" s="331" t="s">
        <v>161</v>
      </c>
      <c r="AB151" s="338">
        <f t="shared" si="86"/>
        <v>10</v>
      </c>
      <c r="AC151" s="385" t="s">
        <v>161</v>
      </c>
      <c r="AD151" s="338">
        <f t="shared" si="87"/>
        <v>10</v>
      </c>
      <c r="AE151" s="385" t="s">
        <v>161</v>
      </c>
      <c r="AF151" s="407">
        <f t="shared" si="95"/>
        <v>5</v>
      </c>
      <c r="AG151" s="407">
        <f>IF(BM149&lt;999,20,IF(BM149&lt;1499,15,IF(BM149&lt;1999,10,IF(BM149&lt;3999,5,IF(BM149&gt;4000,0)))))</f>
        <v>20</v>
      </c>
      <c r="AH151" s="407">
        <f t="shared" si="96"/>
        <v>15</v>
      </c>
      <c r="AI151" s="407">
        <f t="shared" si="93"/>
        <v>10</v>
      </c>
      <c r="AJ151" s="406" t="s">
        <v>161</v>
      </c>
      <c r="AK151" s="407">
        <v>15</v>
      </c>
      <c r="AL151" s="406" t="s">
        <v>751</v>
      </c>
      <c r="AM151" s="407">
        <f t="shared" si="97"/>
        <v>10</v>
      </c>
      <c r="AN151" s="406" t="s">
        <v>161</v>
      </c>
      <c r="AO151" s="407">
        <f t="shared" si="98"/>
        <v>0</v>
      </c>
      <c r="AP151" s="406" t="s">
        <v>162</v>
      </c>
      <c r="AQ151" s="407">
        <f t="shared" ref="AQ151:AQ177" si="100">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91"/>
        <v>75</v>
      </c>
      <c r="BR151" s="331"/>
      <c r="BS151" s="406"/>
      <c r="BT151" s="338"/>
      <c r="BU151" s="407"/>
      <c r="BV151" s="406">
        <f t="shared" si="99"/>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94"/>
        <v>226.17036161740458</v>
      </c>
      <c r="Y152" s="338">
        <f>IF(DD152&lt;500,0,IF(DD152&lt;1000,5,IF(DD152&gt;1000,10)))</f>
        <v>0</v>
      </c>
      <c r="Z152" s="338">
        <f>IF(AA152="Yes",15,0)</f>
        <v>15</v>
      </c>
      <c r="AA152" s="331" t="s">
        <v>161</v>
      </c>
      <c r="AB152" s="338">
        <f t="shared" si="86"/>
        <v>10</v>
      </c>
      <c r="AC152" s="385" t="s">
        <v>161</v>
      </c>
      <c r="AD152" s="338">
        <f t="shared" si="87"/>
        <v>10</v>
      </c>
      <c r="AE152" s="385" t="s">
        <v>161</v>
      </c>
      <c r="AF152" s="407">
        <f t="shared" si="95"/>
        <v>5</v>
      </c>
      <c r="AG152" s="407">
        <f>IF(BM150&lt;999,20,IF(BM150&lt;1499,15,IF(BM150&lt;1999,10,IF(BM150&lt;3999,5,IF(BM150&gt;4000,0)))))</f>
        <v>0</v>
      </c>
      <c r="AH152" s="407">
        <f t="shared" si="96"/>
        <v>15</v>
      </c>
      <c r="AI152" s="407">
        <f t="shared" si="93"/>
        <v>10</v>
      </c>
      <c r="AJ152" s="406" t="s">
        <v>161</v>
      </c>
      <c r="AK152" s="407">
        <v>15</v>
      </c>
      <c r="AL152" s="406" t="s">
        <v>751</v>
      </c>
      <c r="AM152" s="407">
        <f t="shared" si="97"/>
        <v>10</v>
      </c>
      <c r="AN152" s="406" t="s">
        <v>161</v>
      </c>
      <c r="AO152" s="407">
        <f t="shared" si="98"/>
        <v>0</v>
      </c>
      <c r="AP152" s="406" t="s">
        <v>162</v>
      </c>
      <c r="AQ152" s="407">
        <f t="shared" si="100"/>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91"/>
        <v>55</v>
      </c>
      <c r="BR152" s="331"/>
      <c r="BS152" s="406"/>
      <c r="BT152" s="338">
        <v>100</v>
      </c>
      <c r="BU152" s="407">
        <v>100</v>
      </c>
      <c r="BV152" s="406">
        <f t="shared" si="99"/>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94"/>
        <v>1789.7333075371355</v>
      </c>
      <c r="Y153" s="338">
        <f>IF(DD153&lt;500,0,IF(DD153&lt;1000,5,IF(DD153&gt;1000,10)))</f>
        <v>5</v>
      </c>
      <c r="Z153" s="338">
        <f>IF(AA153="Yes",15,0)</f>
        <v>15</v>
      </c>
      <c r="AA153" s="331" t="s">
        <v>161</v>
      </c>
      <c r="AB153" s="338">
        <f t="shared" si="86"/>
        <v>10</v>
      </c>
      <c r="AC153" s="385" t="s">
        <v>161</v>
      </c>
      <c r="AD153" s="338">
        <f t="shared" si="87"/>
        <v>10</v>
      </c>
      <c r="AE153" s="385" t="s">
        <v>161</v>
      </c>
      <c r="AF153" s="407">
        <f t="shared" si="95"/>
        <v>5</v>
      </c>
      <c r="AG153" s="407">
        <f>IF(BM151&lt;999,20,IF(BM151&lt;1499,15,IF(BM151&lt;1999,10,IF(BM151&lt;3999,5,IF(BM151&gt;4000,0)))))</f>
        <v>0</v>
      </c>
      <c r="AH153" s="407">
        <f t="shared" si="96"/>
        <v>15</v>
      </c>
      <c r="AI153" s="407">
        <f t="shared" si="93"/>
        <v>10</v>
      </c>
      <c r="AJ153" s="406" t="s">
        <v>161</v>
      </c>
      <c r="AK153" s="407">
        <v>15</v>
      </c>
      <c r="AL153" s="406" t="s">
        <v>751</v>
      </c>
      <c r="AM153" s="407">
        <f t="shared" si="97"/>
        <v>10</v>
      </c>
      <c r="AN153" s="406" t="s">
        <v>161</v>
      </c>
      <c r="AO153" s="407">
        <f t="shared" si="98"/>
        <v>0</v>
      </c>
      <c r="AP153" s="406" t="s">
        <v>162</v>
      </c>
      <c r="AQ153" s="407">
        <f t="shared" si="100"/>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91"/>
        <v>55</v>
      </c>
      <c r="BR153" s="331"/>
      <c r="BS153" s="406"/>
      <c r="BT153" s="338"/>
      <c r="BU153" s="407"/>
      <c r="BV153" s="406">
        <f t="shared" si="99"/>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94"/>
        <v>1967.3398086522786</v>
      </c>
      <c r="Y154" s="331"/>
      <c r="Z154" s="331"/>
      <c r="AA154" s="331" t="s">
        <v>161</v>
      </c>
      <c r="AB154" s="331"/>
      <c r="AC154" s="331"/>
      <c r="AD154" s="331"/>
      <c r="AE154" s="331"/>
      <c r="AF154" s="407">
        <f t="shared" si="95"/>
        <v>5</v>
      </c>
      <c r="AG154" s="407">
        <f>IF(X154&lt;999,20,IF(X154&lt;1499,15,IF(X154&lt;1999,10,IF(X154&lt;3999,5,IF(X154&gt;4000,0)))))</f>
        <v>10</v>
      </c>
      <c r="AH154" s="407">
        <f t="shared" si="96"/>
        <v>15</v>
      </c>
      <c r="AI154" s="407">
        <v>0</v>
      </c>
      <c r="AJ154" s="406" t="s">
        <v>162</v>
      </c>
      <c r="AK154" s="407">
        <f>IF(AL154="Minimal",15,0)</f>
        <v>15</v>
      </c>
      <c r="AL154" s="406" t="s">
        <v>751</v>
      </c>
      <c r="AM154" s="407">
        <f t="shared" si="97"/>
        <v>10</v>
      </c>
      <c r="AN154" s="406" t="s">
        <v>161</v>
      </c>
      <c r="AO154" s="407">
        <f t="shared" si="98"/>
        <v>0</v>
      </c>
      <c r="AP154" s="406" t="s">
        <v>162</v>
      </c>
      <c r="AQ154" s="407">
        <f t="shared" si="100"/>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91"/>
        <v>55</v>
      </c>
      <c r="BR154" s="386"/>
      <c r="BS154" s="408"/>
      <c r="BT154" s="386"/>
      <c r="BU154" s="407"/>
      <c r="BV154" s="406">
        <f t="shared" si="99"/>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94"/>
        <v>1484.2014063804211</v>
      </c>
      <c r="Y155" s="331"/>
      <c r="Z155" s="331"/>
      <c r="AA155" s="331" t="s">
        <v>161</v>
      </c>
      <c r="AB155" s="331"/>
      <c r="AC155" s="331"/>
      <c r="AD155" s="331"/>
      <c r="AE155" s="331"/>
      <c r="AF155" s="407">
        <f t="shared" si="95"/>
        <v>0</v>
      </c>
      <c r="AG155" s="407">
        <f>IF(X155&lt;999,20,IF(X155&lt;1499,15,IF(X155&lt;1999,10,IF(X155&lt;3999,5,IF(X155&gt;4000,0)))))</f>
        <v>15</v>
      </c>
      <c r="AH155" s="407">
        <f t="shared" si="96"/>
        <v>15</v>
      </c>
      <c r="AI155" s="407">
        <f t="shared" ref="AI155:AI160" si="101">IF(AJ155="Yes",10,0)</f>
        <v>0</v>
      </c>
      <c r="AJ155" s="406" t="s">
        <v>162</v>
      </c>
      <c r="AK155" s="407">
        <f>IF(AL155="Minimal",15,0)</f>
        <v>15</v>
      </c>
      <c r="AL155" s="406" t="s">
        <v>751</v>
      </c>
      <c r="AM155" s="407">
        <f t="shared" si="97"/>
        <v>10</v>
      </c>
      <c r="AN155" s="406" t="s">
        <v>161</v>
      </c>
      <c r="AO155" s="407">
        <f t="shared" si="98"/>
        <v>0</v>
      </c>
      <c r="AP155" s="406" t="s">
        <v>162</v>
      </c>
      <c r="AQ155" s="407">
        <f t="shared" si="100"/>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91"/>
        <v>55</v>
      </c>
      <c r="BR155" s="386"/>
      <c r="BS155" s="408"/>
      <c r="BT155" s="386"/>
      <c r="BU155" s="407"/>
      <c r="BV155" s="406">
        <f t="shared" si="99"/>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102">(V156+W156+Y156+Z156+AB156+AD156)</f>
        <v>50</v>
      </c>
      <c r="Q156" s="108"/>
      <c r="R156" s="108">
        <f t="shared" ref="R156:R161" si="103">O156+P156+Q156</f>
        <v>63.18</v>
      </c>
      <c r="S156" s="406">
        <v>9.6199999999999992</v>
      </c>
      <c r="T156" s="331"/>
      <c r="U156" s="462"/>
      <c r="V156" s="104">
        <f t="shared" ref="V156:V161" si="104">IF(AU156&lt;30,0,IF(AU156&lt;50,5,IF(AU156&lt;65,10,IF(AU156&gt;66,15))))</f>
        <v>5</v>
      </c>
      <c r="W156" s="338">
        <f t="shared" ref="W156:W161" si="105">IF(X156&lt;499,15,IF(X156&lt;999,10,IF(X156&lt;1499,5,IF(X156&gt;1500,0))))</f>
        <v>5</v>
      </c>
      <c r="X156" s="384">
        <f t="shared" si="94"/>
        <v>1431.1007695384499</v>
      </c>
      <c r="Y156" s="338">
        <f t="shared" ref="Y156:Y161" si="106">IF(DD156&lt;500,0,IF(DD156&lt;1000,5,IF(DD156&gt;1000,10)))</f>
        <v>5</v>
      </c>
      <c r="Z156" s="338">
        <f>IF(AA156="Yes",15,0)</f>
        <v>15</v>
      </c>
      <c r="AA156" s="331" t="s">
        <v>161</v>
      </c>
      <c r="AB156" s="338">
        <f t="shared" ref="AB156:AB161" si="107">IF(AC156="Yes",10,0)</f>
        <v>10</v>
      </c>
      <c r="AC156" s="385" t="s">
        <v>161</v>
      </c>
      <c r="AD156" s="338">
        <f>IF(AE156="Yes",10,0)</f>
        <v>10</v>
      </c>
      <c r="AE156" s="385" t="s">
        <v>161</v>
      </c>
      <c r="AF156" s="407">
        <f t="shared" si="95"/>
        <v>5</v>
      </c>
      <c r="AG156" s="407">
        <f>IF(BM154&lt;999,20,IF(BM154&lt;1499,15,IF(BM154&lt;1999,10,IF(BM154&lt;3999,5,IF(BM154&gt;4000,0)))))</f>
        <v>0</v>
      </c>
      <c r="AH156" s="407">
        <f t="shared" si="96"/>
        <v>15</v>
      </c>
      <c r="AI156" s="407">
        <f t="shared" si="101"/>
        <v>10</v>
      </c>
      <c r="AJ156" s="406" t="s">
        <v>161</v>
      </c>
      <c r="AK156" s="407">
        <v>15</v>
      </c>
      <c r="AL156" s="406" t="s">
        <v>751</v>
      </c>
      <c r="AM156" s="407">
        <f t="shared" si="97"/>
        <v>10</v>
      </c>
      <c r="AN156" s="406" t="s">
        <v>161</v>
      </c>
      <c r="AO156" s="407">
        <f t="shared" si="98"/>
        <v>0</v>
      </c>
      <c r="AP156" s="406" t="s">
        <v>162</v>
      </c>
      <c r="AQ156" s="407">
        <f t="shared" si="100"/>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108">SUM(V156+W156+Y156+Z156+AB156+AD156)</f>
        <v>50</v>
      </c>
      <c r="BQ156" s="406">
        <f t="shared" si="91"/>
        <v>55</v>
      </c>
      <c r="BR156" s="331"/>
      <c r="BS156" s="406"/>
      <c r="BT156" s="338">
        <v>100</v>
      </c>
      <c r="BU156" s="407"/>
      <c r="BV156" s="406">
        <f t="shared" si="99"/>
        <v>9.6199999999999992</v>
      </c>
      <c r="BW156" s="406"/>
      <c r="BX156" s="410" t="s">
        <v>809</v>
      </c>
      <c r="BY156" s="331">
        <f t="shared" ref="BY156:BY161" si="109">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102"/>
        <v>55</v>
      </c>
      <c r="Q157" s="108"/>
      <c r="R157" s="108">
        <f t="shared" si="103"/>
        <v>63.93</v>
      </c>
      <c r="S157" s="406">
        <v>6.78</v>
      </c>
      <c r="T157" s="331"/>
      <c r="U157" s="462"/>
      <c r="V157" s="104">
        <f t="shared" si="104"/>
        <v>5</v>
      </c>
      <c r="W157" s="338">
        <f t="shared" si="105"/>
        <v>15</v>
      </c>
      <c r="X157" s="384">
        <f t="shared" si="94"/>
        <v>6.4567141369090955</v>
      </c>
      <c r="Y157" s="338">
        <f t="shared" si="106"/>
        <v>0</v>
      </c>
      <c r="Z157" s="338">
        <f>IF(AA157="Yes",15,0)</f>
        <v>15</v>
      </c>
      <c r="AA157" s="331" t="s">
        <v>161</v>
      </c>
      <c r="AB157" s="338">
        <f t="shared" si="107"/>
        <v>10</v>
      </c>
      <c r="AC157" s="385" t="s">
        <v>161</v>
      </c>
      <c r="AD157" s="338">
        <f>IF(AE157="Yes",10,0)</f>
        <v>10</v>
      </c>
      <c r="AE157" s="385" t="s">
        <v>161</v>
      </c>
      <c r="AF157" s="407">
        <f t="shared" si="95"/>
        <v>5</v>
      </c>
      <c r="AG157" s="407">
        <f>IF(BM155&lt;999,20,IF(BM155&lt;1499,15,IF(BM155&lt;1999,10,IF(BM155&lt;3999,5,IF(BM155&gt;4000,0)))))</f>
        <v>0</v>
      </c>
      <c r="AH157" s="407">
        <f t="shared" si="96"/>
        <v>15</v>
      </c>
      <c r="AI157" s="407">
        <f t="shared" si="101"/>
        <v>10</v>
      </c>
      <c r="AJ157" s="406" t="s">
        <v>161</v>
      </c>
      <c r="AK157" s="407">
        <v>15</v>
      </c>
      <c r="AL157" s="406" t="s">
        <v>751</v>
      </c>
      <c r="AM157" s="407">
        <f t="shared" si="97"/>
        <v>10</v>
      </c>
      <c r="AN157" s="406" t="s">
        <v>161</v>
      </c>
      <c r="AO157" s="407">
        <f t="shared" si="98"/>
        <v>0</v>
      </c>
      <c r="AP157" s="406" t="s">
        <v>162</v>
      </c>
      <c r="AQ157" s="407">
        <f t="shared" si="100"/>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108"/>
        <v>55</v>
      </c>
      <c r="BQ157" s="406">
        <f t="shared" si="91"/>
        <v>55</v>
      </c>
      <c r="BR157" s="331"/>
      <c r="BS157" s="406"/>
      <c r="BT157" s="338"/>
      <c r="BU157" s="407">
        <v>100</v>
      </c>
      <c r="BV157" s="406">
        <f t="shared" si="99"/>
        <v>31.78</v>
      </c>
      <c r="BW157" s="406"/>
      <c r="BX157" s="406"/>
      <c r="BY157" s="331">
        <f t="shared" si="109"/>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102"/>
        <v>40</v>
      </c>
      <c r="Q158" s="108"/>
      <c r="R158" s="108">
        <f t="shared" si="103"/>
        <v>48.22</v>
      </c>
      <c r="S158" s="406">
        <v>6.31</v>
      </c>
      <c r="T158" s="331"/>
      <c r="U158" s="462"/>
      <c r="V158" s="104">
        <f t="shared" si="104"/>
        <v>0</v>
      </c>
      <c r="W158" s="338">
        <f t="shared" si="105"/>
        <v>0</v>
      </c>
      <c r="X158" s="384">
        <f t="shared" si="94"/>
        <v>3336.37631613444</v>
      </c>
      <c r="Y158" s="338">
        <f t="shared" si="106"/>
        <v>5</v>
      </c>
      <c r="Z158" s="338">
        <f>IF(AA158="Yes",15,0)</f>
        <v>15</v>
      </c>
      <c r="AA158" s="331" t="s">
        <v>161</v>
      </c>
      <c r="AB158" s="338">
        <f t="shared" si="107"/>
        <v>10</v>
      </c>
      <c r="AC158" s="385" t="s">
        <v>161</v>
      </c>
      <c r="AD158" s="338">
        <f>IF(AE158="Yes",10,0)</f>
        <v>10</v>
      </c>
      <c r="AE158" s="385" t="s">
        <v>161</v>
      </c>
      <c r="AF158" s="407">
        <f t="shared" si="95"/>
        <v>0</v>
      </c>
      <c r="AG158" s="407">
        <f>IF(X158&lt;999,20,IF(X158&lt;1499,15,IF(X158&lt;1999,10,IF(X158&lt;3999,5,IF(X158&gt;4000,0)))))</f>
        <v>5</v>
      </c>
      <c r="AH158" s="407">
        <f t="shared" si="96"/>
        <v>15</v>
      </c>
      <c r="AI158" s="407">
        <f t="shared" si="101"/>
        <v>10</v>
      </c>
      <c r="AJ158" s="406" t="s">
        <v>161</v>
      </c>
      <c r="AK158" s="407">
        <v>15</v>
      </c>
      <c r="AL158" s="406" t="s">
        <v>751</v>
      </c>
      <c r="AM158" s="407">
        <f t="shared" si="97"/>
        <v>10</v>
      </c>
      <c r="AN158" s="406" t="s">
        <v>161</v>
      </c>
      <c r="AO158" s="407">
        <f t="shared" si="98"/>
        <v>0</v>
      </c>
      <c r="AP158" s="406" t="s">
        <v>162</v>
      </c>
      <c r="AQ158" s="407">
        <f t="shared" si="100"/>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108"/>
        <v>40</v>
      </c>
      <c r="BQ158" s="406">
        <f t="shared" si="91"/>
        <v>55</v>
      </c>
      <c r="BR158" s="331"/>
      <c r="BS158" s="406"/>
      <c r="BT158" s="338"/>
      <c r="BU158" s="407"/>
      <c r="BV158" s="406">
        <f t="shared" si="99"/>
        <v>6.31</v>
      </c>
      <c r="BW158" s="406"/>
      <c r="BX158" s="410" t="s">
        <v>809</v>
      </c>
      <c r="BY158" s="331">
        <f t="shared" si="109"/>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102"/>
        <v>40</v>
      </c>
      <c r="Q159" s="108"/>
      <c r="R159" s="108">
        <f t="shared" si="103"/>
        <v>48.16</v>
      </c>
      <c r="S159" s="406">
        <v>6.27</v>
      </c>
      <c r="T159" s="331"/>
      <c r="U159" s="462"/>
      <c r="V159" s="104">
        <f t="shared" si="104"/>
        <v>5</v>
      </c>
      <c r="W159" s="338">
        <f t="shared" si="105"/>
        <v>0</v>
      </c>
      <c r="X159" s="384">
        <f t="shared" si="94"/>
        <v>1957.443714235656</v>
      </c>
      <c r="Y159" s="338">
        <f t="shared" si="106"/>
        <v>0</v>
      </c>
      <c r="Z159" s="338">
        <f>IF(AA159="Yes",15,0)</f>
        <v>15</v>
      </c>
      <c r="AA159" s="331" t="s">
        <v>161</v>
      </c>
      <c r="AB159" s="338">
        <f t="shared" si="107"/>
        <v>10</v>
      </c>
      <c r="AC159" s="385" t="s">
        <v>161</v>
      </c>
      <c r="AD159" s="338">
        <f>IF(AE159="Yes",10,0)</f>
        <v>10</v>
      </c>
      <c r="AE159" s="385" t="s">
        <v>161</v>
      </c>
      <c r="AF159" s="407">
        <f t="shared" si="95"/>
        <v>5</v>
      </c>
      <c r="AG159" s="407">
        <f>IF(BM157&lt;999,20,IF(BM157&lt;1499,15,IF(BM157&lt;1999,10,IF(BM157&lt;3999,5,IF(BM157&gt;4000,0)))))</f>
        <v>0</v>
      </c>
      <c r="AH159" s="407">
        <f t="shared" si="96"/>
        <v>15</v>
      </c>
      <c r="AI159" s="407">
        <f t="shared" si="101"/>
        <v>10</v>
      </c>
      <c r="AJ159" s="406" t="s">
        <v>161</v>
      </c>
      <c r="AK159" s="407">
        <v>15</v>
      </c>
      <c r="AL159" s="406" t="s">
        <v>751</v>
      </c>
      <c r="AM159" s="407">
        <f t="shared" si="97"/>
        <v>10</v>
      </c>
      <c r="AN159" s="406" t="s">
        <v>161</v>
      </c>
      <c r="AO159" s="407">
        <f t="shared" si="98"/>
        <v>0</v>
      </c>
      <c r="AP159" s="406" t="s">
        <v>162</v>
      </c>
      <c r="AQ159" s="407">
        <f t="shared" si="100"/>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108"/>
        <v>40</v>
      </c>
      <c r="BQ159" s="406">
        <f t="shared" si="91"/>
        <v>55</v>
      </c>
      <c r="BR159" s="331"/>
      <c r="BS159" s="406"/>
      <c r="BT159" s="338"/>
      <c r="BU159" s="407"/>
      <c r="BV159" s="406">
        <f t="shared" si="99"/>
        <v>6.27</v>
      </c>
      <c r="BW159" s="406"/>
      <c r="BX159" s="410" t="s">
        <v>809</v>
      </c>
      <c r="BY159" s="331">
        <f t="shared" si="109"/>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102"/>
        <v>40</v>
      </c>
      <c r="Q160" s="108"/>
      <c r="R160" s="108">
        <f t="shared" si="103"/>
        <v>46.684316029735939</v>
      </c>
      <c r="S160" s="406">
        <v>4.4558793576483104</v>
      </c>
      <c r="T160" s="331"/>
      <c r="U160" s="462"/>
      <c r="V160" s="104">
        <f t="shared" si="104"/>
        <v>0</v>
      </c>
      <c r="W160" s="338">
        <f t="shared" si="105"/>
        <v>0</v>
      </c>
      <c r="X160" s="384">
        <f t="shared" si="94"/>
        <v>3315.5475518357507</v>
      </c>
      <c r="Y160" s="338">
        <f t="shared" si="106"/>
        <v>5</v>
      </c>
      <c r="Z160" s="338">
        <f>IF(AA160="Yes",15,0)</f>
        <v>15</v>
      </c>
      <c r="AA160" s="331" t="s">
        <v>161</v>
      </c>
      <c r="AB160" s="338">
        <f t="shared" si="107"/>
        <v>10</v>
      </c>
      <c r="AC160" s="385" t="s">
        <v>161</v>
      </c>
      <c r="AD160" s="338">
        <f>IF(AE160="Yes",10,0)</f>
        <v>10</v>
      </c>
      <c r="AE160" s="385" t="s">
        <v>161</v>
      </c>
      <c r="AF160" s="407">
        <f t="shared" si="95"/>
        <v>0</v>
      </c>
      <c r="AG160" s="407">
        <f>IF(X160&lt;999,20,IF(X160&lt;1499,15,IF(X160&lt;1999,10,IF(X160&lt;3999,5,IF(X160&gt;4000,0)))))</f>
        <v>5</v>
      </c>
      <c r="AH160" s="407">
        <f t="shared" si="96"/>
        <v>15</v>
      </c>
      <c r="AI160" s="407">
        <f t="shared" si="101"/>
        <v>10</v>
      </c>
      <c r="AJ160" s="406" t="s">
        <v>161</v>
      </c>
      <c r="AK160" s="407">
        <v>15</v>
      </c>
      <c r="AL160" s="406" t="s">
        <v>751</v>
      </c>
      <c r="AM160" s="407">
        <f t="shared" si="97"/>
        <v>10</v>
      </c>
      <c r="AN160" s="406" t="s">
        <v>161</v>
      </c>
      <c r="AO160" s="407">
        <f t="shared" si="98"/>
        <v>0</v>
      </c>
      <c r="AP160" s="406" t="s">
        <v>162</v>
      </c>
      <c r="AQ160" s="407">
        <f t="shared" si="100"/>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108"/>
        <v>40</v>
      </c>
      <c r="BQ160" s="406">
        <f t="shared" si="91"/>
        <v>55</v>
      </c>
      <c r="BR160" s="331"/>
      <c r="BS160" s="406"/>
      <c r="BT160" s="338"/>
      <c r="BU160" s="407"/>
      <c r="BV160" s="406">
        <f t="shared" si="99"/>
        <v>4.4558793576483104</v>
      </c>
      <c r="BW160" s="406"/>
      <c r="BX160" s="410" t="s">
        <v>809</v>
      </c>
      <c r="BY160" s="331">
        <f t="shared" si="109"/>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102"/>
        <v>35</v>
      </c>
      <c r="Q161" s="108">
        <v>4.95</v>
      </c>
      <c r="R161" s="108">
        <f t="shared" si="103"/>
        <v>54.230000000000004</v>
      </c>
      <c r="S161" s="406">
        <v>11.19</v>
      </c>
      <c r="T161" s="331">
        <v>6.75</v>
      </c>
      <c r="U161" s="462"/>
      <c r="V161" s="104">
        <f t="shared" si="104"/>
        <v>5</v>
      </c>
      <c r="W161" s="338">
        <f t="shared" si="105"/>
        <v>10</v>
      </c>
      <c r="X161" s="384">
        <f t="shared" si="94"/>
        <v>902.06866756128704</v>
      </c>
      <c r="Y161" s="338">
        <f t="shared" si="106"/>
        <v>0</v>
      </c>
      <c r="Z161" s="338">
        <f>IF(AA161="Yes",20,0)</f>
        <v>20</v>
      </c>
      <c r="AA161" s="331" t="s">
        <v>161</v>
      </c>
      <c r="AB161" s="338">
        <f t="shared" si="107"/>
        <v>0</v>
      </c>
      <c r="AC161" s="385" t="s">
        <v>162</v>
      </c>
      <c r="AD161" s="338">
        <f>IF(AE161="Yes",20,0)</f>
        <v>0</v>
      </c>
      <c r="AE161" s="385" t="s">
        <v>162</v>
      </c>
      <c r="AF161" s="407">
        <f t="shared" si="95"/>
        <v>5</v>
      </c>
      <c r="AG161" s="407">
        <f>IF(BM159&lt;999,20,IF(BM159&lt;1499,15,IF(BM159&lt;1999,10,IF(BM159&lt;3999,5,IF(BM159&gt;4000,0)))))</f>
        <v>0</v>
      </c>
      <c r="AH161" s="407">
        <f t="shared" si="96"/>
        <v>15</v>
      </c>
      <c r="AI161" s="407">
        <v>10</v>
      </c>
      <c r="AJ161" s="406" t="s">
        <v>162</v>
      </c>
      <c r="AK161" s="407">
        <f t="shared" ref="AK161:AK177" si="110">IF(AL161="Minimal",15,0)</f>
        <v>15</v>
      </c>
      <c r="AL161" s="406" t="s">
        <v>751</v>
      </c>
      <c r="AM161" s="407">
        <f t="shared" si="97"/>
        <v>10</v>
      </c>
      <c r="AN161" s="406" t="s">
        <v>161</v>
      </c>
      <c r="AO161" s="407">
        <f t="shared" si="98"/>
        <v>0</v>
      </c>
      <c r="AP161" s="406" t="s">
        <v>162</v>
      </c>
      <c r="AQ161" s="407">
        <f t="shared" si="100"/>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108"/>
        <v>35</v>
      </c>
      <c r="BQ161" s="406">
        <f t="shared" si="91"/>
        <v>55</v>
      </c>
      <c r="BR161" s="331"/>
      <c r="BS161" s="406"/>
      <c r="BT161" s="338"/>
      <c r="BU161" s="407"/>
      <c r="BV161" s="406">
        <f t="shared" si="99"/>
        <v>11.19</v>
      </c>
      <c r="BW161" s="406"/>
      <c r="BX161" s="410" t="s">
        <v>809</v>
      </c>
      <c r="BY161" s="331">
        <f t="shared" si="109"/>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391">
        <v>9.75</v>
      </c>
      <c r="U162" s="462"/>
      <c r="V162" s="205" t="s">
        <v>155</v>
      </c>
      <c r="W162" s="392"/>
      <c r="X162" s="393">
        <f t="shared" si="94"/>
        <v>20040.485829959514</v>
      </c>
      <c r="Y162" s="394"/>
      <c r="Z162" s="394"/>
      <c r="AA162" s="394" t="s">
        <v>161</v>
      </c>
      <c r="AB162" s="394"/>
      <c r="AC162" s="394"/>
      <c r="AD162" s="394"/>
      <c r="AE162" s="394"/>
      <c r="AF162" s="407">
        <f t="shared" si="95"/>
        <v>0</v>
      </c>
      <c r="AG162" s="407">
        <f t="shared" ref="AG162:AG177" si="111">IF(X162&lt;999,20,IF(X162&lt;1499,15,IF(X162&lt;1999,10,IF(X162&lt;3999,5,IF(X162&gt;4000,0)))))</f>
        <v>0</v>
      </c>
      <c r="AH162" s="407">
        <f t="shared" si="96"/>
        <v>15</v>
      </c>
      <c r="AI162" s="407">
        <f t="shared" ref="AI162:AI177" si="112">IF(AJ162="Yes",10,0)</f>
        <v>10</v>
      </c>
      <c r="AJ162" s="391" t="s">
        <v>161</v>
      </c>
      <c r="AK162" s="407">
        <f t="shared" si="110"/>
        <v>15</v>
      </c>
      <c r="AL162" s="391" t="s">
        <v>751</v>
      </c>
      <c r="AM162" s="407">
        <f t="shared" si="97"/>
        <v>10</v>
      </c>
      <c r="AN162" s="391" t="s">
        <v>161</v>
      </c>
      <c r="AO162" s="407">
        <f t="shared" si="98"/>
        <v>0</v>
      </c>
      <c r="AP162" s="391" t="s">
        <v>162</v>
      </c>
      <c r="AQ162" s="407">
        <f t="shared" si="100"/>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13">SUM(AF162+AG162+AH162+AI162+AK162+AM162+AO162)</f>
        <v>50</v>
      </c>
      <c r="BR162" s="396"/>
      <c r="BS162" s="396"/>
      <c r="BT162" s="396"/>
      <c r="BU162" s="408"/>
      <c r="BV162" s="406">
        <f t="shared" si="99"/>
        <v>18.819570064834998</v>
      </c>
      <c r="BW162" s="406"/>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391">
        <v>9.75</v>
      </c>
      <c r="U163" s="462"/>
      <c r="V163" s="205" t="s">
        <v>155</v>
      </c>
      <c r="W163" s="392"/>
      <c r="X163" s="393">
        <f t="shared" si="94"/>
        <v>6121.9440192433849</v>
      </c>
      <c r="Y163" s="394"/>
      <c r="Z163" s="394"/>
      <c r="AA163" s="394" t="s">
        <v>161</v>
      </c>
      <c r="AB163" s="394"/>
      <c r="AC163" s="394"/>
      <c r="AD163" s="394"/>
      <c r="AE163" s="394"/>
      <c r="AF163" s="407">
        <f t="shared" si="95"/>
        <v>0</v>
      </c>
      <c r="AG163" s="407">
        <f t="shared" si="111"/>
        <v>0</v>
      </c>
      <c r="AH163" s="407">
        <f t="shared" si="96"/>
        <v>15</v>
      </c>
      <c r="AI163" s="407">
        <f t="shared" si="112"/>
        <v>10</v>
      </c>
      <c r="AJ163" s="391" t="s">
        <v>161</v>
      </c>
      <c r="AK163" s="407">
        <f t="shared" si="110"/>
        <v>15</v>
      </c>
      <c r="AL163" s="391" t="s">
        <v>751</v>
      </c>
      <c r="AM163" s="407">
        <f t="shared" si="97"/>
        <v>10</v>
      </c>
      <c r="AN163" s="391" t="s">
        <v>161</v>
      </c>
      <c r="AO163" s="407">
        <f t="shared" si="98"/>
        <v>0</v>
      </c>
      <c r="AP163" s="391" t="s">
        <v>162</v>
      </c>
      <c r="AQ163" s="407">
        <f t="shared" si="100"/>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13"/>
        <v>50</v>
      </c>
      <c r="BR163" s="396"/>
      <c r="BS163" s="396"/>
      <c r="BT163" s="396"/>
      <c r="BU163" s="408"/>
      <c r="BV163" s="406">
        <f t="shared" si="99"/>
        <v>17.717965136690001</v>
      </c>
      <c r="BW163" s="406"/>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8" t="s">
        <v>598</v>
      </c>
      <c r="B164" s="479" t="s">
        <v>243</v>
      </c>
      <c r="C164" s="480" t="s">
        <v>214</v>
      </c>
      <c r="D164" s="481" t="s">
        <v>761</v>
      </c>
      <c r="E164" s="403" t="s">
        <v>179</v>
      </c>
      <c r="F164" s="403"/>
      <c r="G164" s="482" t="s">
        <v>630</v>
      </c>
      <c r="H164" s="482" t="s">
        <v>287</v>
      </c>
      <c r="I164" s="482" t="s">
        <v>669</v>
      </c>
      <c r="J164" s="482" t="s">
        <v>713</v>
      </c>
      <c r="K164" s="482" t="s">
        <v>730</v>
      </c>
      <c r="L164" s="483">
        <v>345000</v>
      </c>
      <c r="M164" s="198"/>
      <c r="N164" s="462"/>
      <c r="O164" s="225"/>
      <c r="P164" s="389"/>
      <c r="Q164" s="226"/>
      <c r="R164" s="226"/>
      <c r="S164" s="409">
        <v>13.997229630050075</v>
      </c>
      <c r="T164" s="391">
        <v>8.25</v>
      </c>
      <c r="U164" s="462"/>
      <c r="V164" s="205" t="s">
        <v>155</v>
      </c>
      <c r="W164" s="392"/>
      <c r="X164" s="393">
        <f t="shared" si="94"/>
        <v>76968.816067653272</v>
      </c>
      <c r="Y164" s="394"/>
      <c r="Z164" s="394"/>
      <c r="AA164" s="394" t="s">
        <v>161</v>
      </c>
      <c r="AB164" s="394"/>
      <c r="AC164" s="394"/>
      <c r="AD164" s="394"/>
      <c r="AE164" s="394"/>
      <c r="AF164" s="407">
        <f t="shared" si="95"/>
        <v>0</v>
      </c>
      <c r="AG164" s="407">
        <f t="shared" si="111"/>
        <v>0</v>
      </c>
      <c r="AH164" s="407">
        <f t="shared" si="96"/>
        <v>15</v>
      </c>
      <c r="AI164" s="407">
        <f t="shared" si="112"/>
        <v>10</v>
      </c>
      <c r="AJ164" s="391" t="s">
        <v>161</v>
      </c>
      <c r="AK164" s="407">
        <f t="shared" si="110"/>
        <v>15</v>
      </c>
      <c r="AL164" s="391" t="s">
        <v>751</v>
      </c>
      <c r="AM164" s="407">
        <f t="shared" si="97"/>
        <v>10</v>
      </c>
      <c r="AN164" s="391" t="s">
        <v>161</v>
      </c>
      <c r="AO164" s="407">
        <f t="shared" si="98"/>
        <v>0</v>
      </c>
      <c r="AP164" s="391" t="s">
        <v>162</v>
      </c>
      <c r="AQ164" s="407">
        <f t="shared" si="100"/>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13"/>
        <v>50</v>
      </c>
      <c r="BR164" s="396"/>
      <c r="BS164" s="396"/>
      <c r="BT164" s="396"/>
      <c r="BU164" s="408"/>
      <c r="BV164" s="406">
        <f t="shared" si="99"/>
        <v>13.997229630050075</v>
      </c>
      <c r="BW164" s="406"/>
      <c r="BX164" s="408"/>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8" t="s">
        <v>602</v>
      </c>
      <c r="B165" s="479" t="s">
        <v>233</v>
      </c>
      <c r="C165" s="480" t="s">
        <v>214</v>
      </c>
      <c r="D165" s="481" t="s">
        <v>761</v>
      </c>
      <c r="E165" s="403" t="s">
        <v>179</v>
      </c>
      <c r="F165" s="403"/>
      <c r="G165" s="482" t="s">
        <v>633</v>
      </c>
      <c r="H165" s="482" t="s">
        <v>674</v>
      </c>
      <c r="I165" s="482" t="s">
        <v>675</v>
      </c>
      <c r="J165" s="482" t="s">
        <v>707</v>
      </c>
      <c r="K165" s="482" t="s">
        <v>730</v>
      </c>
      <c r="L165" s="483">
        <v>410000</v>
      </c>
      <c r="M165" s="198"/>
      <c r="N165" s="462"/>
      <c r="O165" s="225"/>
      <c r="P165" s="226"/>
      <c r="Q165" s="226"/>
      <c r="R165" s="226"/>
      <c r="S165" s="409">
        <v>13.321441426829745</v>
      </c>
      <c r="T165" s="391">
        <v>9.75</v>
      </c>
      <c r="U165" s="462"/>
      <c r="V165" s="205" t="s">
        <v>155</v>
      </c>
      <c r="W165" s="392"/>
      <c r="X165" s="393">
        <f t="shared" si="94"/>
        <v>14204.545454545452</v>
      </c>
      <c r="Y165" s="394"/>
      <c r="Z165" s="394"/>
      <c r="AA165" s="394" t="s">
        <v>161</v>
      </c>
      <c r="AB165" s="394"/>
      <c r="AC165" s="394"/>
      <c r="AD165" s="394"/>
      <c r="AE165" s="394"/>
      <c r="AF165" s="407">
        <f t="shared" si="95"/>
        <v>0</v>
      </c>
      <c r="AG165" s="407">
        <f t="shared" si="111"/>
        <v>0</v>
      </c>
      <c r="AH165" s="407">
        <f t="shared" si="96"/>
        <v>15</v>
      </c>
      <c r="AI165" s="407">
        <f t="shared" si="112"/>
        <v>10</v>
      </c>
      <c r="AJ165" s="391" t="s">
        <v>161</v>
      </c>
      <c r="AK165" s="407">
        <f t="shared" si="110"/>
        <v>15</v>
      </c>
      <c r="AL165" s="391" t="s">
        <v>751</v>
      </c>
      <c r="AM165" s="407">
        <f t="shared" si="97"/>
        <v>10</v>
      </c>
      <c r="AN165" s="391" t="s">
        <v>161</v>
      </c>
      <c r="AO165" s="407">
        <f t="shared" si="98"/>
        <v>0</v>
      </c>
      <c r="AP165" s="391" t="s">
        <v>162</v>
      </c>
      <c r="AQ165" s="407">
        <f t="shared" si="100"/>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13"/>
        <v>50</v>
      </c>
      <c r="BR165" s="396"/>
      <c r="BS165" s="396"/>
      <c r="BT165" s="396"/>
      <c r="BU165" s="408"/>
      <c r="BV165" s="406">
        <f t="shared" si="99"/>
        <v>13.321441426829745</v>
      </c>
      <c r="BW165" s="406"/>
      <c r="BX165" s="408"/>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8" t="s">
        <v>603</v>
      </c>
      <c r="B166" s="479" t="s">
        <v>242</v>
      </c>
      <c r="C166" s="480" t="s">
        <v>214</v>
      </c>
      <c r="D166" s="481" t="s">
        <v>761</v>
      </c>
      <c r="E166" s="403" t="s">
        <v>179</v>
      </c>
      <c r="F166" s="403"/>
      <c r="G166" s="482" t="s">
        <v>634</v>
      </c>
      <c r="H166" s="482" t="s">
        <v>676</v>
      </c>
      <c r="I166" s="482" t="s">
        <v>677</v>
      </c>
      <c r="J166" s="482" t="s">
        <v>715</v>
      </c>
      <c r="K166" s="482" t="s">
        <v>730</v>
      </c>
      <c r="L166" s="483">
        <v>460000</v>
      </c>
      <c r="M166" s="198"/>
      <c r="N166" s="462"/>
      <c r="O166" s="225"/>
      <c r="P166" s="226"/>
      <c r="Q166" s="226"/>
      <c r="R166" s="226"/>
      <c r="S166" s="409">
        <v>13.102509516759566</v>
      </c>
      <c r="T166" s="391">
        <v>13.5</v>
      </c>
      <c r="U166" s="462"/>
      <c r="V166" s="205" t="s">
        <v>155</v>
      </c>
      <c r="W166" s="392"/>
      <c r="X166" s="393">
        <f t="shared" si="94"/>
        <v>22616.647819460151</v>
      </c>
      <c r="Y166" s="394"/>
      <c r="Z166" s="394"/>
      <c r="AA166" s="394" t="s">
        <v>161</v>
      </c>
      <c r="AB166" s="394"/>
      <c r="AC166" s="394"/>
      <c r="AD166" s="394"/>
      <c r="AE166" s="394"/>
      <c r="AF166" s="407">
        <f t="shared" si="95"/>
        <v>0</v>
      </c>
      <c r="AG166" s="407">
        <f t="shared" si="111"/>
        <v>0</v>
      </c>
      <c r="AH166" s="407">
        <f t="shared" si="96"/>
        <v>15</v>
      </c>
      <c r="AI166" s="407">
        <f t="shared" si="112"/>
        <v>10</v>
      </c>
      <c r="AJ166" s="391" t="s">
        <v>161</v>
      </c>
      <c r="AK166" s="407">
        <f t="shared" si="110"/>
        <v>15</v>
      </c>
      <c r="AL166" s="391" t="s">
        <v>751</v>
      </c>
      <c r="AM166" s="407">
        <f t="shared" si="97"/>
        <v>10</v>
      </c>
      <c r="AN166" s="391" t="s">
        <v>161</v>
      </c>
      <c r="AO166" s="407">
        <f t="shared" si="98"/>
        <v>0</v>
      </c>
      <c r="AP166" s="391" t="s">
        <v>162</v>
      </c>
      <c r="AQ166" s="407">
        <f t="shared" si="100"/>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13"/>
        <v>50</v>
      </c>
      <c r="BR166" s="396"/>
      <c r="BS166" s="396"/>
      <c r="BT166" s="396"/>
      <c r="BU166" s="408"/>
      <c r="BV166" s="406">
        <f t="shared" si="99"/>
        <v>13.102509516759566</v>
      </c>
      <c r="BW166" s="406"/>
      <c r="BX166" s="408"/>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8" t="s">
        <v>604</v>
      </c>
      <c r="B167" s="479" t="s">
        <v>242</v>
      </c>
      <c r="C167" s="480" t="s">
        <v>214</v>
      </c>
      <c r="D167" s="481" t="s">
        <v>761</v>
      </c>
      <c r="E167" s="403" t="s">
        <v>179</v>
      </c>
      <c r="F167" s="403"/>
      <c r="G167" s="482" t="s">
        <v>635</v>
      </c>
      <c r="H167" s="482" t="s">
        <v>678</v>
      </c>
      <c r="I167" s="482" t="s">
        <v>679</v>
      </c>
      <c r="J167" s="482" t="s">
        <v>716</v>
      </c>
      <c r="K167" s="482" t="s">
        <v>730</v>
      </c>
      <c r="L167" s="483">
        <v>400000</v>
      </c>
      <c r="M167" s="198"/>
      <c r="N167" s="462"/>
      <c r="O167" s="225"/>
      <c r="P167" s="226"/>
      <c r="Q167" s="226"/>
      <c r="R167" s="226"/>
      <c r="S167" s="409">
        <v>12.852200094756203</v>
      </c>
      <c r="T167" s="391">
        <v>13.5</v>
      </c>
      <c r="U167" s="462"/>
      <c r="V167" s="205" t="s">
        <v>155</v>
      </c>
      <c r="W167" s="392"/>
      <c r="X167" s="393">
        <f t="shared" si="94"/>
        <v>126984.126984127</v>
      </c>
      <c r="Y167" s="394"/>
      <c r="Z167" s="394"/>
      <c r="AA167" s="394" t="s">
        <v>161</v>
      </c>
      <c r="AB167" s="394"/>
      <c r="AC167" s="394"/>
      <c r="AD167" s="394"/>
      <c r="AE167" s="394"/>
      <c r="AF167" s="407">
        <f t="shared" si="95"/>
        <v>0</v>
      </c>
      <c r="AG167" s="407">
        <f t="shared" si="111"/>
        <v>0</v>
      </c>
      <c r="AH167" s="407">
        <f t="shared" si="96"/>
        <v>15</v>
      </c>
      <c r="AI167" s="407">
        <f t="shared" si="112"/>
        <v>10</v>
      </c>
      <c r="AJ167" s="391" t="s">
        <v>161</v>
      </c>
      <c r="AK167" s="407">
        <f t="shared" si="110"/>
        <v>15</v>
      </c>
      <c r="AL167" s="391" t="s">
        <v>751</v>
      </c>
      <c r="AM167" s="407">
        <f t="shared" si="97"/>
        <v>10</v>
      </c>
      <c r="AN167" s="391" t="s">
        <v>161</v>
      </c>
      <c r="AO167" s="407">
        <f t="shared" si="98"/>
        <v>0</v>
      </c>
      <c r="AP167" s="391" t="s">
        <v>162</v>
      </c>
      <c r="AQ167" s="407">
        <f t="shared" si="100"/>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13"/>
        <v>50</v>
      </c>
      <c r="BR167" s="396"/>
      <c r="BS167" s="396"/>
      <c r="BT167" s="396"/>
      <c r="BU167" s="408"/>
      <c r="BV167" s="406">
        <f t="shared" si="99"/>
        <v>12.852200094756203</v>
      </c>
      <c r="BW167" s="406"/>
      <c r="BX167" s="408"/>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8" t="s">
        <v>605</v>
      </c>
      <c r="B168" s="479" t="s">
        <v>242</v>
      </c>
      <c r="C168" s="480" t="s">
        <v>214</v>
      </c>
      <c r="D168" s="481" t="s">
        <v>761</v>
      </c>
      <c r="E168" s="403" t="s">
        <v>179</v>
      </c>
      <c r="F168" s="403"/>
      <c r="G168" s="482" t="s">
        <v>635</v>
      </c>
      <c r="H168" s="482" t="s">
        <v>680</v>
      </c>
      <c r="I168" s="482" t="s">
        <v>681</v>
      </c>
      <c r="J168" s="482" t="s">
        <v>717</v>
      </c>
      <c r="K168" s="482" t="s">
        <v>730</v>
      </c>
      <c r="L168" s="483">
        <v>420000</v>
      </c>
      <c r="M168" s="198"/>
      <c r="N168" s="462"/>
      <c r="O168" s="225"/>
      <c r="P168" s="226"/>
      <c r="Q168" s="226"/>
      <c r="R168" s="226"/>
      <c r="S168" s="409">
        <v>12.73396082381764</v>
      </c>
      <c r="T168" s="391">
        <v>13.5</v>
      </c>
      <c r="U168" s="462"/>
      <c r="V168" s="205" t="s">
        <v>155</v>
      </c>
      <c r="W168" s="392"/>
      <c r="X168" s="393">
        <f t="shared" si="94"/>
        <v>190217.39130434778</v>
      </c>
      <c r="Y168" s="394"/>
      <c r="Z168" s="394"/>
      <c r="AA168" s="394" t="s">
        <v>161</v>
      </c>
      <c r="AB168" s="394"/>
      <c r="AC168" s="394"/>
      <c r="AD168" s="394"/>
      <c r="AE168" s="394"/>
      <c r="AF168" s="407">
        <f t="shared" si="95"/>
        <v>0</v>
      </c>
      <c r="AG168" s="407">
        <f t="shared" si="111"/>
        <v>0</v>
      </c>
      <c r="AH168" s="407">
        <f t="shared" si="96"/>
        <v>15</v>
      </c>
      <c r="AI168" s="407">
        <f t="shared" si="112"/>
        <v>10</v>
      </c>
      <c r="AJ168" s="391" t="s">
        <v>161</v>
      </c>
      <c r="AK168" s="407">
        <f t="shared" si="110"/>
        <v>15</v>
      </c>
      <c r="AL168" s="391" t="s">
        <v>751</v>
      </c>
      <c r="AM168" s="407">
        <f t="shared" si="97"/>
        <v>10</v>
      </c>
      <c r="AN168" s="391" t="s">
        <v>161</v>
      </c>
      <c r="AO168" s="407">
        <f t="shared" si="98"/>
        <v>0</v>
      </c>
      <c r="AP168" s="391" t="s">
        <v>162</v>
      </c>
      <c r="AQ168" s="407">
        <f t="shared" si="100"/>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13"/>
        <v>50</v>
      </c>
      <c r="BR168" s="396"/>
      <c r="BS168" s="396"/>
      <c r="BT168" s="396"/>
      <c r="BU168" s="408"/>
      <c r="BV168" s="406">
        <f t="shared" si="99"/>
        <v>12.73396082381764</v>
      </c>
      <c r="BW168" s="406"/>
      <c r="BX168" s="408"/>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8" t="s">
        <v>606</v>
      </c>
      <c r="B169" s="479" t="s">
        <v>233</v>
      </c>
      <c r="C169" s="480" t="s">
        <v>214</v>
      </c>
      <c r="D169" s="481" t="s">
        <v>761</v>
      </c>
      <c r="E169" s="403" t="s">
        <v>179</v>
      </c>
      <c r="F169" s="403"/>
      <c r="G169" s="482" t="s">
        <v>629</v>
      </c>
      <c r="H169" s="482" t="s">
        <v>668</v>
      </c>
      <c r="I169" s="482" t="s">
        <v>682</v>
      </c>
      <c r="J169" s="482" t="s">
        <v>718</v>
      </c>
      <c r="K169" s="482" t="s">
        <v>731</v>
      </c>
      <c r="L169" s="483">
        <v>290800</v>
      </c>
      <c r="M169" s="198"/>
      <c r="N169" s="462"/>
      <c r="O169" s="225"/>
      <c r="P169" s="226"/>
      <c r="Q169" s="226"/>
      <c r="R169" s="226"/>
      <c r="S169" s="409">
        <v>12.669319420463816</v>
      </c>
      <c r="T169" s="391">
        <v>13.5</v>
      </c>
      <c r="U169" s="462"/>
      <c r="V169" s="205" t="s">
        <v>155</v>
      </c>
      <c r="W169" s="392"/>
      <c r="X169" s="393">
        <f t="shared" si="94"/>
        <v>7133.0455259026676</v>
      </c>
      <c r="Y169" s="394"/>
      <c r="Z169" s="394"/>
      <c r="AA169" s="394" t="s">
        <v>161</v>
      </c>
      <c r="AB169" s="394"/>
      <c r="AC169" s="394"/>
      <c r="AD169" s="394"/>
      <c r="AE169" s="394"/>
      <c r="AF169" s="407">
        <f t="shared" si="95"/>
        <v>0</v>
      </c>
      <c r="AG169" s="407">
        <f t="shared" si="111"/>
        <v>0</v>
      </c>
      <c r="AH169" s="407">
        <f t="shared" si="96"/>
        <v>15</v>
      </c>
      <c r="AI169" s="407">
        <f t="shared" si="112"/>
        <v>10</v>
      </c>
      <c r="AJ169" s="391" t="s">
        <v>161</v>
      </c>
      <c r="AK169" s="407">
        <f t="shared" si="110"/>
        <v>15</v>
      </c>
      <c r="AL169" s="391" t="s">
        <v>751</v>
      </c>
      <c r="AM169" s="407">
        <f t="shared" si="97"/>
        <v>10</v>
      </c>
      <c r="AN169" s="391" t="s">
        <v>161</v>
      </c>
      <c r="AO169" s="407">
        <f t="shared" si="98"/>
        <v>0</v>
      </c>
      <c r="AP169" s="391" t="s">
        <v>162</v>
      </c>
      <c r="AQ169" s="407">
        <f t="shared" si="100"/>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13"/>
        <v>50</v>
      </c>
      <c r="BR169" s="396"/>
      <c r="BS169" s="396"/>
      <c r="BT169" s="396"/>
      <c r="BU169" s="408"/>
      <c r="BV169" s="406">
        <f t="shared" si="99"/>
        <v>12.669319420463816</v>
      </c>
      <c r="BW169" s="406"/>
      <c r="BX169" s="408"/>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391">
        <v>9.75</v>
      </c>
      <c r="U170" s="462"/>
      <c r="V170" s="205" t="s">
        <v>155</v>
      </c>
      <c r="W170" s="392"/>
      <c r="X170" s="393">
        <f t="shared" si="94"/>
        <v>312132.35294117645</v>
      </c>
      <c r="Y170" s="394"/>
      <c r="Z170" s="394"/>
      <c r="AA170" s="394" t="s">
        <v>161</v>
      </c>
      <c r="AB170" s="394"/>
      <c r="AC170" s="394"/>
      <c r="AD170" s="394"/>
      <c r="AE170" s="394"/>
      <c r="AF170" s="407">
        <f t="shared" si="95"/>
        <v>0</v>
      </c>
      <c r="AG170" s="407">
        <f t="shared" si="111"/>
        <v>0</v>
      </c>
      <c r="AH170" s="407">
        <f t="shared" si="96"/>
        <v>15</v>
      </c>
      <c r="AI170" s="407">
        <f t="shared" si="112"/>
        <v>10</v>
      </c>
      <c r="AJ170" s="391" t="s">
        <v>161</v>
      </c>
      <c r="AK170" s="407">
        <f t="shared" si="110"/>
        <v>15</v>
      </c>
      <c r="AL170" s="391" t="s">
        <v>751</v>
      </c>
      <c r="AM170" s="407">
        <f t="shared" si="97"/>
        <v>10</v>
      </c>
      <c r="AN170" s="391" t="s">
        <v>161</v>
      </c>
      <c r="AO170" s="407">
        <f t="shared" si="98"/>
        <v>0</v>
      </c>
      <c r="AP170" s="391" t="s">
        <v>162</v>
      </c>
      <c r="AQ170" s="407">
        <f t="shared" si="100"/>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13"/>
        <v>50</v>
      </c>
      <c r="BR170" s="396"/>
      <c r="BS170" s="396"/>
      <c r="BT170" s="396"/>
      <c r="BU170" s="408"/>
      <c r="BV170" s="406">
        <f t="shared" si="99"/>
        <v>11.799247349397591</v>
      </c>
      <c r="BW170" s="406"/>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8" t="s">
        <v>609</v>
      </c>
      <c r="B171" s="479" t="s">
        <v>243</v>
      </c>
      <c r="C171" s="480" t="s">
        <v>214</v>
      </c>
      <c r="D171" s="481" t="s">
        <v>761</v>
      </c>
      <c r="E171" s="403" t="s">
        <v>179</v>
      </c>
      <c r="F171" s="403"/>
      <c r="G171" s="482" t="s">
        <v>637</v>
      </c>
      <c r="H171" s="482" t="s">
        <v>287</v>
      </c>
      <c r="I171" s="482" t="s">
        <v>287</v>
      </c>
      <c r="J171" s="482" t="s">
        <v>721</v>
      </c>
      <c r="K171" s="482" t="s">
        <v>731</v>
      </c>
      <c r="L171" s="483">
        <v>370000</v>
      </c>
      <c r="M171" s="198"/>
      <c r="N171" s="462"/>
      <c r="O171" s="225"/>
      <c r="P171" s="389"/>
      <c r="Q171" s="226"/>
      <c r="R171" s="226"/>
      <c r="S171" s="409">
        <v>11.62296046708027</v>
      </c>
      <c r="T171" s="391">
        <v>8.25</v>
      </c>
      <c r="U171" s="462"/>
      <c r="V171" s="205" t="s">
        <v>155</v>
      </c>
      <c r="W171" s="392"/>
      <c r="X171" s="393">
        <f t="shared" si="94"/>
        <v>14192.558496355963</v>
      </c>
      <c r="Y171" s="394"/>
      <c r="Z171" s="394"/>
      <c r="AA171" s="394" t="s">
        <v>161</v>
      </c>
      <c r="AB171" s="394"/>
      <c r="AC171" s="394"/>
      <c r="AD171" s="394"/>
      <c r="AE171" s="394"/>
      <c r="AF171" s="407">
        <f t="shared" si="95"/>
        <v>0</v>
      </c>
      <c r="AG171" s="407">
        <f t="shared" si="111"/>
        <v>0</v>
      </c>
      <c r="AH171" s="407">
        <f t="shared" si="96"/>
        <v>15</v>
      </c>
      <c r="AI171" s="407">
        <f t="shared" si="112"/>
        <v>10</v>
      </c>
      <c r="AJ171" s="391" t="s">
        <v>161</v>
      </c>
      <c r="AK171" s="407">
        <f t="shared" si="110"/>
        <v>15</v>
      </c>
      <c r="AL171" s="391" t="s">
        <v>751</v>
      </c>
      <c r="AM171" s="407">
        <f t="shared" si="97"/>
        <v>10</v>
      </c>
      <c r="AN171" s="391" t="s">
        <v>161</v>
      </c>
      <c r="AO171" s="407">
        <f t="shared" si="98"/>
        <v>0</v>
      </c>
      <c r="AP171" s="391" t="s">
        <v>162</v>
      </c>
      <c r="AQ171" s="407">
        <f t="shared" si="100"/>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13"/>
        <v>50</v>
      </c>
      <c r="BR171" s="396"/>
      <c r="BS171" s="396"/>
      <c r="BT171" s="396"/>
      <c r="BU171" s="408"/>
      <c r="BV171" s="406">
        <f t="shared" si="99"/>
        <v>11.62296046708027</v>
      </c>
      <c r="BW171" s="406"/>
      <c r="BX171" s="408"/>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8" t="s">
        <v>610</v>
      </c>
      <c r="B172" s="479" t="s">
        <v>233</v>
      </c>
      <c r="C172" s="480" t="s">
        <v>214</v>
      </c>
      <c r="D172" s="481" t="s">
        <v>761</v>
      </c>
      <c r="E172" s="403" t="s">
        <v>179</v>
      </c>
      <c r="F172" s="403"/>
      <c r="G172" s="482" t="s">
        <v>638</v>
      </c>
      <c r="H172" s="482" t="s">
        <v>657</v>
      </c>
      <c r="I172" s="482" t="s">
        <v>686</v>
      </c>
      <c r="J172" s="482" t="s">
        <v>722</v>
      </c>
      <c r="K172" s="482" t="s">
        <v>730</v>
      </c>
      <c r="L172" s="483">
        <v>437000</v>
      </c>
      <c r="M172" s="198"/>
      <c r="N172" s="462"/>
      <c r="O172" s="225"/>
      <c r="P172" s="226"/>
      <c r="Q172" s="226"/>
      <c r="R172" s="226"/>
      <c r="S172" s="409">
        <v>11.368879191733225</v>
      </c>
      <c r="T172" s="391">
        <v>9.75</v>
      </c>
      <c r="U172" s="462"/>
      <c r="V172" s="205" t="s">
        <v>155</v>
      </c>
      <c r="W172" s="392"/>
      <c r="X172" s="393">
        <f t="shared" si="94"/>
        <v>340460.52631578944</v>
      </c>
      <c r="Y172" s="394"/>
      <c r="Z172" s="394"/>
      <c r="AA172" s="394" t="s">
        <v>161</v>
      </c>
      <c r="AB172" s="394"/>
      <c r="AC172" s="394"/>
      <c r="AD172" s="394"/>
      <c r="AE172" s="394"/>
      <c r="AF172" s="407">
        <f t="shared" si="95"/>
        <v>0</v>
      </c>
      <c r="AG172" s="407">
        <f t="shared" si="111"/>
        <v>0</v>
      </c>
      <c r="AH172" s="407">
        <f t="shared" si="96"/>
        <v>15</v>
      </c>
      <c r="AI172" s="407">
        <f t="shared" si="112"/>
        <v>10</v>
      </c>
      <c r="AJ172" s="391" t="s">
        <v>161</v>
      </c>
      <c r="AK172" s="407">
        <f t="shared" si="110"/>
        <v>15</v>
      </c>
      <c r="AL172" s="391" t="s">
        <v>751</v>
      </c>
      <c r="AM172" s="407">
        <f t="shared" si="97"/>
        <v>10</v>
      </c>
      <c r="AN172" s="391" t="s">
        <v>161</v>
      </c>
      <c r="AO172" s="407">
        <f t="shared" si="98"/>
        <v>0</v>
      </c>
      <c r="AP172" s="391" t="s">
        <v>162</v>
      </c>
      <c r="AQ172" s="407">
        <f t="shared" si="100"/>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13"/>
        <v>50</v>
      </c>
      <c r="BR172" s="396"/>
      <c r="BS172" s="396"/>
      <c r="BT172" s="396"/>
      <c r="BU172" s="408"/>
      <c r="BV172" s="406">
        <f t="shared" si="99"/>
        <v>11.368879191733225</v>
      </c>
      <c r="BW172" s="406"/>
      <c r="BX172" s="408"/>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8" t="s">
        <v>612</v>
      </c>
      <c r="B173" s="479" t="s">
        <v>233</v>
      </c>
      <c r="C173" s="480" t="s">
        <v>214</v>
      </c>
      <c r="D173" s="481" t="s">
        <v>761</v>
      </c>
      <c r="E173" s="403" t="s">
        <v>179</v>
      </c>
      <c r="F173" s="403"/>
      <c r="G173" s="482" t="s">
        <v>639</v>
      </c>
      <c r="H173" s="482" t="s">
        <v>688</v>
      </c>
      <c r="I173" s="482" t="s">
        <v>689</v>
      </c>
      <c r="J173" s="482" t="s">
        <v>707</v>
      </c>
      <c r="K173" s="482" t="s">
        <v>730</v>
      </c>
      <c r="L173" s="483">
        <v>400000</v>
      </c>
      <c r="M173" s="198"/>
      <c r="N173" s="462"/>
      <c r="O173" s="225"/>
      <c r="P173" s="389"/>
      <c r="Q173" s="226"/>
      <c r="R173" s="226"/>
      <c r="S173" s="409">
        <v>10.899780568313751</v>
      </c>
      <c r="T173" s="391">
        <v>9.75</v>
      </c>
      <c r="U173" s="462"/>
      <c r="V173" s="205" t="s">
        <v>155</v>
      </c>
      <c r="W173" s="392"/>
      <c r="X173" s="393">
        <f t="shared" si="94"/>
        <v>16479.215589337946</v>
      </c>
      <c r="Y173" s="394"/>
      <c r="Z173" s="394"/>
      <c r="AA173" s="394" t="s">
        <v>161</v>
      </c>
      <c r="AB173" s="394"/>
      <c r="AC173" s="394"/>
      <c r="AD173" s="394"/>
      <c r="AE173" s="394"/>
      <c r="AF173" s="407">
        <f t="shared" si="95"/>
        <v>0</v>
      </c>
      <c r="AG173" s="407">
        <f t="shared" si="111"/>
        <v>0</v>
      </c>
      <c r="AH173" s="407">
        <f t="shared" si="96"/>
        <v>15</v>
      </c>
      <c r="AI173" s="407">
        <f t="shared" si="112"/>
        <v>10</v>
      </c>
      <c r="AJ173" s="391" t="s">
        <v>161</v>
      </c>
      <c r="AK173" s="407">
        <f t="shared" si="110"/>
        <v>15</v>
      </c>
      <c r="AL173" s="391" t="s">
        <v>751</v>
      </c>
      <c r="AM173" s="407">
        <f t="shared" si="97"/>
        <v>10</v>
      </c>
      <c r="AN173" s="391" t="s">
        <v>161</v>
      </c>
      <c r="AO173" s="407">
        <f t="shared" si="98"/>
        <v>0</v>
      </c>
      <c r="AP173" s="391" t="s">
        <v>162</v>
      </c>
      <c r="AQ173" s="407">
        <f t="shared" si="100"/>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13"/>
        <v>50</v>
      </c>
      <c r="BR173" s="396"/>
      <c r="BS173" s="396"/>
      <c r="BT173" s="396"/>
      <c r="BU173" s="408"/>
      <c r="BV173" s="406">
        <f t="shared" si="99"/>
        <v>10.899780568313751</v>
      </c>
      <c r="BW173" s="406"/>
      <c r="BX173" s="408"/>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8" t="s">
        <v>613</v>
      </c>
      <c r="B174" s="479" t="s">
        <v>233</v>
      </c>
      <c r="C174" s="480" t="s">
        <v>214</v>
      </c>
      <c r="D174" s="481" t="s">
        <v>761</v>
      </c>
      <c r="E174" s="403" t="s">
        <v>179</v>
      </c>
      <c r="F174" s="403"/>
      <c r="G174" s="482" t="s">
        <v>640</v>
      </c>
      <c r="H174" s="482" t="s">
        <v>690</v>
      </c>
      <c r="I174" s="482" t="s">
        <v>691</v>
      </c>
      <c r="J174" s="482" t="s">
        <v>724</v>
      </c>
      <c r="K174" s="482" t="s">
        <v>731</v>
      </c>
      <c r="L174" s="483">
        <v>370000</v>
      </c>
      <c r="M174" s="198"/>
      <c r="N174" s="462"/>
      <c r="O174" s="225"/>
      <c r="P174" s="389"/>
      <c r="Q174" s="226"/>
      <c r="R174" s="226"/>
      <c r="S174" s="409">
        <v>10.804722947171893</v>
      </c>
      <c r="T174" s="391">
        <v>9.75</v>
      </c>
      <c r="U174" s="462"/>
      <c r="V174" s="205" t="s">
        <v>155</v>
      </c>
      <c r="W174" s="392"/>
      <c r="X174" s="393">
        <f t="shared" si="94"/>
        <v>11725.186969197615</v>
      </c>
      <c r="Y174" s="394"/>
      <c r="Z174" s="394"/>
      <c r="AA174" s="394" t="s">
        <v>161</v>
      </c>
      <c r="AB174" s="394"/>
      <c r="AC174" s="394"/>
      <c r="AD174" s="394"/>
      <c r="AE174" s="394"/>
      <c r="AF174" s="407">
        <f t="shared" si="95"/>
        <v>0</v>
      </c>
      <c r="AG174" s="407">
        <f t="shared" si="111"/>
        <v>0</v>
      </c>
      <c r="AH174" s="407">
        <f t="shared" si="96"/>
        <v>15</v>
      </c>
      <c r="AI174" s="407">
        <f t="shared" si="112"/>
        <v>10</v>
      </c>
      <c r="AJ174" s="391" t="s">
        <v>161</v>
      </c>
      <c r="AK174" s="407">
        <f t="shared" si="110"/>
        <v>15</v>
      </c>
      <c r="AL174" s="391" t="s">
        <v>751</v>
      </c>
      <c r="AM174" s="407">
        <f t="shared" si="97"/>
        <v>10</v>
      </c>
      <c r="AN174" s="391" t="s">
        <v>161</v>
      </c>
      <c r="AO174" s="407">
        <f t="shared" si="98"/>
        <v>0</v>
      </c>
      <c r="AP174" s="391" t="s">
        <v>162</v>
      </c>
      <c r="AQ174" s="407">
        <f t="shared" si="100"/>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13"/>
        <v>50</v>
      </c>
      <c r="BR174" s="396"/>
      <c r="BS174" s="396"/>
      <c r="BT174" s="396"/>
      <c r="BU174" s="408"/>
      <c r="BV174" s="406">
        <f t="shared" si="99"/>
        <v>10.804722947171893</v>
      </c>
      <c r="BW174" s="406"/>
      <c r="BX174" s="408"/>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8" t="s">
        <v>614</v>
      </c>
      <c r="B175" s="479" t="s">
        <v>233</v>
      </c>
      <c r="C175" s="480" t="s">
        <v>214</v>
      </c>
      <c r="D175" s="481" t="s">
        <v>761</v>
      </c>
      <c r="E175" s="403" t="s">
        <v>179</v>
      </c>
      <c r="F175" s="403"/>
      <c r="G175" s="482" t="s">
        <v>641</v>
      </c>
      <c r="H175" s="482" t="s">
        <v>675</v>
      </c>
      <c r="I175" s="482" t="s">
        <v>690</v>
      </c>
      <c r="J175" s="482" t="s">
        <v>725</v>
      </c>
      <c r="K175" s="482" t="s">
        <v>731</v>
      </c>
      <c r="L175" s="483">
        <v>406000</v>
      </c>
      <c r="M175" s="198"/>
      <c r="N175" s="462"/>
      <c r="O175" s="225"/>
      <c r="P175" s="389"/>
      <c r="Q175" s="226"/>
      <c r="R175" s="226"/>
      <c r="S175" s="409">
        <v>10.502334790371034</v>
      </c>
      <c r="T175" s="391">
        <v>9.75</v>
      </c>
      <c r="U175" s="462"/>
      <c r="V175" s="205" t="s">
        <v>155</v>
      </c>
      <c r="W175" s="392"/>
      <c r="X175" s="393">
        <f t="shared" si="94"/>
        <v>8369.4083694083693</v>
      </c>
      <c r="Y175" s="394"/>
      <c r="Z175" s="394"/>
      <c r="AA175" s="394" t="s">
        <v>161</v>
      </c>
      <c r="AB175" s="394"/>
      <c r="AC175" s="394"/>
      <c r="AD175" s="394"/>
      <c r="AE175" s="394"/>
      <c r="AF175" s="407">
        <f t="shared" si="95"/>
        <v>0</v>
      </c>
      <c r="AG175" s="407">
        <f t="shared" si="111"/>
        <v>0</v>
      </c>
      <c r="AH175" s="407">
        <f t="shared" si="96"/>
        <v>15</v>
      </c>
      <c r="AI175" s="407">
        <f t="shared" si="112"/>
        <v>10</v>
      </c>
      <c r="AJ175" s="391" t="s">
        <v>161</v>
      </c>
      <c r="AK175" s="407">
        <f t="shared" si="110"/>
        <v>15</v>
      </c>
      <c r="AL175" s="391" t="s">
        <v>751</v>
      </c>
      <c r="AM175" s="407">
        <f t="shared" si="97"/>
        <v>10</v>
      </c>
      <c r="AN175" s="391" t="s">
        <v>161</v>
      </c>
      <c r="AO175" s="407">
        <f t="shared" si="98"/>
        <v>0</v>
      </c>
      <c r="AP175" s="391" t="s">
        <v>162</v>
      </c>
      <c r="AQ175" s="407">
        <f t="shared" si="100"/>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13"/>
        <v>50</v>
      </c>
      <c r="BR175" s="396"/>
      <c r="BS175" s="396"/>
      <c r="BT175" s="396"/>
      <c r="BU175" s="408"/>
      <c r="BV175" s="406">
        <f t="shared" si="99"/>
        <v>10.502334790371034</v>
      </c>
      <c r="BW175" s="406"/>
      <c r="BX175" s="408"/>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391">
        <v>7.5</v>
      </c>
      <c r="U176" s="462"/>
      <c r="V176" s="205" t="s">
        <v>155</v>
      </c>
      <c r="W176" s="392"/>
      <c r="X176" s="393">
        <f t="shared" si="94"/>
        <v>35495.179666958808</v>
      </c>
      <c r="Y176" s="394"/>
      <c r="Z176" s="394"/>
      <c r="AA176" s="394" t="s">
        <v>161</v>
      </c>
      <c r="AB176" s="394"/>
      <c r="AC176" s="394"/>
      <c r="AD176" s="394"/>
      <c r="AE176" s="394"/>
      <c r="AF176" s="407">
        <f t="shared" si="95"/>
        <v>0</v>
      </c>
      <c r="AG176" s="407">
        <f t="shared" si="111"/>
        <v>0</v>
      </c>
      <c r="AH176" s="407">
        <f t="shared" si="96"/>
        <v>15</v>
      </c>
      <c r="AI176" s="407">
        <f t="shared" si="112"/>
        <v>10</v>
      </c>
      <c r="AJ176" s="391" t="s">
        <v>161</v>
      </c>
      <c r="AK176" s="407">
        <f t="shared" si="110"/>
        <v>15</v>
      </c>
      <c r="AL176" s="391" t="s">
        <v>751</v>
      </c>
      <c r="AM176" s="407">
        <f t="shared" si="97"/>
        <v>10</v>
      </c>
      <c r="AN176" s="391" t="s">
        <v>161</v>
      </c>
      <c r="AO176" s="407">
        <f t="shared" si="98"/>
        <v>0</v>
      </c>
      <c r="AP176" s="391" t="s">
        <v>162</v>
      </c>
      <c r="AQ176" s="407">
        <f t="shared" si="100"/>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13"/>
        <v>50</v>
      </c>
      <c r="BR176" s="396"/>
      <c r="BS176" s="396"/>
      <c r="BT176" s="396"/>
      <c r="BU176" s="408"/>
      <c r="BV176" s="406">
        <f t="shared" si="99"/>
        <v>10.153627313669816</v>
      </c>
      <c r="BW176" s="406"/>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hidden="1"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391">
        <v>3.75</v>
      </c>
      <c r="U177" s="462"/>
      <c r="V177" s="205" t="s">
        <v>155</v>
      </c>
      <c r="W177" s="392"/>
      <c r="X177" s="393">
        <f t="shared" si="94"/>
        <v>38986.354775828462</v>
      </c>
      <c r="Y177" s="394"/>
      <c r="Z177" s="394"/>
      <c r="AA177" s="394" t="s">
        <v>161</v>
      </c>
      <c r="AB177" s="394"/>
      <c r="AC177" s="394"/>
      <c r="AD177" s="394"/>
      <c r="AE177" s="394"/>
      <c r="AF177" s="407">
        <f t="shared" si="95"/>
        <v>0</v>
      </c>
      <c r="AG177" s="407">
        <f t="shared" si="111"/>
        <v>0</v>
      </c>
      <c r="AH177" s="407">
        <f t="shared" si="96"/>
        <v>15</v>
      </c>
      <c r="AI177" s="407">
        <f t="shared" si="112"/>
        <v>10</v>
      </c>
      <c r="AJ177" s="391" t="s">
        <v>161</v>
      </c>
      <c r="AK177" s="407">
        <f t="shared" si="110"/>
        <v>15</v>
      </c>
      <c r="AL177" s="391" t="s">
        <v>751</v>
      </c>
      <c r="AM177" s="407">
        <f t="shared" si="97"/>
        <v>10</v>
      </c>
      <c r="AN177" s="391" t="s">
        <v>161</v>
      </c>
      <c r="AO177" s="407">
        <f t="shared" si="98"/>
        <v>0</v>
      </c>
      <c r="AP177" s="391" t="s">
        <v>162</v>
      </c>
      <c r="AQ177" s="407">
        <f t="shared" si="100"/>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13"/>
        <v>50</v>
      </c>
      <c r="BR177" s="396"/>
      <c r="BS177" s="396"/>
      <c r="BT177" s="396"/>
      <c r="BU177" s="408"/>
      <c r="BV177" s="406">
        <f t="shared" si="99"/>
        <v>5.4141769778944999</v>
      </c>
      <c r="BW177" s="406"/>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14">(EI178/CZ178)/CO178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15">IF(AU178&lt;30,0,IF(AU178&lt;50,5,IF(AU178&lt;65,10,IF(AU178&lt;79,15,IF(AU178&gt;80,20)))))</f>
        <v>5</v>
      </c>
      <c r="AG178" s="407">
        <f t="shared" ref="AG178:AG179" si="116">IF(X178&lt;999,20,IF(X178&lt;1499,15,IF(X178&lt;1999,10,IF(X178&lt;3999,5,IF(X178&gt;4000,0)))))</f>
        <v>0</v>
      </c>
      <c r="AH178" s="407">
        <f t="shared" ref="AH178:AH186" si="117">IF(AA178="Yes",15,0)</f>
        <v>15</v>
      </c>
      <c r="AI178" s="407">
        <v>10</v>
      </c>
      <c r="AJ178" s="406" t="s">
        <v>162</v>
      </c>
      <c r="AK178" s="407">
        <f t="shared" ref="AK178:AK179" si="118">IF(AL178="Minimal",15,0)</f>
        <v>15</v>
      </c>
      <c r="AL178" s="406" t="s">
        <v>751</v>
      </c>
      <c r="AM178" s="407">
        <f t="shared" ref="AM178:AM184" si="119">IF(AN178="Yes",10,0)</f>
        <v>10</v>
      </c>
      <c r="AN178" s="406" t="s">
        <v>161</v>
      </c>
      <c r="AO178" s="407">
        <f t="shared" ref="AO178:AO185" si="120">IF(AP178="Yes",10,0)</f>
        <v>0</v>
      </c>
      <c r="AP178" s="406" t="s">
        <v>162</v>
      </c>
      <c r="AQ178" s="407">
        <f t="shared" ref="AQ178:AQ185" si="121">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22">SUM(AF178+AG178+AH178+AI178+AK178+AM178+AO178+AQ178)</f>
        <v>55</v>
      </c>
      <c r="BR178" s="331"/>
      <c r="BS178" s="406"/>
      <c r="BT178" s="338"/>
      <c r="BU178" s="407"/>
      <c r="BV178" s="406">
        <f t="shared" si="99"/>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14"/>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15"/>
        <v>0</v>
      </c>
      <c r="AG179" s="407">
        <f t="shared" si="116"/>
        <v>5</v>
      </c>
      <c r="AH179" s="407">
        <f t="shared" si="117"/>
        <v>15</v>
      </c>
      <c r="AI179" s="407">
        <v>10</v>
      </c>
      <c r="AJ179" s="406" t="s">
        <v>162</v>
      </c>
      <c r="AK179" s="407">
        <f t="shared" si="118"/>
        <v>15</v>
      </c>
      <c r="AL179" s="406" t="s">
        <v>751</v>
      </c>
      <c r="AM179" s="407">
        <f t="shared" si="119"/>
        <v>10</v>
      </c>
      <c r="AN179" s="406" t="s">
        <v>161</v>
      </c>
      <c r="AO179" s="407">
        <f t="shared" si="120"/>
        <v>0</v>
      </c>
      <c r="AP179" s="406" t="s">
        <v>162</v>
      </c>
      <c r="AQ179" s="407">
        <f t="shared" si="121"/>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22"/>
        <v>55</v>
      </c>
      <c r="BR179" s="331"/>
      <c r="BS179" s="406"/>
      <c r="BT179" s="338"/>
      <c r="BU179" s="407"/>
      <c r="BV179" s="406">
        <f t="shared" si="99"/>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14"/>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15"/>
        <v>10</v>
      </c>
      <c r="AG180" s="407">
        <f>IF(BM178&lt;999,20,IF(BM178&lt;1499,15,IF(BM178&lt;1999,10,IF(BM178&lt;3999,5,IF(BM178&gt;4000,0)))))</f>
        <v>0</v>
      </c>
      <c r="AH180" s="407">
        <f t="shared" si="117"/>
        <v>15</v>
      </c>
      <c r="AI180" s="407">
        <v>0</v>
      </c>
      <c r="AJ180" s="406" t="s">
        <v>161</v>
      </c>
      <c r="AK180" s="407">
        <v>15</v>
      </c>
      <c r="AL180" s="406" t="s">
        <v>751</v>
      </c>
      <c r="AM180" s="407">
        <f t="shared" si="119"/>
        <v>10</v>
      </c>
      <c r="AN180" s="406" t="s">
        <v>161</v>
      </c>
      <c r="AO180" s="407">
        <f t="shared" si="120"/>
        <v>0</v>
      </c>
      <c r="AP180" s="406" t="s">
        <v>162</v>
      </c>
      <c r="AQ180" s="407">
        <f t="shared" si="121"/>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22"/>
        <v>50</v>
      </c>
      <c r="BR180" s="331"/>
      <c r="BS180" s="406"/>
      <c r="BT180" s="338"/>
      <c r="BU180" s="407"/>
      <c r="BV180" s="406">
        <f t="shared" si="99"/>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14"/>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15"/>
        <v>0</v>
      </c>
      <c r="AG181" s="407">
        <f>IF(X181&lt;999,20,IF(X181&lt;1499,15,IF(X181&lt;1999,10,IF(X181&lt;3999,5,IF(X181&gt;4000,0)))))</f>
        <v>10</v>
      </c>
      <c r="AH181" s="407">
        <f t="shared" si="117"/>
        <v>15</v>
      </c>
      <c r="AI181" s="407">
        <v>0</v>
      </c>
      <c r="AJ181" s="406" t="s">
        <v>161</v>
      </c>
      <c r="AK181" s="407">
        <v>15</v>
      </c>
      <c r="AL181" s="406" t="s">
        <v>751</v>
      </c>
      <c r="AM181" s="407">
        <f t="shared" si="119"/>
        <v>10</v>
      </c>
      <c r="AN181" s="406" t="s">
        <v>161</v>
      </c>
      <c r="AO181" s="407">
        <f t="shared" si="120"/>
        <v>0</v>
      </c>
      <c r="AP181" s="406" t="s">
        <v>162</v>
      </c>
      <c r="AQ181" s="407">
        <f t="shared" si="121"/>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22"/>
        <v>50</v>
      </c>
      <c r="BR181" s="331"/>
      <c r="BS181" s="406"/>
      <c r="BT181" s="338"/>
      <c r="BU181" s="407"/>
      <c r="BV181" s="406">
        <f t="shared" si="99"/>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14"/>
        <v>9466.3921313637402</v>
      </c>
      <c r="Y182" s="331"/>
      <c r="Z182" s="331"/>
      <c r="AA182" s="331" t="s">
        <v>161</v>
      </c>
      <c r="AB182" s="331"/>
      <c r="AC182" s="331"/>
      <c r="AD182" s="331"/>
      <c r="AE182" s="331"/>
      <c r="AF182" s="407">
        <f t="shared" si="115"/>
        <v>0</v>
      </c>
      <c r="AG182" s="407">
        <f>IF(X182&lt;999,20,IF(X182&lt;1499,15,IF(X182&lt;1999,10,IF(X182&lt;3999,5,IF(X182&gt;4000,0)))))</f>
        <v>0</v>
      </c>
      <c r="AH182" s="407">
        <f t="shared" si="117"/>
        <v>15</v>
      </c>
      <c r="AI182" s="407">
        <v>10</v>
      </c>
      <c r="AJ182" s="406" t="s">
        <v>162</v>
      </c>
      <c r="AK182" s="407">
        <f>IF(AL182="Minimal",15,0)</f>
        <v>15</v>
      </c>
      <c r="AL182" s="406" t="s">
        <v>751</v>
      </c>
      <c r="AM182" s="407">
        <f t="shared" si="119"/>
        <v>10</v>
      </c>
      <c r="AN182" s="406" t="s">
        <v>161</v>
      </c>
      <c r="AO182" s="407">
        <f t="shared" si="120"/>
        <v>0</v>
      </c>
      <c r="AP182" s="406" t="s">
        <v>162</v>
      </c>
      <c r="AQ182" s="407">
        <f t="shared" si="121"/>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22"/>
        <v>50</v>
      </c>
      <c r="BR182" s="386"/>
      <c r="BS182" s="408"/>
      <c r="BT182" s="386"/>
      <c r="BU182" s="407"/>
      <c r="BV182" s="406">
        <f t="shared" si="99"/>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14"/>
        <v>5466.922175852761</v>
      </c>
      <c r="Y183" s="331"/>
      <c r="Z183" s="331"/>
      <c r="AA183" s="331" t="s">
        <v>161</v>
      </c>
      <c r="AB183" s="331"/>
      <c r="AC183" s="331"/>
      <c r="AD183" s="331"/>
      <c r="AE183" s="331"/>
      <c r="AF183" s="407">
        <f t="shared" si="115"/>
        <v>0</v>
      </c>
      <c r="AG183" s="407">
        <f>IF(X183&lt;999,20,IF(X183&lt;1499,15,IF(X183&lt;1999,10,IF(X183&lt;3999,5,IF(X183&gt;4000,0)))))</f>
        <v>0</v>
      </c>
      <c r="AH183" s="407">
        <f t="shared" si="117"/>
        <v>15</v>
      </c>
      <c r="AI183" s="407">
        <v>10</v>
      </c>
      <c r="AJ183" s="406" t="s">
        <v>162</v>
      </c>
      <c r="AK183" s="407">
        <f>IF(AL183="Minimal",15,0)</f>
        <v>15</v>
      </c>
      <c r="AL183" s="406" t="s">
        <v>751</v>
      </c>
      <c r="AM183" s="407">
        <f t="shared" si="119"/>
        <v>10</v>
      </c>
      <c r="AN183" s="406" t="s">
        <v>161</v>
      </c>
      <c r="AO183" s="407">
        <f t="shared" si="120"/>
        <v>0</v>
      </c>
      <c r="AP183" s="406" t="s">
        <v>162</v>
      </c>
      <c r="AQ183" s="407">
        <f t="shared" si="121"/>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22"/>
        <v>50</v>
      </c>
      <c r="BR183" s="386"/>
      <c r="BS183" s="408"/>
      <c r="BT183" s="386"/>
      <c r="BU183" s="407"/>
      <c r="BV183" s="406">
        <f t="shared" si="99"/>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14"/>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15"/>
        <v>5</v>
      </c>
      <c r="AG184" s="407">
        <f>IF(BM182&lt;999,20,IF(BM182&lt;1499,15,IF(BM182&lt;1999,10,IF(BM182&lt;3999,5,IF(BM182&gt;4000,0)))))</f>
        <v>0</v>
      </c>
      <c r="AH184" s="407">
        <f t="shared" si="117"/>
        <v>15</v>
      </c>
      <c r="AI184" s="407">
        <f>IF(AJ184="Yes",10,0)</f>
        <v>0</v>
      </c>
      <c r="AJ184" s="406" t="s">
        <v>162</v>
      </c>
      <c r="AK184" s="407">
        <f>IF(AL184="Minimal",15,0)</f>
        <v>15</v>
      </c>
      <c r="AL184" s="406" t="s">
        <v>751</v>
      </c>
      <c r="AM184" s="407">
        <f t="shared" si="119"/>
        <v>10</v>
      </c>
      <c r="AN184" s="406" t="s">
        <v>161</v>
      </c>
      <c r="AO184" s="407">
        <f t="shared" si="120"/>
        <v>0</v>
      </c>
      <c r="AP184" s="406" t="s">
        <v>162</v>
      </c>
      <c r="AQ184" s="407">
        <f t="shared" si="121"/>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22"/>
        <v>45</v>
      </c>
      <c r="BR184" s="331"/>
      <c r="BS184" s="406"/>
      <c r="BT184" s="338"/>
      <c r="BU184" s="407"/>
      <c r="BV184" s="406">
        <f t="shared" si="99"/>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14"/>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15"/>
        <v>20</v>
      </c>
      <c r="AG185" s="407">
        <f>IF(BM183&lt;999,20,IF(BM183&lt;1499,15,IF(BM183&lt;1999,10,IF(BM183&lt;3999,5,IF(BM183&gt;4000,0)))))</f>
        <v>0</v>
      </c>
      <c r="AH185" s="407">
        <f t="shared" si="117"/>
        <v>15</v>
      </c>
      <c r="AI185" s="407">
        <f>IF(AJ185="Yes",10,0)</f>
        <v>0</v>
      </c>
      <c r="AJ185" s="406" t="s">
        <v>162</v>
      </c>
      <c r="AK185" s="407">
        <f>IF(AL185="Minimal",15,0)</f>
        <v>0</v>
      </c>
      <c r="AL185" s="406" t="s">
        <v>752</v>
      </c>
      <c r="AM185" s="407">
        <f>AQ185</f>
        <v>0</v>
      </c>
      <c r="AN185" s="406" t="s">
        <v>162</v>
      </c>
      <c r="AO185" s="407">
        <f t="shared" si="120"/>
        <v>0</v>
      </c>
      <c r="AP185" s="406" t="s">
        <v>162</v>
      </c>
      <c r="AQ185" s="407">
        <f t="shared" si="121"/>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22"/>
        <v>35</v>
      </c>
      <c r="BR185" s="331"/>
      <c r="BS185" s="406"/>
      <c r="BT185" s="338"/>
      <c r="BU185" s="407"/>
      <c r="BV185" s="406">
        <f t="shared" si="99"/>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17"/>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sheetData>
  <autoFilter ref="A8:EK186">
    <filterColumn colId="3">
      <filters>
        <filter val="Ferry"/>
      </filters>
    </filterColumn>
    <filterColumn colId="4">
      <customFilters>
        <customFilter operator="notEqual" val=" "/>
      </customFilters>
    </filterColumn>
    <filterColumn colId="41">
      <customFilters>
        <customFilter val="**"/>
      </customFilters>
    </filterColumn>
    <sortState ref="A21:EK54">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filterMode="1">
    <pageSetUpPr fitToPage="1"/>
  </sheetPr>
  <dimension ref="A1:EM188"/>
  <sheetViews>
    <sheetView topLeftCell="J6" zoomScale="50" zoomScaleNormal="50" workbookViewId="0">
      <selection activeCell="BU6" sqref="BU6:BZ6"/>
    </sheetView>
  </sheetViews>
  <sheetFormatPr defaultColWidth="9.140625" defaultRowHeight="12.75" x14ac:dyDescent="0.2"/>
  <cols>
    <col min="1" max="4" width="14.7109375" style="417" customWidth="1"/>
    <col min="5" max="5" width="14.28515625" style="417" customWidth="1"/>
    <col min="6" max="6" width="10.7109375" style="417" customWidth="1"/>
    <col min="7" max="7" width="19.7109375" style="417" customWidth="1"/>
    <col min="8" max="9" width="24.7109375" style="417" customWidth="1"/>
    <col min="10" max="10" width="30.7109375" style="417" customWidth="1"/>
    <col min="11" max="11" width="26.28515625" style="417" customWidth="1"/>
    <col min="12" max="12" width="18.7109375" style="418" customWidth="1"/>
    <col min="13" max="13" width="16.7109375" style="419" hidden="1" customWidth="1"/>
    <col min="14" max="14" width="6.28515625" style="432" customWidth="1"/>
    <col min="15" max="15" width="16.7109375" style="419" hidden="1" customWidth="1"/>
    <col min="16" max="16" width="17.85546875" style="419" hidden="1" customWidth="1"/>
    <col min="17" max="18" width="16.7109375" style="419" hidden="1" customWidth="1"/>
    <col min="19" max="19" width="16.7109375" style="419" customWidth="1"/>
    <col min="20" max="20" width="16.7109375" style="419" hidden="1" customWidth="1"/>
    <col min="21" max="21" width="5.85546875" style="432" customWidth="1"/>
    <col min="22" max="22" width="16.7109375" style="419" hidden="1" customWidth="1"/>
    <col min="23" max="23" width="18.85546875" style="419" hidden="1" customWidth="1"/>
    <col min="24" max="25" width="16.7109375" style="419" hidden="1" customWidth="1"/>
    <col min="26" max="26" width="19.5703125" style="419" hidden="1" customWidth="1"/>
    <col min="27" max="31" width="16.7109375" style="419" hidden="1" customWidth="1"/>
    <col min="32" max="32" width="16.7109375" style="419" customWidth="1"/>
    <col min="33" max="33" width="20.5703125" style="419" customWidth="1"/>
    <col min="34" max="34" width="20.85546875" style="419" customWidth="1"/>
    <col min="35" max="35" width="23" style="419" customWidth="1"/>
    <col min="36" max="36" width="16.7109375" style="419" hidden="1" customWidth="1"/>
    <col min="37" max="37" width="16.7109375" style="419" customWidth="1"/>
    <col min="38" max="38" width="16.7109375" style="419" hidden="1" customWidth="1"/>
    <col min="39" max="39" width="16.7109375" style="419" customWidth="1"/>
    <col min="40" max="40" width="16.7109375" style="419" hidden="1" customWidth="1"/>
    <col min="41" max="41" width="16.7109375" style="419" customWidth="1"/>
    <col min="42" max="42" width="16.7109375" style="419" hidden="1" customWidth="1"/>
    <col min="43" max="43" width="16.7109375" style="419" customWidth="1"/>
    <col min="44" max="44" width="16.7109375" style="419" hidden="1" customWidth="1"/>
    <col min="45" max="48" width="16.7109375" style="420" hidden="1" customWidth="1"/>
    <col min="49" max="49" width="20.7109375" style="420" hidden="1" customWidth="1"/>
    <col min="50" max="52" width="16.7109375" style="420" hidden="1" customWidth="1"/>
    <col min="53" max="53" width="9.140625" style="421" hidden="1" customWidth="1"/>
    <col min="54" max="54" width="9.140625" style="445" hidden="1" customWidth="1"/>
    <col min="55" max="55" width="6" style="433" hidden="1" customWidth="1"/>
    <col min="56" max="56" width="24.7109375" style="417" hidden="1" customWidth="1"/>
    <col min="57" max="57" width="12.7109375" style="422" hidden="1" customWidth="1"/>
    <col min="58" max="58" width="24.7109375" style="417" hidden="1" customWidth="1"/>
    <col min="59" max="59" width="12.7109375" style="422" hidden="1" customWidth="1"/>
    <col min="60" max="60" width="24.7109375" style="417" hidden="1" customWidth="1"/>
    <col min="61" max="67" width="12.7109375" style="422" hidden="1" customWidth="1"/>
    <col min="68" max="68" width="18.5703125" style="422" hidden="1" customWidth="1"/>
    <col min="69" max="69" width="18.5703125" style="422" customWidth="1"/>
    <col min="70" max="71" width="17.42578125" style="422" hidden="1" customWidth="1"/>
    <col min="72" max="72" width="17" style="422" hidden="1" customWidth="1"/>
    <col min="73" max="73" width="17.42578125" style="422" customWidth="1"/>
    <col min="74" max="75" width="17.42578125" style="422" hidden="1" customWidth="1"/>
    <col min="76" max="76" width="59.42578125" style="422" customWidth="1"/>
    <col min="77" max="77" width="24.7109375" style="422" hidden="1" customWidth="1"/>
    <col min="78" max="78" width="57.28515625" style="422" hidden="1" customWidth="1"/>
    <col min="79" max="79" width="14.7109375" style="417" hidden="1" customWidth="1"/>
    <col min="80" max="80" width="10.7109375" style="422" hidden="1" customWidth="1"/>
    <col min="81" max="81" width="14.7109375" style="417" hidden="1" customWidth="1"/>
    <col min="82" max="82" width="10.7109375" style="422" hidden="1" customWidth="1"/>
    <col min="83" max="83" width="14.7109375" style="417" hidden="1" customWidth="1"/>
    <col min="84" max="84" width="10.7109375" style="422" hidden="1" customWidth="1"/>
    <col min="85" max="85" width="14.7109375" style="417" hidden="1" customWidth="1"/>
    <col min="86" max="86" width="10.7109375" style="422" hidden="1" customWidth="1"/>
    <col min="87" max="88" width="10.7109375" style="421" hidden="1" customWidth="1"/>
    <col min="89" max="89" width="12.7109375" style="417" hidden="1" customWidth="1"/>
    <col min="90" max="91" width="24.7109375" style="417" hidden="1" customWidth="1"/>
    <col min="92" max="92" width="10.7109375" style="420" hidden="1" customWidth="1"/>
    <col min="93" max="93" width="12.28515625" style="420" hidden="1" customWidth="1"/>
    <col min="94" max="95" width="18.7109375" style="421" hidden="1" customWidth="1"/>
    <col min="96" max="97" width="12.7109375" style="422" hidden="1" customWidth="1"/>
    <col min="98" max="99" width="10.7109375" style="421" hidden="1" customWidth="1"/>
    <col min="100" max="101" width="10.7109375" style="422" hidden="1" customWidth="1"/>
    <col min="102" max="103" width="10.7109375" style="420" hidden="1" customWidth="1"/>
    <col min="104" max="105" width="12.7109375" style="423" hidden="1" customWidth="1"/>
    <col min="106" max="106" width="12.7109375" style="420" hidden="1" customWidth="1"/>
    <col min="107" max="108" width="12.7109375" style="423" hidden="1" customWidth="1"/>
    <col min="109" max="111" width="16.7109375" style="424" hidden="1" customWidth="1"/>
    <col min="112" max="112" width="16.7109375" style="418" hidden="1" customWidth="1"/>
    <col min="113" max="115" width="12.7109375" style="420" hidden="1" customWidth="1"/>
    <col min="116" max="117" width="14.7109375" style="420" hidden="1" customWidth="1"/>
    <col min="118" max="118" width="14.7109375" style="424" hidden="1" customWidth="1"/>
    <col min="119" max="119" width="14.7109375" style="425" hidden="1" customWidth="1"/>
    <col min="120" max="120" width="14.7109375" style="421" hidden="1" customWidth="1"/>
    <col min="121" max="121" width="16.7109375" style="421" hidden="1" customWidth="1"/>
    <col min="122" max="123" width="14.7109375" style="422" hidden="1" customWidth="1"/>
    <col min="124" max="124" width="14.7109375" style="421" hidden="1" customWidth="1"/>
    <col min="125" max="126" width="14.7109375" style="422" hidden="1" customWidth="1"/>
    <col min="127" max="128" width="24.7109375" style="417" hidden="1" customWidth="1"/>
    <col min="129" max="130" width="12.7109375" style="421" hidden="1" customWidth="1"/>
    <col min="131" max="131" width="10.7109375" style="422" hidden="1" customWidth="1"/>
    <col min="132" max="132" width="12.7109375" style="421" hidden="1" customWidth="1"/>
    <col min="133" max="133" width="12.7109375" style="422" hidden="1" customWidth="1"/>
    <col min="134" max="138" width="16.7109375" style="418" hidden="1" customWidth="1"/>
    <col min="139" max="139" width="18.7109375" style="418" hidden="1" customWidth="1"/>
    <col min="140" max="140" width="16.7109375" style="418" hidden="1" customWidth="1"/>
    <col min="141" max="141" width="20.7109375" style="421" hidden="1" customWidth="1"/>
    <col min="142" max="143" width="9.140625" style="421" hidden="1" customWidth="1"/>
    <col min="144" max="16384" width="9.140625" style="421"/>
  </cols>
  <sheetData>
    <row r="1" spans="1:141" hidden="1" x14ac:dyDescent="0.2"/>
    <row r="2" spans="1:141" ht="30" hidden="1" x14ac:dyDescent="0.2">
      <c r="A2" s="431"/>
      <c r="B2" s="431"/>
      <c r="C2" s="431"/>
      <c r="D2" s="431"/>
      <c r="E2" s="527" t="s">
        <v>749</v>
      </c>
      <c r="F2" s="528"/>
      <c r="G2" s="528"/>
      <c r="H2" s="528"/>
      <c r="I2" s="528"/>
      <c r="J2" s="528"/>
      <c r="K2" s="528"/>
      <c r="L2" s="528"/>
      <c r="M2" s="528"/>
      <c r="N2" s="529"/>
      <c r="O2" s="528"/>
      <c r="P2" s="528"/>
      <c r="Q2" s="528"/>
      <c r="R2" s="528"/>
      <c r="S2" s="528"/>
      <c r="T2" s="528"/>
      <c r="U2" s="529"/>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row>
    <row r="3" spans="1:141" hidden="1" x14ac:dyDescent="0.2"/>
    <row r="4" spans="1:141" ht="51" hidden="1" x14ac:dyDescent="0.2">
      <c r="J4" s="429" t="s">
        <v>462</v>
      </c>
      <c r="K4" s="429"/>
      <c r="L4" s="426" t="s">
        <v>0</v>
      </c>
      <c r="EI4" s="426" t="s">
        <v>0</v>
      </c>
    </row>
    <row r="5" spans="1:141" hidden="1" x14ac:dyDescent="0.2"/>
    <row r="6" spans="1:141" ht="90" customHeight="1" x14ac:dyDescent="0.2">
      <c r="A6" s="516"/>
      <c r="B6" s="516"/>
      <c r="C6" s="516"/>
      <c r="D6" s="516"/>
      <c r="E6" s="516"/>
      <c r="G6" s="531" t="s">
        <v>822</v>
      </c>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BU6" s="516"/>
      <c r="BV6" s="516"/>
      <c r="BW6" s="516"/>
      <c r="BX6" s="516"/>
      <c r="BY6" s="516"/>
      <c r="BZ6" s="516"/>
    </row>
    <row r="7" spans="1:141" s="422" customFormat="1" ht="15.75" x14ac:dyDescent="0.2">
      <c r="A7" s="435"/>
      <c r="B7" s="435"/>
      <c r="C7" s="435"/>
      <c r="D7" s="435"/>
      <c r="E7" s="435"/>
      <c r="F7" s="435"/>
      <c r="G7" s="435"/>
      <c r="H7" s="435"/>
      <c r="I7" s="435"/>
      <c r="J7" s="435"/>
      <c r="K7" s="435"/>
      <c r="L7" s="436"/>
      <c r="M7" s="438"/>
      <c r="N7" s="437"/>
      <c r="O7" s="438"/>
      <c r="P7" s="438"/>
      <c r="Q7" s="438"/>
      <c r="R7" s="438"/>
      <c r="S7" s="438"/>
      <c r="T7" s="438"/>
      <c r="U7" s="437"/>
      <c r="V7" s="521" t="s">
        <v>745</v>
      </c>
      <c r="W7" s="532"/>
      <c r="X7" s="519"/>
      <c r="Y7" s="533"/>
      <c r="Z7" s="532"/>
      <c r="AA7" s="519"/>
      <c r="AB7" s="533"/>
      <c r="AC7" s="521"/>
      <c r="AD7" s="521"/>
      <c r="AE7" s="521"/>
      <c r="AF7" s="522" t="s">
        <v>179</v>
      </c>
      <c r="AG7" s="523"/>
      <c r="AH7" s="523"/>
      <c r="AI7" s="524"/>
      <c r="AJ7" s="525"/>
      <c r="AK7" s="526"/>
      <c r="AL7" s="525"/>
      <c r="AM7" s="526"/>
      <c r="AN7" s="525"/>
      <c r="AO7" s="526"/>
      <c r="AP7" s="525"/>
      <c r="AQ7" s="526"/>
      <c r="AR7" s="525"/>
      <c r="AS7" s="435"/>
      <c r="AT7" s="435"/>
      <c r="AU7" s="435"/>
      <c r="AV7" s="435"/>
      <c r="AW7" s="435"/>
      <c r="AX7" s="435"/>
      <c r="AY7" s="435"/>
      <c r="AZ7" s="435"/>
      <c r="BA7" s="435"/>
      <c r="BB7" s="446"/>
      <c r="BC7" s="440"/>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DH7" s="427"/>
      <c r="ED7" s="427"/>
      <c r="EE7" s="427"/>
      <c r="EF7" s="427"/>
      <c r="EG7" s="427"/>
      <c r="EH7" s="427"/>
      <c r="EI7" s="427"/>
      <c r="EJ7" s="427"/>
    </row>
    <row r="8" spans="1:141" s="428" customFormat="1" ht="112.9" customHeight="1" x14ac:dyDescent="0.2">
      <c r="A8" s="333" t="s">
        <v>1</v>
      </c>
      <c r="B8" s="333" t="s">
        <v>791</v>
      </c>
      <c r="C8" s="333" t="s">
        <v>796</v>
      </c>
      <c r="D8" s="333" t="s">
        <v>756</v>
      </c>
      <c r="E8" s="333" t="s">
        <v>2</v>
      </c>
      <c r="F8" s="333" t="s">
        <v>3</v>
      </c>
      <c r="G8" s="333" t="s">
        <v>4</v>
      </c>
      <c r="H8" s="333" t="s">
        <v>5</v>
      </c>
      <c r="I8" s="333" t="s">
        <v>6</v>
      </c>
      <c r="J8" s="333" t="s">
        <v>7</v>
      </c>
      <c r="K8" s="333" t="s">
        <v>8</v>
      </c>
      <c r="L8" s="334" t="s">
        <v>9</v>
      </c>
      <c r="M8" s="126" t="s">
        <v>10</v>
      </c>
      <c r="N8" s="439"/>
      <c r="O8" s="95" t="s">
        <v>11</v>
      </c>
      <c r="P8" s="335" t="s">
        <v>798</v>
      </c>
      <c r="Q8" s="335" t="s">
        <v>743</v>
      </c>
      <c r="R8" s="335" t="s">
        <v>744</v>
      </c>
      <c r="S8" s="347" t="s">
        <v>12</v>
      </c>
      <c r="T8" s="347" t="s">
        <v>746</v>
      </c>
      <c r="U8" s="439"/>
      <c r="V8" s="97" t="s">
        <v>785</v>
      </c>
      <c r="W8" s="336" t="s">
        <v>786</v>
      </c>
      <c r="X8" s="336" t="s">
        <v>739</v>
      </c>
      <c r="Y8" s="336" t="s">
        <v>787</v>
      </c>
      <c r="Z8" s="336" t="s">
        <v>788</v>
      </c>
      <c r="AA8" s="336" t="s">
        <v>741</v>
      </c>
      <c r="AB8" s="336" t="s">
        <v>789</v>
      </c>
      <c r="AC8" s="336" t="s">
        <v>742</v>
      </c>
      <c r="AD8" s="336" t="s">
        <v>790</v>
      </c>
      <c r="AE8" s="336" t="s">
        <v>740</v>
      </c>
      <c r="AF8" s="347" t="s">
        <v>777</v>
      </c>
      <c r="AG8" s="347" t="s">
        <v>778</v>
      </c>
      <c r="AH8" s="347" t="s">
        <v>779</v>
      </c>
      <c r="AI8" s="347" t="s">
        <v>780</v>
      </c>
      <c r="AJ8" s="347" t="s">
        <v>748</v>
      </c>
      <c r="AK8" s="347" t="s">
        <v>781</v>
      </c>
      <c r="AL8" s="347" t="s">
        <v>750</v>
      </c>
      <c r="AM8" s="347" t="s">
        <v>782</v>
      </c>
      <c r="AN8" s="347" t="s">
        <v>753</v>
      </c>
      <c r="AO8" s="347" t="s">
        <v>783</v>
      </c>
      <c r="AP8" s="347" t="s">
        <v>754</v>
      </c>
      <c r="AQ8" s="347" t="s">
        <v>784</v>
      </c>
      <c r="AR8" s="347" t="s">
        <v>755</v>
      </c>
      <c r="AS8" s="348" t="s">
        <v>13</v>
      </c>
      <c r="AT8" s="348" t="s">
        <v>14</v>
      </c>
      <c r="AU8" s="348" t="s">
        <v>15</v>
      </c>
      <c r="AV8" s="348" t="s">
        <v>16</v>
      </c>
      <c r="AW8" s="348" t="s">
        <v>17</v>
      </c>
      <c r="AX8" s="348" t="s">
        <v>18</v>
      </c>
      <c r="AY8" s="348" t="s">
        <v>19</v>
      </c>
      <c r="AZ8" s="348" t="s">
        <v>20</v>
      </c>
      <c r="BA8" s="449"/>
      <c r="BB8" s="447"/>
      <c r="BC8" s="441"/>
      <c r="BD8" s="131" t="s">
        <v>792</v>
      </c>
      <c r="BE8" s="349" t="s">
        <v>21</v>
      </c>
      <c r="BF8" s="333" t="s">
        <v>22</v>
      </c>
      <c r="BG8" s="349" t="s">
        <v>23</v>
      </c>
      <c r="BH8" s="333" t="s">
        <v>24</v>
      </c>
      <c r="BI8" s="349" t="s">
        <v>25</v>
      </c>
      <c r="BJ8" s="349" t="s">
        <v>26</v>
      </c>
      <c r="BK8" s="349" t="s">
        <v>27</v>
      </c>
      <c r="BL8" s="349" t="s">
        <v>28</v>
      </c>
      <c r="BM8" s="349" t="s">
        <v>29</v>
      </c>
      <c r="BN8" s="349" t="s">
        <v>30</v>
      </c>
      <c r="BO8" s="349" t="s">
        <v>31</v>
      </c>
      <c r="BP8" s="95" t="s">
        <v>805</v>
      </c>
      <c r="BQ8" s="347" t="s">
        <v>798</v>
      </c>
      <c r="BR8" s="95" t="s">
        <v>795</v>
      </c>
      <c r="BS8" s="121" t="s">
        <v>795</v>
      </c>
      <c r="BT8" s="95" t="s">
        <v>793</v>
      </c>
      <c r="BU8" s="121" t="s">
        <v>797</v>
      </c>
      <c r="BV8" s="121" t="s">
        <v>806</v>
      </c>
      <c r="BW8" s="121" t="s">
        <v>828</v>
      </c>
      <c r="BX8" s="121" t="s">
        <v>794</v>
      </c>
      <c r="BY8" s="95" t="s">
        <v>806</v>
      </c>
      <c r="BZ8" s="95" t="s">
        <v>794</v>
      </c>
      <c r="CA8" s="274" t="s">
        <v>791</v>
      </c>
      <c r="CB8" s="277" t="s">
        <v>32</v>
      </c>
      <c r="CC8" s="274" t="s">
        <v>33</v>
      </c>
      <c r="CD8" s="277" t="s">
        <v>34</v>
      </c>
      <c r="CE8" s="274" t="s">
        <v>35</v>
      </c>
      <c r="CF8" s="277" t="s">
        <v>36</v>
      </c>
      <c r="CG8" s="274" t="s">
        <v>37</v>
      </c>
      <c r="CH8" s="277" t="s">
        <v>38</v>
      </c>
      <c r="CI8" s="277" t="s">
        <v>39</v>
      </c>
      <c r="CJ8" s="274" t="s">
        <v>40</v>
      </c>
      <c r="CK8" s="274" t="s">
        <v>41</v>
      </c>
      <c r="CL8" s="274" t="s">
        <v>42</v>
      </c>
      <c r="CM8" s="274" t="s">
        <v>43</v>
      </c>
      <c r="CN8" s="276" t="s">
        <v>44</v>
      </c>
      <c r="CO8" s="276" t="s">
        <v>45</v>
      </c>
      <c r="CP8" s="274" t="s">
        <v>46</v>
      </c>
      <c r="CQ8" s="274" t="s">
        <v>47</v>
      </c>
      <c r="CR8" s="277" t="s">
        <v>48</v>
      </c>
      <c r="CS8" s="277" t="s">
        <v>49</v>
      </c>
      <c r="CT8" s="274" t="s">
        <v>50</v>
      </c>
      <c r="CU8" s="274" t="s">
        <v>51</v>
      </c>
      <c r="CV8" s="277" t="s">
        <v>52</v>
      </c>
      <c r="CW8" s="277" t="s">
        <v>53</v>
      </c>
      <c r="CX8" s="276" t="s">
        <v>54</v>
      </c>
      <c r="CY8" s="276" t="s">
        <v>55</v>
      </c>
      <c r="CZ8" s="278" t="s">
        <v>56</v>
      </c>
      <c r="DA8" s="278" t="s">
        <v>57</v>
      </c>
      <c r="DB8" s="276" t="s">
        <v>58</v>
      </c>
      <c r="DC8" s="278" t="s">
        <v>59</v>
      </c>
      <c r="DD8" s="278" t="s">
        <v>60</v>
      </c>
      <c r="DE8" s="279" t="s">
        <v>61</v>
      </c>
      <c r="DF8" s="279" t="s">
        <v>62</v>
      </c>
      <c r="DG8" s="279" t="s">
        <v>63</v>
      </c>
      <c r="DH8" s="275" t="s">
        <v>64</v>
      </c>
      <c r="DI8" s="276" t="s">
        <v>65</v>
      </c>
      <c r="DJ8" s="276" t="s">
        <v>66</v>
      </c>
      <c r="DK8" s="276" t="s">
        <v>67</v>
      </c>
      <c r="DL8" s="276" t="s">
        <v>68</v>
      </c>
      <c r="DM8" s="276" t="s">
        <v>69</v>
      </c>
      <c r="DN8" s="280" t="s">
        <v>70</v>
      </c>
      <c r="DO8" s="281" t="s">
        <v>71</v>
      </c>
      <c r="DP8" s="274" t="s">
        <v>72</v>
      </c>
      <c r="DQ8" s="274" t="s">
        <v>73</v>
      </c>
      <c r="DR8" s="277" t="s">
        <v>74</v>
      </c>
      <c r="DS8" s="277" t="s">
        <v>75</v>
      </c>
      <c r="DT8" s="274" t="s">
        <v>76</v>
      </c>
      <c r="DU8" s="277" t="s">
        <v>77</v>
      </c>
      <c r="DV8" s="277" t="s">
        <v>78</v>
      </c>
      <c r="DW8" s="274" t="s">
        <v>79</v>
      </c>
      <c r="DX8" s="274" t="s">
        <v>80</v>
      </c>
      <c r="DY8" s="274" t="s">
        <v>81</v>
      </c>
      <c r="DZ8" s="274" t="s">
        <v>82</v>
      </c>
      <c r="EA8" s="277" t="s">
        <v>83</v>
      </c>
      <c r="EB8" s="274" t="s">
        <v>84</v>
      </c>
      <c r="EC8" s="277" t="s">
        <v>85</v>
      </c>
      <c r="ED8" s="275" t="s">
        <v>86</v>
      </c>
      <c r="EE8" s="275" t="s">
        <v>87</v>
      </c>
      <c r="EF8" s="275" t="s">
        <v>88</v>
      </c>
      <c r="EG8" s="275" t="s">
        <v>89</v>
      </c>
      <c r="EH8" s="275" t="s">
        <v>90</v>
      </c>
      <c r="EI8" s="275" t="s">
        <v>9</v>
      </c>
      <c r="EJ8" s="275" t="s">
        <v>91</v>
      </c>
      <c r="EK8" s="274" t="s">
        <v>92</v>
      </c>
    </row>
    <row r="9" spans="1:141" ht="46.9" customHeight="1" x14ac:dyDescent="0.2">
      <c r="A9" s="403" t="s">
        <v>465</v>
      </c>
      <c r="B9" s="404" t="s">
        <v>251</v>
      </c>
      <c r="C9" s="404" t="s">
        <v>214</v>
      </c>
      <c r="D9" s="238" t="s">
        <v>758</v>
      </c>
      <c r="E9" s="238" t="s">
        <v>185</v>
      </c>
      <c r="F9" s="403"/>
      <c r="G9" s="403"/>
      <c r="H9" s="403"/>
      <c r="I9" s="403"/>
      <c r="J9" s="403" t="s">
        <v>799</v>
      </c>
      <c r="K9" s="403"/>
      <c r="L9" s="405">
        <v>8205</v>
      </c>
      <c r="M9" s="168"/>
      <c r="N9" s="462"/>
      <c r="O9" s="235">
        <v>5.35</v>
      </c>
      <c r="P9" s="332">
        <f>(V9+W9+Y9+Z9+AB9+AD9)</f>
        <v>60</v>
      </c>
      <c r="Q9" s="332">
        <v>3.15</v>
      </c>
      <c r="R9" s="332">
        <f>O9+P9+Q9</f>
        <v>68.5</v>
      </c>
      <c r="S9" s="406">
        <v>5.01</v>
      </c>
      <c r="T9" s="406">
        <v>9.75</v>
      </c>
      <c r="U9" s="462"/>
      <c r="V9" s="113">
        <f t="shared" ref="V9:V17" si="0">IF(AU9&lt;30,0,IF(AU9&lt;50,5,IF(AU9&lt;65,10,IF(AU9&gt;66,15))))</f>
        <v>5</v>
      </c>
      <c r="W9" s="342">
        <f>IF(X9&lt;499,15,IF(X9&lt;999,10,IF(X9&lt;1499,5,IF(X9&gt;1500,0))))</f>
        <v>15</v>
      </c>
      <c r="X9" s="400">
        <f t="shared" ref="X9:X14" si="1">(EI9/CZ9)/CO9</f>
        <v>2.0337951039078898E-5</v>
      </c>
      <c r="Y9" s="343">
        <v>0</v>
      </c>
      <c r="Z9" s="342">
        <f>IF(AA9="Yes",20,0)</f>
        <v>20</v>
      </c>
      <c r="AA9" s="332" t="s">
        <v>161</v>
      </c>
      <c r="AB9" s="342">
        <f>IF(AC9="Yes",20,0)</f>
        <v>0</v>
      </c>
      <c r="AC9" s="378" t="s">
        <v>162</v>
      </c>
      <c r="AD9" s="342">
        <f>IF(AE9="Yes",20,0)</f>
        <v>20</v>
      </c>
      <c r="AE9" s="378" t="s">
        <v>161</v>
      </c>
      <c r="AF9" s="407">
        <f t="shared" ref="AF9:AF40" si="2">IF(AU9&lt;30,0,IF(AU9&lt;50,5,IF(AU9&lt;65,10,IF(AU9&lt;79,15,IF(AU9&gt;80,20)))))</f>
        <v>5</v>
      </c>
      <c r="AG9" s="407">
        <f t="shared" ref="AG9:AG16" si="3">IF(X9&lt;999,20,IF(X9&lt;1499,15,IF(X9&lt;1999,10,IF(X9&lt;3999,5,IF(X9&gt;4000,0)))))</f>
        <v>20</v>
      </c>
      <c r="AH9" s="407">
        <f t="shared" ref="AH9:AH40" si="4">IF(AA9="Yes",15,0)</f>
        <v>15</v>
      </c>
      <c r="AI9" s="407">
        <f t="shared" ref="AI9:AI17" si="5">IF(AJ9="Yes",10,0)</f>
        <v>10</v>
      </c>
      <c r="AJ9" s="332" t="s">
        <v>161</v>
      </c>
      <c r="AK9" s="407">
        <f t="shared" ref="AK9:AK16" si="6">IF(AL9="Minimal",15,0)</f>
        <v>15</v>
      </c>
      <c r="AL9" s="332" t="s">
        <v>751</v>
      </c>
      <c r="AM9" s="407">
        <f t="shared" ref="AM9:AM40" si="7">IF(AN9="Yes",10,0)</f>
        <v>10</v>
      </c>
      <c r="AN9" s="332" t="s">
        <v>161</v>
      </c>
      <c r="AO9" s="407">
        <f t="shared" ref="AO9:AO16" si="8">IF(AP9="Yes",5,0)</f>
        <v>0</v>
      </c>
      <c r="AP9" s="332" t="s">
        <v>162</v>
      </c>
      <c r="AQ9" s="407">
        <f t="shared" ref="AQ9:AQ16" si="9">IF(AR9="Yes",5,0)</f>
        <v>5</v>
      </c>
      <c r="AR9" s="332" t="s">
        <v>161</v>
      </c>
      <c r="AS9" s="378"/>
      <c r="AT9" s="378"/>
      <c r="AU9" s="378">
        <v>31.2</v>
      </c>
      <c r="AV9" s="378"/>
      <c r="AW9" s="378"/>
      <c r="AX9" s="378"/>
      <c r="AY9" s="378"/>
      <c r="AZ9" s="378"/>
      <c r="BA9" s="452"/>
      <c r="BB9" s="448"/>
      <c r="BC9" s="442"/>
      <c r="BD9" s="339" t="s">
        <v>214</v>
      </c>
      <c r="BE9" s="379"/>
      <c r="BF9" s="339"/>
      <c r="BG9" s="379"/>
      <c r="BH9" s="339"/>
      <c r="BI9" s="379"/>
      <c r="BJ9" s="379"/>
      <c r="BK9" s="379"/>
      <c r="BL9" s="379"/>
      <c r="BM9" s="379"/>
      <c r="BN9" s="379"/>
      <c r="BO9" s="379"/>
      <c r="BP9" s="332">
        <f>SUM(V9+W9+Y9+Z9+AB9+AD9)</f>
        <v>60</v>
      </c>
      <c r="BQ9" s="406">
        <f t="shared" ref="BQ9:BQ20" si="10">SUM(AF9+AG9+AH9+AI9+AK9+AM9+AO9+AQ9)</f>
        <v>80</v>
      </c>
      <c r="BR9" s="332"/>
      <c r="BS9" s="332"/>
      <c r="BT9" s="342"/>
      <c r="BU9" s="407">
        <v>0</v>
      </c>
      <c r="BV9" s="406">
        <f t="shared" ref="BV9:BV24" si="11">S9+BU9*0.25</f>
        <v>5.01</v>
      </c>
      <c r="BW9" s="406">
        <f t="shared" ref="BW9:BW16" si="12">BV9+T9</f>
        <v>14.76</v>
      </c>
      <c r="BX9" s="507" t="s">
        <v>849</v>
      </c>
      <c r="BY9" s="332">
        <f>O9+BT9*0.25</f>
        <v>5.35</v>
      </c>
      <c r="BZ9" s="332"/>
      <c r="CA9" s="285" t="s">
        <v>251</v>
      </c>
      <c r="CB9" s="313"/>
      <c r="CC9" s="285"/>
      <c r="CD9" s="313"/>
      <c r="CE9" s="285"/>
      <c r="CF9" s="313"/>
      <c r="CG9" s="285"/>
      <c r="CH9" s="313"/>
      <c r="CI9" s="287"/>
      <c r="CJ9" s="287"/>
      <c r="CK9" s="285"/>
      <c r="CL9" s="285"/>
      <c r="CM9" s="285"/>
      <c r="CN9" s="312"/>
      <c r="CO9" s="312">
        <v>870586</v>
      </c>
      <c r="CP9" s="287"/>
      <c r="CQ9" s="287"/>
      <c r="CR9" s="313"/>
      <c r="CS9" s="313"/>
      <c r="CT9" s="287"/>
      <c r="CU9" s="287"/>
      <c r="CV9" s="313"/>
      <c r="CW9" s="313"/>
      <c r="CX9" s="312"/>
      <c r="CY9" s="312"/>
      <c r="CZ9" s="314">
        <v>98611</v>
      </c>
      <c r="DA9" s="314"/>
      <c r="DB9" s="312"/>
      <c r="DC9" s="314"/>
      <c r="DD9" s="314"/>
      <c r="DE9" s="315"/>
      <c r="DF9" s="315"/>
      <c r="DG9" s="315"/>
      <c r="DH9" s="286"/>
      <c r="DI9" s="312"/>
      <c r="DJ9" s="312"/>
      <c r="DK9" s="312"/>
      <c r="DL9" s="312"/>
      <c r="DM9" s="312"/>
      <c r="DN9" s="315"/>
      <c r="DO9" s="316"/>
      <c r="DP9" s="287"/>
      <c r="DQ9" s="287"/>
      <c r="DR9" s="313"/>
      <c r="DS9" s="313"/>
      <c r="DT9" s="287"/>
      <c r="DU9" s="313"/>
      <c r="DV9" s="313"/>
      <c r="DW9" s="285"/>
      <c r="DX9" s="285"/>
      <c r="DY9" s="287"/>
      <c r="DZ9" s="287"/>
      <c r="EA9" s="313"/>
      <c r="EB9" s="287"/>
      <c r="EC9" s="313"/>
      <c r="ED9" s="286"/>
      <c r="EE9" s="286"/>
      <c r="EF9" s="286"/>
      <c r="EG9" s="286">
        <v>82050</v>
      </c>
      <c r="EH9" s="286"/>
      <c r="EI9" s="292">
        <v>1746000</v>
      </c>
      <c r="EJ9" s="286"/>
      <c r="EK9" s="287" t="s">
        <v>463</v>
      </c>
    </row>
    <row r="10" spans="1:141" ht="106.9" customHeight="1" x14ac:dyDescent="0.2">
      <c r="A10" s="403" t="s">
        <v>464</v>
      </c>
      <c r="B10" s="404" t="s">
        <v>251</v>
      </c>
      <c r="C10" s="404" t="s">
        <v>214</v>
      </c>
      <c r="D10" s="238" t="s">
        <v>758</v>
      </c>
      <c r="E10" s="238" t="s">
        <v>185</v>
      </c>
      <c r="F10" s="403"/>
      <c r="G10" s="403"/>
      <c r="H10" s="403"/>
      <c r="I10" s="403"/>
      <c r="J10" s="403" t="s">
        <v>799</v>
      </c>
      <c r="K10" s="403"/>
      <c r="L10" s="405">
        <v>8205</v>
      </c>
      <c r="M10" s="168"/>
      <c r="N10" s="462"/>
      <c r="O10" s="235">
        <v>4.8</v>
      </c>
      <c r="P10" s="332">
        <f>SUM(V10+W10+Y10+Z10+AB10+AD10)</f>
        <v>60</v>
      </c>
      <c r="Q10" s="332">
        <v>3.15</v>
      </c>
      <c r="R10" s="332">
        <f>O10+P10+Q10</f>
        <v>67.95</v>
      </c>
      <c r="S10" s="406">
        <v>4.46</v>
      </c>
      <c r="T10" s="406">
        <v>9.75</v>
      </c>
      <c r="U10" s="462"/>
      <c r="V10" s="113">
        <f t="shared" si="0"/>
        <v>5</v>
      </c>
      <c r="W10" s="342">
        <f>IF(X10&lt;499,15,IF(X10&lt;999,10,IF(X10&lt;1499,5,IF(X10&gt;1500,0))))</f>
        <v>15</v>
      </c>
      <c r="X10" s="400">
        <f t="shared" si="1"/>
        <v>9.5574391910448089E-8</v>
      </c>
      <c r="Y10" s="343">
        <v>0</v>
      </c>
      <c r="Z10" s="342">
        <f>IF(AA10="Yes",20,0)</f>
        <v>20</v>
      </c>
      <c r="AA10" s="332" t="s">
        <v>161</v>
      </c>
      <c r="AB10" s="342">
        <f>IF(AC10="Yes",20,0)</f>
        <v>0</v>
      </c>
      <c r="AC10" s="378" t="s">
        <v>162</v>
      </c>
      <c r="AD10" s="342">
        <f>IF(AE10="Yes",20,0)</f>
        <v>20</v>
      </c>
      <c r="AE10" s="378" t="s">
        <v>161</v>
      </c>
      <c r="AF10" s="407">
        <f t="shared" si="2"/>
        <v>5</v>
      </c>
      <c r="AG10" s="407">
        <f t="shared" si="3"/>
        <v>20</v>
      </c>
      <c r="AH10" s="407">
        <f t="shared" si="4"/>
        <v>15</v>
      </c>
      <c r="AI10" s="407">
        <f t="shared" si="5"/>
        <v>10</v>
      </c>
      <c r="AJ10" s="332" t="s">
        <v>161</v>
      </c>
      <c r="AK10" s="407">
        <f t="shared" si="6"/>
        <v>15</v>
      </c>
      <c r="AL10" s="332" t="s">
        <v>751</v>
      </c>
      <c r="AM10" s="407">
        <f t="shared" si="7"/>
        <v>10</v>
      </c>
      <c r="AN10" s="332" t="s">
        <v>161</v>
      </c>
      <c r="AO10" s="407">
        <f t="shared" si="8"/>
        <v>0</v>
      </c>
      <c r="AP10" s="332" t="s">
        <v>162</v>
      </c>
      <c r="AQ10" s="407">
        <f t="shared" si="9"/>
        <v>5</v>
      </c>
      <c r="AR10" s="332" t="s">
        <v>161</v>
      </c>
      <c r="AS10" s="378"/>
      <c r="AT10" s="378"/>
      <c r="AU10" s="378">
        <v>31.2</v>
      </c>
      <c r="AV10" s="378"/>
      <c r="AW10" s="378"/>
      <c r="AX10" s="378"/>
      <c r="AY10" s="378"/>
      <c r="AZ10" s="378"/>
      <c r="BA10" s="452"/>
      <c r="BB10" s="448"/>
      <c r="BC10" s="442"/>
      <c r="BD10" s="339" t="s">
        <v>214</v>
      </c>
      <c r="BE10" s="379"/>
      <c r="BF10" s="339"/>
      <c r="BG10" s="379"/>
      <c r="BH10" s="339"/>
      <c r="BI10" s="379"/>
      <c r="BJ10" s="379"/>
      <c r="BK10" s="379"/>
      <c r="BL10" s="379"/>
      <c r="BM10" s="379"/>
      <c r="BN10" s="379"/>
      <c r="BO10" s="379"/>
      <c r="BP10" s="332">
        <f>SUM(V10+W10+Y10+Z10+AB10+AD10)</f>
        <v>60</v>
      </c>
      <c r="BQ10" s="406">
        <f t="shared" si="10"/>
        <v>80</v>
      </c>
      <c r="BR10" s="332"/>
      <c r="BS10" s="332"/>
      <c r="BT10" s="342"/>
      <c r="BU10" s="407">
        <v>0</v>
      </c>
      <c r="BV10" s="406">
        <f t="shared" si="11"/>
        <v>4.46</v>
      </c>
      <c r="BW10" s="406">
        <f t="shared" si="12"/>
        <v>14.21</v>
      </c>
      <c r="BX10" s="507" t="s">
        <v>849</v>
      </c>
      <c r="BY10" s="332">
        <f>O10+BT10*0.25</f>
        <v>4.8</v>
      </c>
      <c r="BZ10" s="332"/>
      <c r="CA10" s="285" t="s">
        <v>251</v>
      </c>
      <c r="CB10" s="313"/>
      <c r="CC10" s="285"/>
      <c r="CD10" s="313"/>
      <c r="CE10" s="285"/>
      <c r="CF10" s="313"/>
      <c r="CG10" s="285"/>
      <c r="CH10" s="313"/>
      <c r="CI10" s="287"/>
      <c r="CJ10" s="287"/>
      <c r="CK10" s="285"/>
      <c r="CL10" s="285"/>
      <c r="CM10" s="285"/>
      <c r="CN10" s="312"/>
      <c r="CO10" s="312">
        <v>870586</v>
      </c>
      <c r="CP10" s="287"/>
      <c r="CQ10" s="287"/>
      <c r="CR10" s="313"/>
      <c r="CS10" s="313"/>
      <c r="CT10" s="287"/>
      <c r="CU10" s="287"/>
      <c r="CV10" s="313"/>
      <c r="CW10" s="313"/>
      <c r="CX10" s="312"/>
      <c r="CY10" s="312"/>
      <c r="CZ10" s="314">
        <v>98611</v>
      </c>
      <c r="DA10" s="314"/>
      <c r="DB10" s="312"/>
      <c r="DC10" s="314"/>
      <c r="DD10" s="314"/>
      <c r="DE10" s="315"/>
      <c r="DF10" s="315"/>
      <c r="DG10" s="315"/>
      <c r="DH10" s="286"/>
      <c r="DI10" s="312"/>
      <c r="DJ10" s="312"/>
      <c r="DK10" s="312"/>
      <c r="DL10" s="312"/>
      <c r="DM10" s="312"/>
      <c r="DN10" s="315"/>
      <c r="DO10" s="316"/>
      <c r="DP10" s="287"/>
      <c r="DQ10" s="287"/>
      <c r="DR10" s="313"/>
      <c r="DS10" s="313"/>
      <c r="DT10" s="287"/>
      <c r="DU10" s="313"/>
      <c r="DV10" s="313"/>
      <c r="DW10" s="285"/>
      <c r="DX10" s="285"/>
      <c r="DY10" s="287"/>
      <c r="DZ10" s="287"/>
      <c r="EA10" s="313"/>
      <c r="EB10" s="287"/>
      <c r="EC10" s="313"/>
      <c r="ED10" s="286"/>
      <c r="EE10" s="286"/>
      <c r="EF10" s="286"/>
      <c r="EG10" s="286">
        <v>82050</v>
      </c>
      <c r="EH10" s="286"/>
      <c r="EI10" s="286">
        <v>8205</v>
      </c>
      <c r="EJ10" s="286"/>
      <c r="EK10" s="287" t="s">
        <v>463</v>
      </c>
    </row>
    <row r="11" spans="1:141" ht="116.45" customHeight="1" x14ac:dyDescent="0.2">
      <c r="A11" s="403" t="s">
        <v>466</v>
      </c>
      <c r="B11" s="404" t="s">
        <v>251</v>
      </c>
      <c r="C11" s="404" t="s">
        <v>214</v>
      </c>
      <c r="D11" s="238" t="s">
        <v>758</v>
      </c>
      <c r="E11" s="238" t="s">
        <v>185</v>
      </c>
      <c r="F11" s="403"/>
      <c r="G11" s="403"/>
      <c r="H11" s="403"/>
      <c r="I11" s="403"/>
      <c r="J11" s="403" t="s">
        <v>799</v>
      </c>
      <c r="K11" s="403"/>
      <c r="L11" s="405">
        <v>8205</v>
      </c>
      <c r="M11" s="168"/>
      <c r="N11" s="462"/>
      <c r="O11" s="235">
        <v>4.8</v>
      </c>
      <c r="P11" s="332">
        <f>SUM(V11+W11+Y11+Z11+AB11+AD11)</f>
        <v>60</v>
      </c>
      <c r="Q11" s="332">
        <v>3.15</v>
      </c>
      <c r="R11" s="332">
        <f>O11+P11+Q11</f>
        <v>67.95</v>
      </c>
      <c r="S11" s="406">
        <v>4.46</v>
      </c>
      <c r="T11" s="406">
        <v>9.75</v>
      </c>
      <c r="U11" s="462"/>
      <c r="V11" s="113">
        <f t="shared" si="0"/>
        <v>5</v>
      </c>
      <c r="W11" s="342">
        <f>IF(X11&lt;499,15,IF(X11&lt;999,10,IF(X11&lt;1499,5,IF(X11&gt;1500,0))))</f>
        <v>15</v>
      </c>
      <c r="X11" s="400">
        <f t="shared" si="1"/>
        <v>9.5574391910448089E-8</v>
      </c>
      <c r="Y11" s="343">
        <v>0</v>
      </c>
      <c r="Z11" s="342">
        <f>IF(AA11="Yes",20,0)</f>
        <v>20</v>
      </c>
      <c r="AA11" s="332" t="s">
        <v>161</v>
      </c>
      <c r="AB11" s="342">
        <f>IF(AC11="Yes",20,0)</f>
        <v>0</v>
      </c>
      <c r="AC11" s="378" t="s">
        <v>162</v>
      </c>
      <c r="AD11" s="342">
        <f>IF(AE11="Yes",20,0)</f>
        <v>20</v>
      </c>
      <c r="AE11" s="378" t="s">
        <v>161</v>
      </c>
      <c r="AF11" s="407">
        <f t="shared" si="2"/>
        <v>5</v>
      </c>
      <c r="AG11" s="407">
        <f t="shared" si="3"/>
        <v>20</v>
      </c>
      <c r="AH11" s="407">
        <f t="shared" si="4"/>
        <v>15</v>
      </c>
      <c r="AI11" s="407">
        <f t="shared" si="5"/>
        <v>10</v>
      </c>
      <c r="AJ11" s="332" t="s">
        <v>161</v>
      </c>
      <c r="AK11" s="407">
        <f t="shared" si="6"/>
        <v>15</v>
      </c>
      <c r="AL11" s="332" t="s">
        <v>751</v>
      </c>
      <c r="AM11" s="407">
        <f t="shared" si="7"/>
        <v>10</v>
      </c>
      <c r="AN11" s="332" t="s">
        <v>161</v>
      </c>
      <c r="AO11" s="407">
        <f t="shared" si="8"/>
        <v>0</v>
      </c>
      <c r="AP11" s="332" t="s">
        <v>162</v>
      </c>
      <c r="AQ11" s="407">
        <f t="shared" si="9"/>
        <v>5</v>
      </c>
      <c r="AR11" s="332" t="s">
        <v>161</v>
      </c>
      <c r="AS11" s="341"/>
      <c r="AT11" s="341"/>
      <c r="AU11" s="401">
        <v>31.2</v>
      </c>
      <c r="AV11" s="341"/>
      <c r="AW11" s="341"/>
      <c r="AX11" s="341"/>
      <c r="AY11" s="341"/>
      <c r="AZ11" s="402" t="s">
        <v>463</v>
      </c>
      <c r="BA11" s="452"/>
      <c r="BB11" s="448"/>
      <c r="BC11" s="442"/>
      <c r="BD11" s="339" t="s">
        <v>214</v>
      </c>
      <c r="BE11" s="379"/>
      <c r="BF11" s="339"/>
      <c r="BG11" s="379"/>
      <c r="BH11" s="339"/>
      <c r="BI11" s="379"/>
      <c r="BJ11" s="379"/>
      <c r="BK11" s="379"/>
      <c r="BL11" s="379"/>
      <c r="BM11" s="379"/>
      <c r="BN11" s="379"/>
      <c r="BO11" s="379"/>
      <c r="BP11" s="332">
        <f>SUM(V11+W11+Y11+Z11+AB11+AD11)</f>
        <v>60</v>
      </c>
      <c r="BQ11" s="406">
        <f t="shared" si="10"/>
        <v>80</v>
      </c>
      <c r="BR11" s="332"/>
      <c r="BS11" s="332"/>
      <c r="BT11" s="342"/>
      <c r="BU11" s="407">
        <v>0</v>
      </c>
      <c r="BV11" s="406">
        <f t="shared" si="11"/>
        <v>4.46</v>
      </c>
      <c r="BW11" s="406">
        <f t="shared" si="12"/>
        <v>14.21</v>
      </c>
      <c r="BX11" s="507" t="s">
        <v>849</v>
      </c>
      <c r="BY11" s="332">
        <f>O11+BT11*0.25</f>
        <v>4.8</v>
      </c>
      <c r="BZ11" s="332"/>
      <c r="CA11" s="285" t="s">
        <v>251</v>
      </c>
      <c r="CB11" s="313"/>
      <c r="CC11" s="285"/>
      <c r="CD11" s="313"/>
      <c r="CE11" s="285"/>
      <c r="CF11" s="313"/>
      <c r="CG11" s="285"/>
      <c r="CH11" s="313"/>
      <c r="CI11" s="287"/>
      <c r="CJ11" s="287"/>
      <c r="CK11" s="285"/>
      <c r="CL11" s="285"/>
      <c r="CM11" s="285"/>
      <c r="CN11" s="312"/>
      <c r="CO11" s="312">
        <v>870586</v>
      </c>
      <c r="CP11" s="287"/>
      <c r="CQ11" s="287"/>
      <c r="CR11" s="313"/>
      <c r="CS11" s="313"/>
      <c r="CT11" s="287"/>
      <c r="CU11" s="287"/>
      <c r="CV11" s="313"/>
      <c r="CW11" s="313"/>
      <c r="CX11" s="312"/>
      <c r="CY11" s="312"/>
      <c r="CZ11" s="314">
        <v>98611</v>
      </c>
      <c r="DA11" s="314"/>
      <c r="DB11" s="312"/>
      <c r="DC11" s="314"/>
      <c r="DD11" s="314"/>
      <c r="DE11" s="315"/>
      <c r="DF11" s="315"/>
      <c r="DG11" s="315"/>
      <c r="DH11" s="286"/>
      <c r="DI11" s="312"/>
      <c r="DJ11" s="312"/>
      <c r="DK11" s="312"/>
      <c r="DL11" s="312"/>
      <c r="DM11" s="312"/>
      <c r="DN11" s="315"/>
      <c r="DO11" s="316"/>
      <c r="DP11" s="287"/>
      <c r="DQ11" s="287"/>
      <c r="DR11" s="313"/>
      <c r="DS11" s="313"/>
      <c r="DT11" s="287"/>
      <c r="DU11" s="313"/>
      <c r="DV11" s="313"/>
      <c r="DW11" s="285"/>
      <c r="DX11" s="285"/>
      <c r="DY11" s="287"/>
      <c r="DZ11" s="287"/>
      <c r="EA11" s="313"/>
      <c r="EB11" s="287"/>
      <c r="EC11" s="313"/>
      <c r="ED11" s="286"/>
      <c r="EE11" s="286"/>
      <c r="EF11" s="286"/>
      <c r="EG11" s="286">
        <v>82050</v>
      </c>
      <c r="EH11" s="286"/>
      <c r="EI11" s="286">
        <v>8205</v>
      </c>
      <c r="EJ11" s="286"/>
      <c r="EK11" s="287" t="s">
        <v>463</v>
      </c>
    </row>
    <row r="12" spans="1:141" ht="112.9" customHeight="1" x14ac:dyDescent="0.2">
      <c r="A12" s="403" t="s">
        <v>467</v>
      </c>
      <c r="B12" s="404" t="s">
        <v>251</v>
      </c>
      <c r="C12" s="404" t="s">
        <v>214</v>
      </c>
      <c r="D12" s="238" t="s">
        <v>758</v>
      </c>
      <c r="E12" s="238" t="s">
        <v>185</v>
      </c>
      <c r="F12" s="403"/>
      <c r="G12" s="403"/>
      <c r="H12" s="403"/>
      <c r="I12" s="403"/>
      <c r="J12" s="403" t="s">
        <v>799</v>
      </c>
      <c r="K12" s="403"/>
      <c r="L12" s="405">
        <v>8205</v>
      </c>
      <c r="M12" s="168"/>
      <c r="N12" s="462"/>
      <c r="O12" s="235">
        <v>4.8</v>
      </c>
      <c r="P12" s="332">
        <f>SUM(V12+W12+Y12+Z12+AB12+AD12)</f>
        <v>60</v>
      </c>
      <c r="Q12" s="332">
        <v>3.15</v>
      </c>
      <c r="R12" s="332">
        <f>O12+P12+Q12</f>
        <v>67.95</v>
      </c>
      <c r="S12" s="406">
        <v>4.46</v>
      </c>
      <c r="T12" s="406">
        <v>9.75</v>
      </c>
      <c r="U12" s="462"/>
      <c r="V12" s="113">
        <f t="shared" si="0"/>
        <v>5</v>
      </c>
      <c r="W12" s="342">
        <f>IF(X12&lt;499,15,IF(X12&lt;999,10,IF(X12&lt;1499,5,IF(X12&gt;1500,0))))</f>
        <v>15</v>
      </c>
      <c r="X12" s="400">
        <f t="shared" si="1"/>
        <v>9.5574391910448089E-8</v>
      </c>
      <c r="Y12" s="343">
        <v>0</v>
      </c>
      <c r="Z12" s="342">
        <f>IF(AA12="Yes",20,0)</f>
        <v>20</v>
      </c>
      <c r="AA12" s="332" t="s">
        <v>161</v>
      </c>
      <c r="AB12" s="342">
        <f>IF(AC12="Yes",20,0)</f>
        <v>0</v>
      </c>
      <c r="AC12" s="378" t="s">
        <v>162</v>
      </c>
      <c r="AD12" s="342">
        <f>IF(AE12="Yes",20,0)</f>
        <v>20</v>
      </c>
      <c r="AE12" s="378" t="s">
        <v>161</v>
      </c>
      <c r="AF12" s="407">
        <f t="shared" si="2"/>
        <v>5</v>
      </c>
      <c r="AG12" s="407">
        <f t="shared" si="3"/>
        <v>20</v>
      </c>
      <c r="AH12" s="407">
        <f t="shared" si="4"/>
        <v>15</v>
      </c>
      <c r="AI12" s="407">
        <f t="shared" si="5"/>
        <v>10</v>
      </c>
      <c r="AJ12" s="332" t="s">
        <v>161</v>
      </c>
      <c r="AK12" s="407">
        <f t="shared" si="6"/>
        <v>15</v>
      </c>
      <c r="AL12" s="332" t="s">
        <v>751</v>
      </c>
      <c r="AM12" s="407">
        <f t="shared" si="7"/>
        <v>10</v>
      </c>
      <c r="AN12" s="332" t="s">
        <v>161</v>
      </c>
      <c r="AO12" s="407">
        <f t="shared" si="8"/>
        <v>0</v>
      </c>
      <c r="AP12" s="332" t="s">
        <v>162</v>
      </c>
      <c r="AQ12" s="407">
        <f t="shared" si="9"/>
        <v>5</v>
      </c>
      <c r="AR12" s="332" t="s">
        <v>161</v>
      </c>
      <c r="AS12" s="341"/>
      <c r="AT12" s="341"/>
      <c r="AU12" s="401">
        <v>31.2</v>
      </c>
      <c r="AV12" s="341"/>
      <c r="AW12" s="341"/>
      <c r="AX12" s="341"/>
      <c r="AY12" s="341"/>
      <c r="AZ12" s="402" t="s">
        <v>463</v>
      </c>
      <c r="BA12" s="452"/>
      <c r="BB12" s="448"/>
      <c r="BC12" s="442"/>
      <c r="BD12" s="339" t="s">
        <v>214</v>
      </c>
      <c r="BE12" s="379"/>
      <c r="BF12" s="339"/>
      <c r="BG12" s="379"/>
      <c r="BH12" s="339"/>
      <c r="BI12" s="379"/>
      <c r="BJ12" s="379"/>
      <c r="BK12" s="379"/>
      <c r="BL12" s="379"/>
      <c r="BM12" s="379"/>
      <c r="BN12" s="379"/>
      <c r="BO12" s="379"/>
      <c r="BP12" s="332">
        <f>SUM(V12+W12+Y12+Z12+AB12+AD12)</f>
        <v>60</v>
      </c>
      <c r="BQ12" s="406">
        <f t="shared" si="10"/>
        <v>80</v>
      </c>
      <c r="BR12" s="332"/>
      <c r="BS12" s="332"/>
      <c r="BT12" s="342"/>
      <c r="BU12" s="407">
        <v>0</v>
      </c>
      <c r="BV12" s="406">
        <f t="shared" si="11"/>
        <v>4.46</v>
      </c>
      <c r="BW12" s="406">
        <f t="shared" si="12"/>
        <v>14.21</v>
      </c>
      <c r="BX12" s="507" t="s">
        <v>849</v>
      </c>
      <c r="BY12" s="332">
        <f>O12+BT12*0.25</f>
        <v>4.8</v>
      </c>
      <c r="BZ12" s="332"/>
      <c r="CA12" s="285" t="s">
        <v>251</v>
      </c>
      <c r="CB12" s="313"/>
      <c r="CC12" s="285"/>
      <c r="CD12" s="313"/>
      <c r="CE12" s="285"/>
      <c r="CF12" s="313"/>
      <c r="CG12" s="285"/>
      <c r="CH12" s="313"/>
      <c r="CI12" s="287"/>
      <c r="CJ12" s="287"/>
      <c r="CK12" s="285"/>
      <c r="CL12" s="285"/>
      <c r="CM12" s="285"/>
      <c r="CN12" s="312"/>
      <c r="CO12" s="312">
        <v>870586</v>
      </c>
      <c r="CP12" s="287"/>
      <c r="CQ12" s="287"/>
      <c r="CR12" s="313"/>
      <c r="CS12" s="313"/>
      <c r="CT12" s="287"/>
      <c r="CU12" s="287"/>
      <c r="CV12" s="313"/>
      <c r="CW12" s="313"/>
      <c r="CX12" s="312"/>
      <c r="CY12" s="312"/>
      <c r="CZ12" s="314">
        <v>98611</v>
      </c>
      <c r="DA12" s="314"/>
      <c r="DB12" s="312"/>
      <c r="DC12" s="314"/>
      <c r="DD12" s="314"/>
      <c r="DE12" s="315"/>
      <c r="DF12" s="315"/>
      <c r="DG12" s="315"/>
      <c r="DH12" s="286"/>
      <c r="DI12" s="312"/>
      <c r="DJ12" s="312"/>
      <c r="DK12" s="312"/>
      <c r="DL12" s="312"/>
      <c r="DM12" s="312"/>
      <c r="DN12" s="315"/>
      <c r="DO12" s="316"/>
      <c r="DP12" s="287"/>
      <c r="DQ12" s="287"/>
      <c r="DR12" s="313"/>
      <c r="DS12" s="313"/>
      <c r="DT12" s="287"/>
      <c r="DU12" s="313"/>
      <c r="DV12" s="313"/>
      <c r="DW12" s="285"/>
      <c r="DX12" s="285"/>
      <c r="DY12" s="287"/>
      <c r="DZ12" s="287"/>
      <c r="EA12" s="313"/>
      <c r="EB12" s="287"/>
      <c r="EC12" s="313"/>
      <c r="ED12" s="286"/>
      <c r="EE12" s="286"/>
      <c r="EF12" s="286"/>
      <c r="EG12" s="286">
        <v>82050</v>
      </c>
      <c r="EH12" s="286"/>
      <c r="EI12" s="286">
        <v>8205</v>
      </c>
      <c r="EJ12" s="286"/>
      <c r="EK12" s="287" t="s">
        <v>463</v>
      </c>
    </row>
    <row r="13" spans="1:141" ht="115.15" customHeight="1" x14ac:dyDescent="0.2">
      <c r="A13" s="403" t="s">
        <v>468</v>
      </c>
      <c r="B13" s="404" t="s">
        <v>251</v>
      </c>
      <c r="C13" s="404" t="s">
        <v>214</v>
      </c>
      <c r="D13" s="238" t="s">
        <v>758</v>
      </c>
      <c r="E13" s="238" t="s">
        <v>185</v>
      </c>
      <c r="F13" s="403"/>
      <c r="G13" s="403"/>
      <c r="H13" s="403"/>
      <c r="I13" s="403"/>
      <c r="J13" s="403" t="s">
        <v>799</v>
      </c>
      <c r="K13" s="403"/>
      <c r="L13" s="405">
        <v>8205</v>
      </c>
      <c r="M13" s="168"/>
      <c r="N13" s="462"/>
      <c r="O13" s="235">
        <v>4.8</v>
      </c>
      <c r="P13" s="332">
        <f>SUM(V13+W13+Y13+Z13+AB13+AD13)</f>
        <v>60</v>
      </c>
      <c r="Q13" s="332">
        <v>3.15</v>
      </c>
      <c r="R13" s="332">
        <f>O13+P13+Q13</f>
        <v>67.95</v>
      </c>
      <c r="S13" s="406">
        <v>4.46</v>
      </c>
      <c r="T13" s="406">
        <v>9.75</v>
      </c>
      <c r="U13" s="462"/>
      <c r="V13" s="113">
        <f t="shared" si="0"/>
        <v>5</v>
      </c>
      <c r="W13" s="342">
        <f>IF(X13&lt;499,15,IF(X13&lt;999,10,IF(X13&lt;1499,5,IF(X13&gt;1500,0))))</f>
        <v>15</v>
      </c>
      <c r="X13" s="400">
        <f t="shared" si="1"/>
        <v>9.5574391910448089E-8</v>
      </c>
      <c r="Y13" s="343">
        <v>0</v>
      </c>
      <c r="Z13" s="342">
        <f>IF(AA13="Yes",20,0)</f>
        <v>20</v>
      </c>
      <c r="AA13" s="332" t="s">
        <v>161</v>
      </c>
      <c r="AB13" s="342">
        <f>IF(AC13="Yes",20,0)</f>
        <v>0</v>
      </c>
      <c r="AC13" s="378" t="s">
        <v>162</v>
      </c>
      <c r="AD13" s="342">
        <f>IF(AE13="Yes",20,0)</f>
        <v>20</v>
      </c>
      <c r="AE13" s="378" t="s">
        <v>161</v>
      </c>
      <c r="AF13" s="407">
        <f t="shared" si="2"/>
        <v>5</v>
      </c>
      <c r="AG13" s="407">
        <f t="shared" si="3"/>
        <v>20</v>
      </c>
      <c r="AH13" s="407">
        <f t="shared" si="4"/>
        <v>15</v>
      </c>
      <c r="AI13" s="407">
        <f t="shared" si="5"/>
        <v>10</v>
      </c>
      <c r="AJ13" s="332" t="s">
        <v>161</v>
      </c>
      <c r="AK13" s="407">
        <f t="shared" si="6"/>
        <v>15</v>
      </c>
      <c r="AL13" s="332" t="s">
        <v>751</v>
      </c>
      <c r="AM13" s="407">
        <f t="shared" si="7"/>
        <v>10</v>
      </c>
      <c r="AN13" s="332" t="s">
        <v>161</v>
      </c>
      <c r="AO13" s="407">
        <f t="shared" si="8"/>
        <v>0</v>
      </c>
      <c r="AP13" s="332" t="s">
        <v>162</v>
      </c>
      <c r="AQ13" s="407">
        <f t="shared" si="9"/>
        <v>5</v>
      </c>
      <c r="AR13" s="332" t="s">
        <v>161</v>
      </c>
      <c r="AS13" s="341"/>
      <c r="AT13" s="341"/>
      <c r="AU13" s="401">
        <v>31.2</v>
      </c>
      <c r="AV13" s="341"/>
      <c r="AW13" s="341"/>
      <c r="AX13" s="341"/>
      <c r="AY13" s="341"/>
      <c r="AZ13" s="402" t="s">
        <v>463</v>
      </c>
      <c r="BA13" s="452"/>
      <c r="BB13" s="448"/>
      <c r="BC13" s="442"/>
      <c r="BD13" s="339" t="s">
        <v>214</v>
      </c>
      <c r="BE13" s="379"/>
      <c r="BF13" s="339"/>
      <c r="BG13" s="379"/>
      <c r="BH13" s="339"/>
      <c r="BI13" s="379"/>
      <c r="BJ13" s="379"/>
      <c r="BK13" s="379"/>
      <c r="BL13" s="379"/>
      <c r="BM13" s="379"/>
      <c r="BN13" s="379"/>
      <c r="BO13" s="379"/>
      <c r="BP13" s="332">
        <f>SUM(V13+W13+Y13+Z13+AB13+AD13)</f>
        <v>60</v>
      </c>
      <c r="BQ13" s="406">
        <f t="shared" si="10"/>
        <v>80</v>
      </c>
      <c r="BR13" s="332"/>
      <c r="BS13" s="332"/>
      <c r="BT13" s="342"/>
      <c r="BU13" s="407">
        <v>0</v>
      </c>
      <c r="BV13" s="406">
        <f t="shared" si="11"/>
        <v>4.46</v>
      </c>
      <c r="BW13" s="406">
        <f t="shared" si="12"/>
        <v>14.21</v>
      </c>
      <c r="BX13" s="507" t="s">
        <v>849</v>
      </c>
      <c r="BY13" s="332">
        <f>O13+BT13*0.25</f>
        <v>4.8</v>
      </c>
      <c r="BZ13" s="332"/>
      <c r="CA13" s="285" t="s">
        <v>251</v>
      </c>
      <c r="CB13" s="313"/>
      <c r="CC13" s="285"/>
      <c r="CD13" s="313"/>
      <c r="CE13" s="285"/>
      <c r="CF13" s="313"/>
      <c r="CG13" s="285"/>
      <c r="CH13" s="313"/>
      <c r="CI13" s="287"/>
      <c r="CJ13" s="287"/>
      <c r="CK13" s="285"/>
      <c r="CL13" s="285"/>
      <c r="CM13" s="285"/>
      <c r="CN13" s="312"/>
      <c r="CO13" s="312">
        <v>870586</v>
      </c>
      <c r="CP13" s="287"/>
      <c r="CQ13" s="287"/>
      <c r="CR13" s="313"/>
      <c r="CS13" s="313"/>
      <c r="CT13" s="287"/>
      <c r="CU13" s="287"/>
      <c r="CV13" s="313"/>
      <c r="CW13" s="313"/>
      <c r="CX13" s="312"/>
      <c r="CY13" s="312"/>
      <c r="CZ13" s="314">
        <v>98611</v>
      </c>
      <c r="DA13" s="314"/>
      <c r="DB13" s="312"/>
      <c r="DC13" s="314"/>
      <c r="DD13" s="314"/>
      <c r="DE13" s="315"/>
      <c r="DF13" s="315"/>
      <c r="DG13" s="315"/>
      <c r="DH13" s="286"/>
      <c r="DI13" s="312"/>
      <c r="DJ13" s="312"/>
      <c r="DK13" s="312"/>
      <c r="DL13" s="312"/>
      <c r="DM13" s="312"/>
      <c r="DN13" s="315"/>
      <c r="DO13" s="316"/>
      <c r="DP13" s="287"/>
      <c r="DQ13" s="287"/>
      <c r="DR13" s="313"/>
      <c r="DS13" s="313"/>
      <c r="DT13" s="287"/>
      <c r="DU13" s="313"/>
      <c r="DV13" s="313"/>
      <c r="DW13" s="285"/>
      <c r="DX13" s="285"/>
      <c r="DY13" s="287"/>
      <c r="DZ13" s="287"/>
      <c r="EA13" s="313"/>
      <c r="EB13" s="287"/>
      <c r="EC13" s="313"/>
      <c r="ED13" s="286"/>
      <c r="EE13" s="286"/>
      <c r="EF13" s="286"/>
      <c r="EG13" s="286">
        <v>82050</v>
      </c>
      <c r="EH13" s="286"/>
      <c r="EI13" s="286">
        <v>8205</v>
      </c>
      <c r="EJ13" s="286"/>
      <c r="EK13" s="287" t="s">
        <v>463</v>
      </c>
    </row>
    <row r="14" spans="1:141" ht="109.9" customHeight="1" x14ac:dyDescent="0.2">
      <c r="A14" s="403" t="s">
        <v>478</v>
      </c>
      <c r="B14" s="404" t="s">
        <v>233</v>
      </c>
      <c r="C14" s="404" t="s">
        <v>214</v>
      </c>
      <c r="D14" s="238" t="s">
        <v>758</v>
      </c>
      <c r="E14" s="238" t="s">
        <v>179</v>
      </c>
      <c r="F14" s="403"/>
      <c r="G14" s="403"/>
      <c r="H14" s="403"/>
      <c r="I14" s="403"/>
      <c r="J14" s="403" t="s">
        <v>802</v>
      </c>
      <c r="K14" s="403"/>
      <c r="L14" s="405">
        <v>6655</v>
      </c>
      <c r="M14" s="168"/>
      <c r="N14" s="462"/>
      <c r="O14" s="169"/>
      <c r="P14" s="372"/>
      <c r="Q14" s="372"/>
      <c r="R14" s="372"/>
      <c r="S14" s="406">
        <v>4.03</v>
      </c>
      <c r="T14" s="406">
        <v>9.75</v>
      </c>
      <c r="U14" s="462"/>
      <c r="V14" s="172">
        <f t="shared" si="0"/>
        <v>5</v>
      </c>
      <c r="W14" s="373">
        <v>0</v>
      </c>
      <c r="X14" s="374">
        <f t="shared" si="1"/>
        <v>1.4999485992069509E-6</v>
      </c>
      <c r="Y14" s="375">
        <v>0</v>
      </c>
      <c r="Z14" s="375" t="s">
        <v>749</v>
      </c>
      <c r="AA14" s="372" t="s">
        <v>161</v>
      </c>
      <c r="AB14" s="375">
        <f>IF(AC14="Yes",10,0)</f>
        <v>0</v>
      </c>
      <c r="AC14" s="376" t="s">
        <v>162</v>
      </c>
      <c r="AD14" s="377">
        <f>IF(AE14="Yes",10,0)</f>
        <v>0</v>
      </c>
      <c r="AE14" s="376" t="s">
        <v>162</v>
      </c>
      <c r="AF14" s="407">
        <f t="shared" si="2"/>
        <v>5</v>
      </c>
      <c r="AG14" s="407">
        <f t="shared" si="3"/>
        <v>20</v>
      </c>
      <c r="AH14" s="407">
        <f t="shared" si="4"/>
        <v>15</v>
      </c>
      <c r="AI14" s="407">
        <f t="shared" si="5"/>
        <v>10</v>
      </c>
      <c r="AJ14" s="332" t="s">
        <v>161</v>
      </c>
      <c r="AK14" s="407">
        <f t="shared" si="6"/>
        <v>15</v>
      </c>
      <c r="AL14" s="332" t="s">
        <v>751</v>
      </c>
      <c r="AM14" s="407">
        <f t="shared" si="7"/>
        <v>10</v>
      </c>
      <c r="AN14" s="332" t="s">
        <v>161</v>
      </c>
      <c r="AO14" s="407">
        <f t="shared" si="8"/>
        <v>0</v>
      </c>
      <c r="AP14" s="332" t="s">
        <v>162</v>
      </c>
      <c r="AQ14" s="407">
        <f t="shared" si="9"/>
        <v>5</v>
      </c>
      <c r="AR14" s="332" t="s">
        <v>161</v>
      </c>
      <c r="AS14" s="378"/>
      <c r="AT14" s="378"/>
      <c r="AU14" s="378">
        <v>31.2</v>
      </c>
      <c r="AV14" s="378"/>
      <c r="AW14" s="378"/>
      <c r="AX14" s="378"/>
      <c r="AY14" s="378"/>
      <c r="AZ14" s="378"/>
      <c r="BA14" s="452"/>
      <c r="BB14" s="448"/>
      <c r="BC14" s="452"/>
      <c r="BD14" s="339" t="s">
        <v>214</v>
      </c>
      <c r="BE14" s="379"/>
      <c r="BF14" s="339"/>
      <c r="BG14" s="379"/>
      <c r="BH14" s="339"/>
      <c r="BI14" s="379"/>
      <c r="BJ14" s="379"/>
      <c r="BK14" s="379"/>
      <c r="BL14" s="379"/>
      <c r="BM14" s="379"/>
      <c r="BN14" s="379"/>
      <c r="BO14" s="379"/>
      <c r="BP14" s="379"/>
      <c r="BQ14" s="406">
        <f t="shared" si="10"/>
        <v>80</v>
      </c>
      <c r="BR14" s="379"/>
      <c r="BS14" s="379"/>
      <c r="BT14" s="379"/>
      <c r="BU14" s="407">
        <v>0</v>
      </c>
      <c r="BV14" s="406">
        <f t="shared" si="11"/>
        <v>4.03</v>
      </c>
      <c r="BW14" s="406">
        <f t="shared" si="12"/>
        <v>13.780000000000001</v>
      </c>
      <c r="BX14" s="515" t="s">
        <v>849</v>
      </c>
      <c r="BY14" s="379"/>
      <c r="BZ14" s="313"/>
      <c r="CA14" s="285" t="s">
        <v>233</v>
      </c>
      <c r="CB14" s="313"/>
      <c r="CC14" s="285"/>
      <c r="CD14" s="313"/>
      <c r="CE14" s="285"/>
      <c r="CF14" s="313"/>
      <c r="CG14" s="285"/>
      <c r="CH14" s="313"/>
      <c r="CI14" s="287"/>
      <c r="CJ14" s="287"/>
      <c r="CK14" s="285"/>
      <c r="CL14" s="285"/>
      <c r="CM14" s="285"/>
      <c r="CN14" s="312"/>
      <c r="CO14" s="312">
        <v>248868</v>
      </c>
      <c r="CP14" s="287"/>
      <c r="CQ14" s="287"/>
      <c r="CR14" s="313"/>
      <c r="CS14" s="313"/>
      <c r="CT14" s="287"/>
      <c r="CU14" s="287"/>
      <c r="CV14" s="313"/>
      <c r="CW14" s="313"/>
      <c r="CX14" s="312"/>
      <c r="CY14" s="312"/>
      <c r="CZ14" s="314">
        <v>17828</v>
      </c>
      <c r="DA14" s="314"/>
      <c r="DB14" s="312"/>
      <c r="DC14" s="314"/>
      <c r="DD14" s="314"/>
      <c r="DE14" s="315"/>
      <c r="DF14" s="315"/>
      <c r="DG14" s="315"/>
      <c r="DH14" s="286"/>
      <c r="DI14" s="312"/>
      <c r="DJ14" s="312"/>
      <c r="DK14" s="312"/>
      <c r="DL14" s="312"/>
      <c r="DM14" s="312"/>
      <c r="DN14" s="315"/>
      <c r="DO14" s="316"/>
      <c r="DP14" s="287"/>
      <c r="DQ14" s="287"/>
      <c r="DR14" s="313"/>
      <c r="DS14" s="313"/>
      <c r="DT14" s="287"/>
      <c r="DU14" s="313"/>
      <c r="DV14" s="313"/>
      <c r="DW14" s="285"/>
      <c r="DX14" s="285"/>
      <c r="DY14" s="287"/>
      <c r="DZ14" s="287"/>
      <c r="EA14" s="313"/>
      <c r="EB14" s="287"/>
      <c r="EC14" s="313"/>
      <c r="ED14" s="286"/>
      <c r="EE14" s="286"/>
      <c r="EF14" s="286"/>
      <c r="EG14" s="286">
        <v>66550</v>
      </c>
      <c r="EH14" s="286"/>
      <c r="EI14" s="286">
        <v>6655</v>
      </c>
      <c r="EJ14" s="286"/>
      <c r="EK14" s="287" t="s">
        <v>479</v>
      </c>
    </row>
    <row r="15" spans="1:141" ht="237.6" customHeight="1" x14ac:dyDescent="0.2">
      <c r="A15" s="403" t="s">
        <v>476</v>
      </c>
      <c r="B15" s="403" t="s">
        <v>225</v>
      </c>
      <c r="C15" s="404" t="s">
        <v>224</v>
      </c>
      <c r="D15" s="238" t="s">
        <v>758</v>
      </c>
      <c r="E15" s="238" t="s">
        <v>179</v>
      </c>
      <c r="F15" s="403"/>
      <c r="G15" s="403"/>
      <c r="H15" s="403"/>
      <c r="I15" s="403"/>
      <c r="J15" s="403" t="s">
        <v>801</v>
      </c>
      <c r="K15" s="403"/>
      <c r="L15" s="405">
        <v>6010</v>
      </c>
      <c r="M15" s="168" t="s">
        <v>749</v>
      </c>
      <c r="N15" s="462"/>
      <c r="O15" s="169" t="s">
        <v>749</v>
      </c>
      <c r="P15" s="372"/>
      <c r="Q15" s="372"/>
      <c r="R15" s="372"/>
      <c r="S15" s="406">
        <v>3.19</v>
      </c>
      <c r="T15" s="406"/>
      <c r="U15" s="462"/>
      <c r="V15" s="172">
        <f t="shared" si="0"/>
        <v>5</v>
      </c>
      <c r="W15" s="373">
        <v>0</v>
      </c>
      <c r="X15" s="374">
        <v>0</v>
      </c>
      <c r="Y15" s="375">
        <v>0</v>
      </c>
      <c r="Z15" s="375" t="s">
        <v>749</v>
      </c>
      <c r="AA15" s="372" t="s">
        <v>161</v>
      </c>
      <c r="AB15" s="375">
        <f>IF(AC15="Yes",10,0)</f>
        <v>0</v>
      </c>
      <c r="AC15" s="376" t="s">
        <v>162</v>
      </c>
      <c r="AD15" s="377">
        <f>IF(AE15="Yes",10,0)</f>
        <v>0</v>
      </c>
      <c r="AE15" s="376" t="s">
        <v>162</v>
      </c>
      <c r="AF15" s="407">
        <f t="shared" si="2"/>
        <v>5</v>
      </c>
      <c r="AG15" s="407">
        <f t="shared" si="3"/>
        <v>20</v>
      </c>
      <c r="AH15" s="407">
        <f t="shared" si="4"/>
        <v>15</v>
      </c>
      <c r="AI15" s="407">
        <f t="shared" si="5"/>
        <v>10</v>
      </c>
      <c r="AJ15" s="332" t="s">
        <v>161</v>
      </c>
      <c r="AK15" s="407">
        <f t="shared" si="6"/>
        <v>15</v>
      </c>
      <c r="AL15" s="332" t="s">
        <v>751</v>
      </c>
      <c r="AM15" s="407">
        <f t="shared" si="7"/>
        <v>10</v>
      </c>
      <c r="AN15" s="332" t="s">
        <v>161</v>
      </c>
      <c r="AO15" s="407">
        <f t="shared" si="8"/>
        <v>0</v>
      </c>
      <c r="AP15" s="332" t="s">
        <v>162</v>
      </c>
      <c r="AQ15" s="407">
        <f t="shared" si="9"/>
        <v>5</v>
      </c>
      <c r="AR15" s="332" t="s">
        <v>161</v>
      </c>
      <c r="AS15" s="378"/>
      <c r="AT15" s="378"/>
      <c r="AU15" s="378">
        <v>31.2</v>
      </c>
      <c r="AV15" s="378"/>
      <c r="AW15" s="378"/>
      <c r="AX15" s="378"/>
      <c r="AY15" s="378"/>
      <c r="AZ15" s="378"/>
      <c r="BA15" s="452"/>
      <c r="BB15" s="448"/>
      <c r="BC15" s="452"/>
      <c r="BD15" s="340" t="s">
        <v>224</v>
      </c>
      <c r="BE15" s="379"/>
      <c r="BF15" s="339"/>
      <c r="BG15" s="379"/>
      <c r="BH15" s="339"/>
      <c r="BI15" s="379"/>
      <c r="BJ15" s="379"/>
      <c r="BK15" s="379"/>
      <c r="BL15" s="379"/>
      <c r="BM15" s="379"/>
      <c r="BN15" s="379"/>
      <c r="BO15" s="379"/>
      <c r="BP15" s="379"/>
      <c r="BQ15" s="406">
        <f t="shared" si="10"/>
        <v>80</v>
      </c>
      <c r="BR15" s="379"/>
      <c r="BS15" s="379"/>
      <c r="BT15" s="379"/>
      <c r="BU15" s="407">
        <v>0</v>
      </c>
      <c r="BV15" s="406">
        <f t="shared" si="11"/>
        <v>3.19</v>
      </c>
      <c r="BW15" s="406">
        <f t="shared" si="12"/>
        <v>3.19</v>
      </c>
      <c r="BX15" s="515" t="s">
        <v>849</v>
      </c>
      <c r="BY15" s="379"/>
      <c r="BZ15" s="313"/>
      <c r="CA15" s="285" t="s">
        <v>225</v>
      </c>
      <c r="CB15" s="313"/>
      <c r="CC15" s="285"/>
      <c r="CD15" s="313"/>
      <c r="CE15" s="285"/>
      <c r="CF15" s="313"/>
      <c r="CG15" s="285"/>
      <c r="CH15" s="313"/>
      <c r="CI15" s="287"/>
      <c r="CJ15" s="287"/>
      <c r="CK15" s="285"/>
      <c r="CL15" s="285"/>
      <c r="CM15" s="285"/>
      <c r="CN15" s="312"/>
      <c r="CO15" s="312">
        <v>33392</v>
      </c>
      <c r="CP15" s="287"/>
      <c r="CQ15" s="287"/>
      <c r="CR15" s="313"/>
      <c r="CS15" s="313"/>
      <c r="CT15" s="287"/>
      <c r="CU15" s="287"/>
      <c r="CV15" s="313"/>
      <c r="CW15" s="313"/>
      <c r="CX15" s="312"/>
      <c r="CY15" s="312"/>
      <c r="CZ15" s="314">
        <v>2280</v>
      </c>
      <c r="DA15" s="314"/>
      <c r="DB15" s="312"/>
      <c r="DC15" s="314"/>
      <c r="DD15" s="314"/>
      <c r="DE15" s="315"/>
      <c r="DF15" s="315"/>
      <c r="DG15" s="315"/>
      <c r="DH15" s="286"/>
      <c r="DI15" s="312"/>
      <c r="DJ15" s="312"/>
      <c r="DK15" s="312"/>
      <c r="DL15" s="312"/>
      <c r="DM15" s="312"/>
      <c r="DN15" s="315"/>
      <c r="DO15" s="316"/>
      <c r="DP15" s="287"/>
      <c r="DQ15" s="287"/>
      <c r="DR15" s="313"/>
      <c r="DS15" s="313"/>
      <c r="DT15" s="287"/>
      <c r="DU15" s="313"/>
      <c r="DV15" s="313"/>
      <c r="DW15" s="285"/>
      <c r="DX15" s="285"/>
      <c r="DY15" s="287"/>
      <c r="DZ15" s="287"/>
      <c r="EA15" s="313"/>
      <c r="EB15" s="287"/>
      <c r="EC15" s="313"/>
      <c r="ED15" s="286"/>
      <c r="EE15" s="286"/>
      <c r="EF15" s="286"/>
      <c r="EG15" s="286">
        <v>60100</v>
      </c>
      <c r="EH15" s="286"/>
      <c r="EI15" s="286">
        <v>6010</v>
      </c>
      <c r="EJ15" s="286"/>
      <c r="EK15" s="287" t="s">
        <v>477</v>
      </c>
    </row>
    <row r="16" spans="1:141" ht="255" customHeight="1" x14ac:dyDescent="0.2">
      <c r="A16" s="403" t="s">
        <v>469</v>
      </c>
      <c r="B16" s="404" t="s">
        <v>196</v>
      </c>
      <c r="C16" s="404" t="s">
        <v>194</v>
      </c>
      <c r="D16" s="238" t="s">
        <v>758</v>
      </c>
      <c r="E16" s="238" t="s">
        <v>185</v>
      </c>
      <c r="F16" s="403"/>
      <c r="G16" s="403"/>
      <c r="H16" s="403"/>
      <c r="I16" s="403"/>
      <c r="J16" s="403" t="s">
        <v>800</v>
      </c>
      <c r="K16" s="403"/>
      <c r="L16" s="405">
        <v>6783</v>
      </c>
      <c r="M16" s="168"/>
      <c r="N16" s="462"/>
      <c r="O16" s="235">
        <v>2.97</v>
      </c>
      <c r="P16" s="332">
        <f>SUM(V16+W16+Y16+Z16+AB16+AD16)</f>
        <v>60</v>
      </c>
      <c r="Q16" s="332">
        <v>3.15</v>
      </c>
      <c r="R16" s="332">
        <f>O16+P16+Q16</f>
        <v>66.12</v>
      </c>
      <c r="S16" s="406">
        <v>2.85</v>
      </c>
      <c r="T16" s="406"/>
      <c r="U16" s="462"/>
      <c r="V16" s="113">
        <f t="shared" si="0"/>
        <v>5</v>
      </c>
      <c r="W16" s="342">
        <f>IF(X16&lt;499,15,IF(X16&lt;999,10,IF(X16&lt;1499,5,IF(X16&gt;1500,0))))</f>
        <v>15</v>
      </c>
      <c r="X16" s="400">
        <f t="shared" ref="X16:X47" si="13">(EI16/CZ16)/CO16</f>
        <v>1.1956010382247026E-7</v>
      </c>
      <c r="Y16" s="343">
        <v>0</v>
      </c>
      <c r="Z16" s="342">
        <f>IF(AA16="Yes",20,0)</f>
        <v>20</v>
      </c>
      <c r="AA16" s="332" t="s">
        <v>161</v>
      </c>
      <c r="AB16" s="342">
        <f>IF(AC16="Yes",20,0)</f>
        <v>0</v>
      </c>
      <c r="AC16" s="378" t="s">
        <v>162</v>
      </c>
      <c r="AD16" s="342">
        <f>IF(AE16="Yes",20,0)</f>
        <v>20</v>
      </c>
      <c r="AE16" s="378" t="s">
        <v>161</v>
      </c>
      <c r="AF16" s="407">
        <f t="shared" si="2"/>
        <v>5</v>
      </c>
      <c r="AG16" s="407">
        <f t="shared" si="3"/>
        <v>20</v>
      </c>
      <c r="AH16" s="407">
        <f t="shared" si="4"/>
        <v>15</v>
      </c>
      <c r="AI16" s="407">
        <f t="shared" si="5"/>
        <v>10</v>
      </c>
      <c r="AJ16" s="332" t="s">
        <v>161</v>
      </c>
      <c r="AK16" s="407">
        <f t="shared" si="6"/>
        <v>15</v>
      </c>
      <c r="AL16" s="332" t="s">
        <v>751</v>
      </c>
      <c r="AM16" s="407">
        <f t="shared" si="7"/>
        <v>10</v>
      </c>
      <c r="AN16" s="332" t="s">
        <v>161</v>
      </c>
      <c r="AO16" s="407">
        <f t="shared" si="8"/>
        <v>0</v>
      </c>
      <c r="AP16" s="332" t="s">
        <v>162</v>
      </c>
      <c r="AQ16" s="407">
        <f t="shared" si="9"/>
        <v>5</v>
      </c>
      <c r="AR16" s="332" t="s">
        <v>161</v>
      </c>
      <c r="AS16" s="378"/>
      <c r="AT16" s="378"/>
      <c r="AU16" s="378">
        <v>31.2</v>
      </c>
      <c r="AV16" s="378"/>
      <c r="AW16" s="378"/>
      <c r="AX16" s="378"/>
      <c r="AY16" s="378"/>
      <c r="AZ16" s="378"/>
      <c r="BA16" s="452"/>
      <c r="BB16" s="448"/>
      <c r="BC16" s="442"/>
      <c r="BD16" s="339" t="s">
        <v>194</v>
      </c>
      <c r="BE16" s="379"/>
      <c r="BF16" s="339"/>
      <c r="BG16" s="379"/>
      <c r="BH16" s="339"/>
      <c r="BI16" s="379"/>
      <c r="BJ16" s="379"/>
      <c r="BK16" s="379"/>
      <c r="BL16" s="379"/>
      <c r="BM16" s="379"/>
      <c r="BN16" s="379"/>
      <c r="BO16" s="379"/>
      <c r="BP16" s="332">
        <f>SUM(V16+W16+Y16+Z16+AB16+AD16)</f>
        <v>60</v>
      </c>
      <c r="BQ16" s="406">
        <f t="shared" si="10"/>
        <v>80</v>
      </c>
      <c r="BR16" s="332"/>
      <c r="BS16" s="332"/>
      <c r="BT16" s="342"/>
      <c r="BU16" s="407">
        <v>0</v>
      </c>
      <c r="BV16" s="406">
        <f t="shared" si="11"/>
        <v>2.85</v>
      </c>
      <c r="BW16" s="406">
        <f t="shared" si="12"/>
        <v>2.85</v>
      </c>
      <c r="BX16" s="507" t="s">
        <v>849</v>
      </c>
      <c r="BY16" s="332">
        <f>O16+BT16*0.25</f>
        <v>2.97</v>
      </c>
      <c r="BZ16" s="332"/>
      <c r="CA16" s="285" t="s">
        <v>196</v>
      </c>
      <c r="CB16" s="313"/>
      <c r="CC16" s="285"/>
      <c r="CD16" s="313"/>
      <c r="CE16" s="285"/>
      <c r="CF16" s="313"/>
      <c r="CG16" s="285"/>
      <c r="CH16" s="313"/>
      <c r="CI16" s="287"/>
      <c r="CJ16" s="287"/>
      <c r="CK16" s="285"/>
      <c r="CL16" s="285"/>
      <c r="CM16" s="285"/>
      <c r="CN16" s="312"/>
      <c r="CO16" s="312">
        <v>1238603</v>
      </c>
      <c r="CP16" s="287"/>
      <c r="CQ16" s="287"/>
      <c r="CR16" s="313"/>
      <c r="CS16" s="313"/>
      <c r="CT16" s="287"/>
      <c r="CU16" s="287"/>
      <c r="CV16" s="313"/>
      <c r="CW16" s="313"/>
      <c r="CX16" s="312"/>
      <c r="CY16" s="312"/>
      <c r="CZ16" s="314">
        <v>45804</v>
      </c>
      <c r="DA16" s="314"/>
      <c r="DB16" s="312"/>
      <c r="DC16" s="314"/>
      <c r="DD16" s="314"/>
      <c r="DE16" s="315"/>
      <c r="DF16" s="315"/>
      <c r="DG16" s="315"/>
      <c r="DH16" s="286"/>
      <c r="DI16" s="312"/>
      <c r="DJ16" s="312"/>
      <c r="DK16" s="312"/>
      <c r="DL16" s="312"/>
      <c r="DM16" s="312"/>
      <c r="DN16" s="315"/>
      <c r="DO16" s="316"/>
      <c r="DP16" s="287"/>
      <c r="DQ16" s="287"/>
      <c r="DR16" s="313"/>
      <c r="DS16" s="313"/>
      <c r="DT16" s="287"/>
      <c r="DU16" s="313"/>
      <c r="DV16" s="313"/>
      <c r="DW16" s="285"/>
      <c r="DX16" s="285"/>
      <c r="DY16" s="287"/>
      <c r="DZ16" s="287"/>
      <c r="EA16" s="313"/>
      <c r="EB16" s="287"/>
      <c r="EC16" s="313"/>
      <c r="ED16" s="286"/>
      <c r="EE16" s="286"/>
      <c r="EF16" s="286"/>
      <c r="EG16" s="286">
        <v>67830</v>
      </c>
      <c r="EH16" s="286"/>
      <c r="EI16" s="286">
        <v>6783</v>
      </c>
      <c r="EJ16" s="286"/>
      <c r="EK16" s="287" t="s">
        <v>470</v>
      </c>
    </row>
    <row r="17" spans="1:141" ht="93.6" hidden="1" customHeight="1" x14ac:dyDescent="0.2">
      <c r="A17" s="403" t="s">
        <v>135</v>
      </c>
      <c r="B17" s="404" t="s">
        <v>197</v>
      </c>
      <c r="C17" s="404" t="s">
        <v>194</v>
      </c>
      <c r="D17" s="238" t="s">
        <v>757</v>
      </c>
      <c r="E17" s="238" t="s">
        <v>153</v>
      </c>
      <c r="F17" s="403" t="s">
        <v>401</v>
      </c>
      <c r="G17" s="403" t="s">
        <v>268</v>
      </c>
      <c r="H17" s="403" t="s">
        <v>402</v>
      </c>
      <c r="I17" s="403" t="s">
        <v>156</v>
      </c>
      <c r="J17" s="403" t="s">
        <v>403</v>
      </c>
      <c r="K17" s="403" t="s">
        <v>291</v>
      </c>
      <c r="L17" s="405">
        <v>9460000</v>
      </c>
      <c r="M17" s="126">
        <v>15.194668034134692</v>
      </c>
      <c r="N17" s="462"/>
      <c r="O17" s="103">
        <v>13.574471535535771</v>
      </c>
      <c r="P17" s="331">
        <f>(V17+W17+Y17+Z17+AB17+AD17)</f>
        <v>70</v>
      </c>
      <c r="Q17" s="331"/>
      <c r="R17" s="331">
        <f>O17+P17+Q17</f>
        <v>83.574471535535764</v>
      </c>
      <c r="S17" s="406">
        <v>8.9410226938807895</v>
      </c>
      <c r="T17" s="331"/>
      <c r="U17" s="462"/>
      <c r="V17" s="104">
        <f t="shared" si="0"/>
        <v>15</v>
      </c>
      <c r="W17" s="338">
        <f>IF(X17&lt;499,15,IF(X17&lt;999,10,IF(X17&lt;1499,5,IF(X17&gt;1500,0))))</f>
        <v>10</v>
      </c>
      <c r="X17" s="384">
        <f t="shared" si="13"/>
        <v>566.46164208284017</v>
      </c>
      <c r="Y17" s="338">
        <f>IF(DD17&lt;500,0,IF(DD17&lt;1000,5,IF(DD17&gt;1000,10)))</f>
        <v>10</v>
      </c>
      <c r="Z17" s="338">
        <f>IF(AA17="Yes",15,0)</f>
        <v>15</v>
      </c>
      <c r="AA17" s="331" t="s">
        <v>161</v>
      </c>
      <c r="AB17" s="338">
        <f>IF(AC17="Yes",10,0)</f>
        <v>10</v>
      </c>
      <c r="AC17" s="385" t="s">
        <v>161</v>
      </c>
      <c r="AD17" s="338">
        <f>IF(AE17="Yes",10,0)</f>
        <v>10</v>
      </c>
      <c r="AE17" s="385" t="s">
        <v>161</v>
      </c>
      <c r="AF17" s="407">
        <f t="shared" si="2"/>
        <v>15</v>
      </c>
      <c r="AG17" s="407">
        <f>IF(BM15&lt;999,20,IF(BM15&lt;1499,15,IF(BM15&lt;1999,10,IF(BM15&lt;3999,5,IF(BM15&gt;4000,0)))))</f>
        <v>20</v>
      </c>
      <c r="AH17" s="407">
        <f t="shared" si="4"/>
        <v>15</v>
      </c>
      <c r="AI17" s="407">
        <f t="shared" si="5"/>
        <v>10</v>
      </c>
      <c r="AJ17" s="406" t="s">
        <v>161</v>
      </c>
      <c r="AK17" s="407">
        <v>15</v>
      </c>
      <c r="AL17" s="406" t="s">
        <v>751</v>
      </c>
      <c r="AM17" s="407">
        <f t="shared" si="7"/>
        <v>10</v>
      </c>
      <c r="AN17" s="406" t="s">
        <v>161</v>
      </c>
      <c r="AO17" s="407">
        <f>IF(AP17="Yes",10,0)</f>
        <v>0</v>
      </c>
      <c r="AP17" s="406" t="s">
        <v>162</v>
      </c>
      <c r="AQ17" s="407">
        <f>IF(AR17="Yes",10,0)</f>
        <v>0</v>
      </c>
      <c r="AR17" s="406" t="s">
        <v>162</v>
      </c>
      <c r="AS17" s="385">
        <v>19.501477044516125</v>
      </c>
      <c r="AT17" s="385">
        <v>3.2587498942917548</v>
      </c>
      <c r="AU17" s="385">
        <v>66.650000000000006</v>
      </c>
      <c r="AV17" s="385">
        <v>6.2469894638882204</v>
      </c>
      <c r="AW17" s="385">
        <v>4.5220205971468346</v>
      </c>
      <c r="AX17" s="385">
        <v>25.050239849999997</v>
      </c>
      <c r="AY17" s="385">
        <v>0</v>
      </c>
      <c r="AZ17" s="385">
        <v>0</v>
      </c>
      <c r="BA17" s="455"/>
      <c r="BB17" s="448"/>
      <c r="BC17" s="442"/>
      <c r="BD17" s="337" t="s">
        <v>194</v>
      </c>
      <c r="BE17" s="386">
        <v>100</v>
      </c>
      <c r="BF17" s="337" t="s">
        <v>156</v>
      </c>
      <c r="BG17" s="386" t="s">
        <v>156</v>
      </c>
      <c r="BH17" s="337" t="s">
        <v>156</v>
      </c>
      <c r="BI17" s="386" t="s">
        <v>156</v>
      </c>
      <c r="BJ17" s="386" t="s">
        <v>195</v>
      </c>
      <c r="BK17" s="386">
        <v>100</v>
      </c>
      <c r="BL17" s="386" t="s">
        <v>156</v>
      </c>
      <c r="BM17" s="386" t="s">
        <v>156</v>
      </c>
      <c r="BN17" s="386" t="s">
        <v>156</v>
      </c>
      <c r="BO17" s="386" t="s">
        <v>156</v>
      </c>
      <c r="BP17" s="331">
        <f>SUM(V17+W17+Y17+Z17+AB17+AD17)</f>
        <v>70</v>
      </c>
      <c r="BQ17" s="406">
        <f t="shared" si="10"/>
        <v>85</v>
      </c>
      <c r="BR17" s="331"/>
      <c r="BS17" s="406"/>
      <c r="BT17" s="338">
        <v>100</v>
      </c>
      <c r="BU17" s="407">
        <v>100</v>
      </c>
      <c r="BV17" s="406">
        <f t="shared" si="11"/>
        <v>33.94102269388079</v>
      </c>
      <c r="BW17" s="406"/>
      <c r="BX17" s="406"/>
      <c r="BY17" s="331">
        <f>O17+BT17*0.25</f>
        <v>38.574471535535771</v>
      </c>
      <c r="BZ17" s="331"/>
      <c r="CA17" s="282" t="s">
        <v>197</v>
      </c>
      <c r="CB17" s="308">
        <v>100</v>
      </c>
      <c r="CC17" s="282" t="s">
        <v>156</v>
      </c>
      <c r="CD17" s="308" t="s">
        <v>156</v>
      </c>
      <c r="CE17" s="282" t="s">
        <v>156</v>
      </c>
      <c r="CF17" s="308" t="s">
        <v>156</v>
      </c>
      <c r="CG17" s="282" t="s">
        <v>156</v>
      </c>
      <c r="CH17" s="308" t="s">
        <v>156</v>
      </c>
      <c r="CI17" s="284">
        <v>1</v>
      </c>
      <c r="CJ17" s="284" t="s">
        <v>184</v>
      </c>
      <c r="CK17" s="282" t="s">
        <v>198</v>
      </c>
      <c r="CL17" s="282" t="s">
        <v>199</v>
      </c>
      <c r="CM17" s="282" t="s">
        <v>404</v>
      </c>
      <c r="CN17" s="307">
        <v>2</v>
      </c>
      <c r="CO17" s="307">
        <v>2</v>
      </c>
      <c r="CP17" s="284" t="s">
        <v>174</v>
      </c>
      <c r="CQ17" s="284" t="s">
        <v>158</v>
      </c>
      <c r="CR17" s="308">
        <v>1</v>
      </c>
      <c r="CS17" s="308">
        <v>1</v>
      </c>
      <c r="CT17" s="284" t="s">
        <v>159</v>
      </c>
      <c r="CU17" s="284" t="s">
        <v>160</v>
      </c>
      <c r="CV17" s="308">
        <v>49.999892227322199</v>
      </c>
      <c r="CW17" s="308">
        <v>55</v>
      </c>
      <c r="CX17" s="307">
        <v>14.962705749633502</v>
      </c>
      <c r="CY17" s="307">
        <v>85.0372942503665</v>
      </c>
      <c r="CZ17" s="309">
        <v>8350.0799499999994</v>
      </c>
      <c r="DA17" s="309">
        <v>31000</v>
      </c>
      <c r="DB17" s="307">
        <v>0.26935741774193545</v>
      </c>
      <c r="DC17" s="309">
        <v>7100.6820572223551</v>
      </c>
      <c r="DD17" s="309">
        <v>1249.3978927776441</v>
      </c>
      <c r="DE17" s="310">
        <v>1121641.911162334</v>
      </c>
      <c r="DF17" s="310">
        <v>197358.08883766588</v>
      </c>
      <c r="DG17" s="310">
        <v>1319000</v>
      </c>
      <c r="DH17" s="283">
        <v>30827774</v>
      </c>
      <c r="DI17" s="307" t="s">
        <v>156</v>
      </c>
      <c r="DJ17" s="307" t="s">
        <v>156</v>
      </c>
      <c r="DK17" s="307" t="s">
        <v>156</v>
      </c>
      <c r="DL17" s="307">
        <v>33.299999999999997</v>
      </c>
      <c r="DM17" s="307">
        <v>100</v>
      </c>
      <c r="DN17" s="310">
        <v>21</v>
      </c>
      <c r="DO17" s="311">
        <v>6.9440411942936698E-5</v>
      </c>
      <c r="DP17" s="284" t="s">
        <v>162</v>
      </c>
      <c r="DQ17" s="284" t="s">
        <v>162</v>
      </c>
      <c r="DR17" s="308">
        <v>12</v>
      </c>
      <c r="DS17" s="308">
        <v>12</v>
      </c>
      <c r="DT17" s="284" t="s">
        <v>162</v>
      </c>
      <c r="DU17" s="308">
        <v>2</v>
      </c>
      <c r="DV17" s="308">
        <v>2</v>
      </c>
      <c r="DW17" s="282" t="s">
        <v>175</v>
      </c>
      <c r="DX17" s="282" t="s">
        <v>156</v>
      </c>
      <c r="DY17" s="284" t="s">
        <v>165</v>
      </c>
      <c r="DZ17" s="284" t="s">
        <v>170</v>
      </c>
      <c r="EA17" s="308">
        <v>1</v>
      </c>
      <c r="EB17" s="284" t="s">
        <v>161</v>
      </c>
      <c r="EC17" s="308">
        <v>19.565219056081599</v>
      </c>
      <c r="ED17" s="283">
        <v>8900000</v>
      </c>
      <c r="EE17" s="283">
        <v>500000</v>
      </c>
      <c r="EF17" s="283">
        <v>60000</v>
      </c>
      <c r="EG17" s="283">
        <v>9460000</v>
      </c>
      <c r="EH17" s="283" t="s">
        <v>156</v>
      </c>
      <c r="EI17" s="283">
        <v>9460000</v>
      </c>
      <c r="EJ17" s="283">
        <v>9460000</v>
      </c>
      <c r="EK17" s="284" t="s">
        <v>156</v>
      </c>
    </row>
    <row r="18" spans="1:141" ht="42" hidden="1" customHeight="1" x14ac:dyDescent="0.2">
      <c r="A18" s="403" t="s">
        <v>126</v>
      </c>
      <c r="B18" s="404" t="s">
        <v>233</v>
      </c>
      <c r="C18" s="404" t="s">
        <v>214</v>
      </c>
      <c r="D18" s="238" t="s">
        <v>757</v>
      </c>
      <c r="E18" s="238" t="s">
        <v>179</v>
      </c>
      <c r="F18" s="403" t="s">
        <v>369</v>
      </c>
      <c r="G18" s="403" t="s">
        <v>370</v>
      </c>
      <c r="H18" s="403" t="s">
        <v>204</v>
      </c>
      <c r="I18" s="403" t="s">
        <v>371</v>
      </c>
      <c r="J18" s="403" t="s">
        <v>372</v>
      </c>
      <c r="K18" s="403" t="s">
        <v>187</v>
      </c>
      <c r="L18" s="405">
        <v>4850000</v>
      </c>
      <c r="M18" s="186"/>
      <c r="N18" s="462"/>
      <c r="O18" s="187"/>
      <c r="P18" s="383"/>
      <c r="Q18" s="383"/>
      <c r="R18" s="383"/>
      <c r="S18" s="406">
        <v>23.32</v>
      </c>
      <c r="T18" s="331">
        <v>9</v>
      </c>
      <c r="U18" s="462"/>
      <c r="V18" s="104" t="s">
        <v>155</v>
      </c>
      <c r="W18" s="338"/>
      <c r="X18" s="384">
        <f t="shared" si="13"/>
        <v>57.991491345712276</v>
      </c>
      <c r="Y18" s="331"/>
      <c r="Z18" s="331"/>
      <c r="AA18" s="331" t="s">
        <v>161</v>
      </c>
      <c r="AB18" s="331"/>
      <c r="AC18" s="331"/>
      <c r="AD18" s="331"/>
      <c r="AE18" s="331"/>
      <c r="AF18" s="407">
        <f t="shared" si="2"/>
        <v>15</v>
      </c>
      <c r="AG18" s="407">
        <f>IF(BM16&lt;999,20,IF(BM16&lt;1499,15,IF(BM16&lt;1999,10,IF(BM16&lt;3999,5,IF(BM16&gt;4000,0)))))</f>
        <v>20</v>
      </c>
      <c r="AH18" s="407">
        <f t="shared" si="4"/>
        <v>15</v>
      </c>
      <c r="AI18" s="407">
        <v>10</v>
      </c>
      <c r="AJ18" s="406" t="s">
        <v>162</v>
      </c>
      <c r="AK18" s="407">
        <f>IF(AL18="Minimal",15,0)</f>
        <v>15</v>
      </c>
      <c r="AL18" s="406" t="s">
        <v>751</v>
      </c>
      <c r="AM18" s="407">
        <f t="shared" si="7"/>
        <v>10</v>
      </c>
      <c r="AN18" s="406" t="s">
        <v>161</v>
      </c>
      <c r="AO18" s="407">
        <f>IF(AP18="Yes",10,0)</f>
        <v>0</v>
      </c>
      <c r="AP18" s="406" t="s">
        <v>162</v>
      </c>
      <c r="AQ18" s="407">
        <f>IF(AR18="Yes",10,0)</f>
        <v>0</v>
      </c>
      <c r="AR18" s="406" t="s">
        <v>162</v>
      </c>
      <c r="AS18" s="385">
        <v>41.974683544303801</v>
      </c>
      <c r="AT18" s="385">
        <v>0</v>
      </c>
      <c r="AU18" s="385">
        <v>66.21829770798</v>
      </c>
      <c r="AV18" s="385">
        <v>0</v>
      </c>
      <c r="AW18" s="385" t="s">
        <v>155</v>
      </c>
      <c r="AX18" s="385" t="s">
        <v>155</v>
      </c>
      <c r="AY18" s="385">
        <v>25</v>
      </c>
      <c r="AZ18" s="385">
        <v>100</v>
      </c>
      <c r="BA18" s="455"/>
      <c r="BB18" s="448"/>
      <c r="BC18" s="455"/>
      <c r="BD18" s="337" t="s">
        <v>214</v>
      </c>
      <c r="BE18" s="386">
        <v>100</v>
      </c>
      <c r="BF18" s="337" t="s">
        <v>156</v>
      </c>
      <c r="BG18" s="386" t="s">
        <v>156</v>
      </c>
      <c r="BH18" s="337" t="s">
        <v>156</v>
      </c>
      <c r="BI18" s="386" t="s">
        <v>156</v>
      </c>
      <c r="BJ18" s="386" t="s">
        <v>195</v>
      </c>
      <c r="BK18" s="386">
        <v>100</v>
      </c>
      <c r="BL18" s="386" t="s">
        <v>156</v>
      </c>
      <c r="BM18" s="386" t="s">
        <v>156</v>
      </c>
      <c r="BN18" s="386" t="s">
        <v>156</v>
      </c>
      <c r="BO18" s="386" t="s">
        <v>156</v>
      </c>
      <c r="BP18" s="386"/>
      <c r="BQ18" s="406">
        <f t="shared" si="10"/>
        <v>85</v>
      </c>
      <c r="BR18" s="386"/>
      <c r="BS18" s="408"/>
      <c r="BT18" s="386"/>
      <c r="BU18" s="407">
        <v>100</v>
      </c>
      <c r="BV18" s="406">
        <f t="shared" si="11"/>
        <v>48.32</v>
      </c>
      <c r="BW18" s="406"/>
      <c r="BX18" s="408"/>
      <c r="BY18" s="386"/>
      <c r="BZ18" s="308"/>
      <c r="CA18" s="282" t="s">
        <v>233</v>
      </c>
      <c r="CB18" s="308">
        <v>100</v>
      </c>
      <c r="CC18" s="282" t="s">
        <v>156</v>
      </c>
      <c r="CD18" s="308" t="s">
        <v>156</v>
      </c>
      <c r="CE18" s="282" t="s">
        <v>156</v>
      </c>
      <c r="CF18" s="308" t="s">
        <v>156</v>
      </c>
      <c r="CG18" s="282" t="s">
        <v>156</v>
      </c>
      <c r="CH18" s="308" t="s">
        <v>156</v>
      </c>
      <c r="CI18" s="284">
        <v>1</v>
      </c>
      <c r="CJ18" s="284" t="s">
        <v>184</v>
      </c>
      <c r="CK18" s="282" t="s">
        <v>198</v>
      </c>
      <c r="CL18" s="282" t="s">
        <v>216</v>
      </c>
      <c r="CM18" s="282" t="s">
        <v>234</v>
      </c>
      <c r="CN18" s="307">
        <v>4.3454650700000004</v>
      </c>
      <c r="CO18" s="307">
        <v>4.3454650700000004</v>
      </c>
      <c r="CP18" s="284" t="s">
        <v>157</v>
      </c>
      <c r="CQ18" s="284" t="s">
        <v>157</v>
      </c>
      <c r="CR18" s="308">
        <v>1</v>
      </c>
      <c r="CS18" s="308">
        <v>1</v>
      </c>
      <c r="CT18" s="284" t="s">
        <v>159</v>
      </c>
      <c r="CU18" s="284" t="s">
        <v>159</v>
      </c>
      <c r="CV18" s="308">
        <v>33</v>
      </c>
      <c r="CW18" s="308">
        <v>33</v>
      </c>
      <c r="CX18" s="307">
        <v>0</v>
      </c>
      <c r="CY18" s="307">
        <v>100</v>
      </c>
      <c r="CZ18" s="309">
        <v>10000</v>
      </c>
      <c r="DA18" s="309">
        <v>15800</v>
      </c>
      <c r="DB18" s="307">
        <v>0.63291139240506333</v>
      </c>
      <c r="DC18" s="309">
        <v>10000</v>
      </c>
      <c r="DD18" s="309">
        <v>0</v>
      </c>
      <c r="DE18" s="310">
        <v>0</v>
      </c>
      <c r="DF18" s="310">
        <v>0</v>
      </c>
      <c r="DG18" s="310">
        <v>0</v>
      </c>
      <c r="DH18" s="283">
        <v>0</v>
      </c>
      <c r="DI18" s="307">
        <v>95.975087430000002</v>
      </c>
      <c r="DJ18" s="307">
        <v>64.447475030000007</v>
      </c>
      <c r="DK18" s="307">
        <v>38.252198139999997</v>
      </c>
      <c r="DL18" s="307" t="s">
        <v>156</v>
      </c>
      <c r="DM18" s="307" t="s">
        <v>156</v>
      </c>
      <c r="DN18" s="310" t="s">
        <v>156</v>
      </c>
      <c r="DO18" s="311" t="s">
        <v>156</v>
      </c>
      <c r="DP18" s="284" t="s">
        <v>162</v>
      </c>
      <c r="DQ18" s="284" t="s">
        <v>162</v>
      </c>
      <c r="DR18" s="308">
        <v>11</v>
      </c>
      <c r="DS18" s="308">
        <v>12</v>
      </c>
      <c r="DT18" s="284" t="s">
        <v>162</v>
      </c>
      <c r="DU18" s="308">
        <v>0</v>
      </c>
      <c r="DV18" s="308">
        <v>4</v>
      </c>
      <c r="DW18" s="282" t="s">
        <v>175</v>
      </c>
      <c r="DX18" s="282" t="s">
        <v>156</v>
      </c>
      <c r="DY18" s="284" t="s">
        <v>165</v>
      </c>
      <c r="DZ18" s="284" t="s">
        <v>165</v>
      </c>
      <c r="EA18" s="308">
        <v>2</v>
      </c>
      <c r="EB18" s="284" t="s">
        <v>162</v>
      </c>
      <c r="EC18" s="308">
        <v>25</v>
      </c>
      <c r="ED18" s="283">
        <v>4350000</v>
      </c>
      <c r="EE18" s="283">
        <v>500000</v>
      </c>
      <c r="EF18" s="283">
        <v>0</v>
      </c>
      <c r="EG18" s="283">
        <v>4850000</v>
      </c>
      <c r="EH18" s="283" t="s">
        <v>156</v>
      </c>
      <c r="EI18" s="292">
        <v>2520000</v>
      </c>
      <c r="EJ18" s="283">
        <v>4850000</v>
      </c>
      <c r="EK18" s="284" t="s">
        <v>156</v>
      </c>
    </row>
    <row r="19" spans="1:141" ht="79.150000000000006" hidden="1" customHeight="1" x14ac:dyDescent="0.2">
      <c r="A19" s="403" t="s">
        <v>139</v>
      </c>
      <c r="B19" s="404" t="s">
        <v>295</v>
      </c>
      <c r="C19" s="404" t="s">
        <v>214</v>
      </c>
      <c r="D19" s="238" t="s">
        <v>757</v>
      </c>
      <c r="E19" s="238" t="s">
        <v>179</v>
      </c>
      <c r="F19" s="403" t="s">
        <v>156</v>
      </c>
      <c r="G19" s="403" t="s">
        <v>418</v>
      </c>
      <c r="H19" s="403" t="s">
        <v>419</v>
      </c>
      <c r="I19" s="403" t="s">
        <v>420</v>
      </c>
      <c r="J19" s="403" t="s">
        <v>421</v>
      </c>
      <c r="K19" s="403" t="s">
        <v>187</v>
      </c>
      <c r="L19" s="405">
        <v>1114000</v>
      </c>
      <c r="M19" s="186"/>
      <c r="N19" s="462"/>
      <c r="O19" s="187"/>
      <c r="P19" s="383"/>
      <c r="Q19" s="383"/>
      <c r="R19" s="383"/>
      <c r="S19" s="406">
        <v>14.9</v>
      </c>
      <c r="T19" s="215">
        <v>5.25</v>
      </c>
      <c r="U19" s="462"/>
      <c r="V19" s="104" t="s">
        <v>155</v>
      </c>
      <c r="W19" s="338"/>
      <c r="X19" s="384">
        <f t="shared" si="13"/>
        <v>469.54674256434129</v>
      </c>
      <c r="Y19" s="331"/>
      <c r="Z19" s="331"/>
      <c r="AA19" s="331" t="s">
        <v>161</v>
      </c>
      <c r="AB19" s="331"/>
      <c r="AC19" s="331"/>
      <c r="AD19" s="331"/>
      <c r="AE19" s="331"/>
      <c r="AF19" s="407">
        <f t="shared" si="2"/>
        <v>15</v>
      </c>
      <c r="AG19" s="407">
        <f t="shared" ref="AG19:AG24" si="14">IF(X19&lt;999,20,IF(X19&lt;1499,15,IF(X19&lt;1999,10,IF(X19&lt;3999,5,IF(X19&gt;4000,0)))))</f>
        <v>20</v>
      </c>
      <c r="AH19" s="407">
        <f t="shared" si="4"/>
        <v>15</v>
      </c>
      <c r="AI19" s="407">
        <v>10</v>
      </c>
      <c r="AJ19" s="406" t="s">
        <v>162</v>
      </c>
      <c r="AK19" s="407">
        <f>IF(AL19="Minimal",15,0)</f>
        <v>15</v>
      </c>
      <c r="AL19" s="406" t="s">
        <v>751</v>
      </c>
      <c r="AM19" s="407">
        <f t="shared" si="7"/>
        <v>10</v>
      </c>
      <c r="AN19" s="406" t="s">
        <v>161</v>
      </c>
      <c r="AO19" s="407">
        <f>IF(AP19="Yes",10,0)</f>
        <v>0</v>
      </c>
      <c r="AP19" s="406" t="s">
        <v>162</v>
      </c>
      <c r="AQ19" s="407">
        <f>IF(AR19="Yes",10,0)</f>
        <v>0</v>
      </c>
      <c r="AR19" s="406" t="s">
        <v>162</v>
      </c>
      <c r="AS19" s="385">
        <v>4.6980645161290324</v>
      </c>
      <c r="AT19" s="385">
        <v>0</v>
      </c>
      <c r="AU19" s="385">
        <v>69.325207669245003</v>
      </c>
      <c r="AV19" s="385">
        <v>0</v>
      </c>
      <c r="AW19" s="385" t="s">
        <v>155</v>
      </c>
      <c r="AX19" s="385" t="s">
        <v>155</v>
      </c>
      <c r="AY19" s="385">
        <v>75</v>
      </c>
      <c r="AZ19" s="385">
        <v>0</v>
      </c>
      <c r="BA19" s="455"/>
      <c r="BB19" s="448"/>
      <c r="BC19" s="455"/>
      <c r="BD19" s="337" t="s">
        <v>214</v>
      </c>
      <c r="BE19" s="386">
        <v>100</v>
      </c>
      <c r="BF19" s="337" t="s">
        <v>156</v>
      </c>
      <c r="BG19" s="386" t="s">
        <v>156</v>
      </c>
      <c r="BH19" s="337" t="s">
        <v>156</v>
      </c>
      <c r="BI19" s="386" t="s">
        <v>156</v>
      </c>
      <c r="BJ19" s="386" t="s">
        <v>195</v>
      </c>
      <c r="BK19" s="386">
        <v>100</v>
      </c>
      <c r="BL19" s="386" t="s">
        <v>156</v>
      </c>
      <c r="BM19" s="386" t="s">
        <v>156</v>
      </c>
      <c r="BN19" s="386" t="s">
        <v>156</v>
      </c>
      <c r="BO19" s="386" t="s">
        <v>156</v>
      </c>
      <c r="BP19" s="386"/>
      <c r="BQ19" s="406">
        <f t="shared" si="10"/>
        <v>85</v>
      </c>
      <c r="BR19" s="386"/>
      <c r="BS19" s="408"/>
      <c r="BT19" s="386"/>
      <c r="BU19" s="407">
        <v>100</v>
      </c>
      <c r="BV19" s="406">
        <f t="shared" si="11"/>
        <v>39.9</v>
      </c>
      <c r="BW19" s="406"/>
      <c r="BX19" s="408"/>
      <c r="BY19" s="386"/>
      <c r="BZ19" s="308"/>
      <c r="CA19" s="282" t="s">
        <v>295</v>
      </c>
      <c r="CB19" s="308">
        <v>100</v>
      </c>
      <c r="CC19" s="282" t="s">
        <v>156</v>
      </c>
      <c r="CD19" s="308" t="s">
        <v>156</v>
      </c>
      <c r="CE19" s="282" t="s">
        <v>156</v>
      </c>
      <c r="CF19" s="308" t="s">
        <v>156</v>
      </c>
      <c r="CG19" s="282" t="s">
        <v>156</v>
      </c>
      <c r="CH19" s="308" t="s">
        <v>156</v>
      </c>
      <c r="CI19" s="284">
        <v>1</v>
      </c>
      <c r="CJ19" s="284" t="s">
        <v>184</v>
      </c>
      <c r="CK19" s="282" t="s">
        <v>198</v>
      </c>
      <c r="CL19" s="282" t="s">
        <v>216</v>
      </c>
      <c r="CM19" s="282" t="s">
        <v>296</v>
      </c>
      <c r="CN19" s="307">
        <v>1.3068696</v>
      </c>
      <c r="CO19" s="307">
        <v>1.3068696</v>
      </c>
      <c r="CP19" s="284" t="s">
        <v>174</v>
      </c>
      <c r="CQ19" s="284" t="s">
        <v>174</v>
      </c>
      <c r="CR19" s="308">
        <v>1</v>
      </c>
      <c r="CS19" s="308">
        <v>1</v>
      </c>
      <c r="CT19" s="284" t="s">
        <v>159</v>
      </c>
      <c r="CU19" s="284" t="s">
        <v>159</v>
      </c>
      <c r="CV19" s="308">
        <v>55</v>
      </c>
      <c r="CW19" s="308">
        <v>55</v>
      </c>
      <c r="CX19" s="307">
        <v>0</v>
      </c>
      <c r="CY19" s="307">
        <v>100</v>
      </c>
      <c r="CZ19" s="309">
        <v>1100</v>
      </c>
      <c r="DA19" s="309">
        <v>15500</v>
      </c>
      <c r="DB19" s="307">
        <v>7.0967741935483872E-2</v>
      </c>
      <c r="DC19" s="309">
        <v>1100</v>
      </c>
      <c r="DD19" s="309">
        <v>0</v>
      </c>
      <c r="DE19" s="310">
        <v>0</v>
      </c>
      <c r="DF19" s="310">
        <v>0</v>
      </c>
      <c r="DG19" s="310">
        <v>0</v>
      </c>
      <c r="DH19" s="283">
        <v>0</v>
      </c>
      <c r="DI19" s="307">
        <v>75.594077170000006</v>
      </c>
      <c r="DJ19" s="307">
        <v>94.347974910000005</v>
      </c>
      <c r="DK19" s="307">
        <v>38.054370570000003</v>
      </c>
      <c r="DL19" s="307" t="s">
        <v>156</v>
      </c>
      <c r="DM19" s="307" t="s">
        <v>156</v>
      </c>
      <c r="DN19" s="310" t="s">
        <v>156</v>
      </c>
      <c r="DO19" s="311" t="s">
        <v>156</v>
      </c>
      <c r="DP19" s="284" t="s">
        <v>162</v>
      </c>
      <c r="DQ19" s="284" t="s">
        <v>162</v>
      </c>
      <c r="DR19" s="308">
        <v>9</v>
      </c>
      <c r="DS19" s="308">
        <v>12</v>
      </c>
      <c r="DT19" s="284" t="s">
        <v>162</v>
      </c>
      <c r="DU19" s="308">
        <v>0</v>
      </c>
      <c r="DV19" s="308">
        <v>0</v>
      </c>
      <c r="DW19" s="282" t="s">
        <v>175</v>
      </c>
      <c r="DX19" s="282" t="s">
        <v>305</v>
      </c>
      <c r="DY19" s="284" t="s">
        <v>165</v>
      </c>
      <c r="DZ19" s="284" t="s">
        <v>165</v>
      </c>
      <c r="EA19" s="308">
        <v>2</v>
      </c>
      <c r="EB19" s="284" t="s">
        <v>162</v>
      </c>
      <c r="EC19" s="308">
        <v>30</v>
      </c>
      <c r="ED19" s="283">
        <v>1114000</v>
      </c>
      <c r="EE19" s="283">
        <v>0</v>
      </c>
      <c r="EF19" s="283">
        <v>0</v>
      </c>
      <c r="EG19" s="283">
        <v>1114000</v>
      </c>
      <c r="EH19" s="283" t="s">
        <v>156</v>
      </c>
      <c r="EI19" s="292">
        <v>675000</v>
      </c>
      <c r="EJ19" s="283">
        <v>1114000</v>
      </c>
      <c r="EK19" s="284" t="s">
        <v>156</v>
      </c>
    </row>
    <row r="20" spans="1:141" ht="57" hidden="1" customHeight="1" x14ac:dyDescent="0.2">
      <c r="A20" s="403" t="s">
        <v>112</v>
      </c>
      <c r="B20" s="404" t="s">
        <v>225</v>
      </c>
      <c r="C20" s="404" t="s">
        <v>224</v>
      </c>
      <c r="D20" s="238" t="s">
        <v>757</v>
      </c>
      <c r="E20" s="238" t="s">
        <v>179</v>
      </c>
      <c r="F20" s="403" t="s">
        <v>300</v>
      </c>
      <c r="G20" s="403" t="s">
        <v>301</v>
      </c>
      <c r="H20" s="403" t="s">
        <v>270</v>
      </c>
      <c r="I20" s="403" t="s">
        <v>302</v>
      </c>
      <c r="J20" s="403" t="s">
        <v>303</v>
      </c>
      <c r="K20" s="403" t="s">
        <v>187</v>
      </c>
      <c r="L20" s="405">
        <v>11200000</v>
      </c>
      <c r="M20" s="186"/>
      <c r="N20" s="462"/>
      <c r="O20" s="187"/>
      <c r="P20" s="383"/>
      <c r="Q20" s="383"/>
      <c r="R20" s="383"/>
      <c r="S20" s="406">
        <v>10.09</v>
      </c>
      <c r="T20" s="331"/>
      <c r="U20" s="462"/>
      <c r="V20" s="104" t="s">
        <v>155</v>
      </c>
      <c r="W20" s="338"/>
      <c r="X20" s="384">
        <f t="shared" si="13"/>
        <v>298.96243736795947</v>
      </c>
      <c r="Y20" s="331"/>
      <c r="Z20" s="331"/>
      <c r="AA20" s="331" t="s">
        <v>161</v>
      </c>
      <c r="AB20" s="331"/>
      <c r="AC20" s="331"/>
      <c r="AD20" s="331"/>
      <c r="AE20" s="331"/>
      <c r="AF20" s="407">
        <f t="shared" si="2"/>
        <v>10</v>
      </c>
      <c r="AG20" s="407">
        <f t="shared" si="14"/>
        <v>20</v>
      </c>
      <c r="AH20" s="407">
        <f t="shared" si="4"/>
        <v>15</v>
      </c>
      <c r="AI20" s="407">
        <f t="shared" ref="AI20:AI33" si="15">IF(AJ20="Yes",10,0)</f>
        <v>10</v>
      </c>
      <c r="AJ20" s="406" t="s">
        <v>161</v>
      </c>
      <c r="AK20" s="407">
        <v>15</v>
      </c>
      <c r="AL20" s="406" t="s">
        <v>751</v>
      </c>
      <c r="AM20" s="407">
        <f t="shared" si="7"/>
        <v>10</v>
      </c>
      <c r="AN20" s="406" t="s">
        <v>161</v>
      </c>
      <c r="AO20" s="407">
        <f>IF(AP20="Yes",10,0)</f>
        <v>0</v>
      </c>
      <c r="AP20" s="406" t="s">
        <v>162</v>
      </c>
      <c r="AQ20" s="407">
        <f>IF(AR20="Yes",10,0)</f>
        <v>0</v>
      </c>
      <c r="AR20" s="406" t="s">
        <v>162</v>
      </c>
      <c r="AS20" s="385">
        <v>16.672666819006448</v>
      </c>
      <c r="AT20" s="385">
        <v>0</v>
      </c>
      <c r="AU20" s="385">
        <v>59.268861974388003</v>
      </c>
      <c r="AV20" s="385">
        <v>0.78073851317326326</v>
      </c>
      <c r="AW20" s="385" t="s">
        <v>155</v>
      </c>
      <c r="AX20" s="385" t="s">
        <v>155</v>
      </c>
      <c r="AY20" s="385">
        <v>25</v>
      </c>
      <c r="AZ20" s="385">
        <v>0</v>
      </c>
      <c r="BA20" s="456"/>
      <c r="BB20" s="448"/>
      <c r="BC20" s="456"/>
      <c r="BD20" s="337" t="s">
        <v>224</v>
      </c>
      <c r="BE20" s="386">
        <v>100</v>
      </c>
      <c r="BF20" s="337" t="s">
        <v>156</v>
      </c>
      <c r="BG20" s="386" t="s">
        <v>156</v>
      </c>
      <c r="BH20" s="337" t="s">
        <v>156</v>
      </c>
      <c r="BI20" s="386" t="s">
        <v>156</v>
      </c>
      <c r="BJ20" s="386" t="s">
        <v>195</v>
      </c>
      <c r="BK20" s="386">
        <v>100</v>
      </c>
      <c r="BL20" s="386" t="s">
        <v>156</v>
      </c>
      <c r="BM20" s="386" t="s">
        <v>156</v>
      </c>
      <c r="BN20" s="386" t="s">
        <v>156</v>
      </c>
      <c r="BO20" s="386" t="s">
        <v>156</v>
      </c>
      <c r="BP20" s="386"/>
      <c r="BQ20" s="406">
        <f t="shared" si="10"/>
        <v>80</v>
      </c>
      <c r="BR20" s="386"/>
      <c r="BS20" s="408"/>
      <c r="BT20" s="386"/>
      <c r="BU20" s="407">
        <v>100</v>
      </c>
      <c r="BV20" s="406">
        <f t="shared" si="11"/>
        <v>35.090000000000003</v>
      </c>
      <c r="BW20" s="406"/>
      <c r="BX20" s="408"/>
      <c r="BY20" s="386"/>
      <c r="BZ20" s="308"/>
      <c r="CA20" s="282" t="s">
        <v>225</v>
      </c>
      <c r="CB20" s="308">
        <v>100</v>
      </c>
      <c r="CC20" s="282" t="s">
        <v>156</v>
      </c>
      <c r="CD20" s="308" t="s">
        <v>156</v>
      </c>
      <c r="CE20" s="282" t="s">
        <v>156</v>
      </c>
      <c r="CF20" s="308" t="s">
        <v>156</v>
      </c>
      <c r="CG20" s="282" t="s">
        <v>156</v>
      </c>
      <c r="CH20" s="308" t="s">
        <v>156</v>
      </c>
      <c r="CI20" s="284">
        <v>1</v>
      </c>
      <c r="CJ20" s="284" t="s">
        <v>184</v>
      </c>
      <c r="CK20" s="282" t="s">
        <v>198</v>
      </c>
      <c r="CL20" s="282" t="s">
        <v>228</v>
      </c>
      <c r="CM20" s="282" t="s">
        <v>304</v>
      </c>
      <c r="CN20" s="307">
        <v>9.5967154299999997</v>
      </c>
      <c r="CO20" s="307">
        <v>9.5967154299999997</v>
      </c>
      <c r="CP20" s="284" t="s">
        <v>174</v>
      </c>
      <c r="CQ20" s="284" t="s">
        <v>174</v>
      </c>
      <c r="CR20" s="308">
        <v>1</v>
      </c>
      <c r="CS20" s="308">
        <v>1</v>
      </c>
      <c r="CT20" s="284" t="s">
        <v>159</v>
      </c>
      <c r="CU20" s="284" t="s">
        <v>159</v>
      </c>
      <c r="CV20" s="308">
        <v>55</v>
      </c>
      <c r="CW20" s="308">
        <v>55</v>
      </c>
      <c r="CX20" s="307">
        <v>3.9999707795377004</v>
      </c>
      <c r="CY20" s="307">
        <v>96.000029220462295</v>
      </c>
      <c r="CZ20" s="309">
        <v>3903.7210829999999</v>
      </c>
      <c r="DA20" s="309">
        <v>15500</v>
      </c>
      <c r="DB20" s="307">
        <v>0.25185297309677418</v>
      </c>
      <c r="DC20" s="309">
        <v>3747.5733803653475</v>
      </c>
      <c r="DD20" s="309">
        <v>156.14770263465266</v>
      </c>
      <c r="DE20" s="310">
        <v>0</v>
      </c>
      <c r="DF20" s="310">
        <v>0</v>
      </c>
      <c r="DG20" s="310">
        <v>0</v>
      </c>
      <c r="DH20" s="283">
        <v>0</v>
      </c>
      <c r="DI20" s="307">
        <v>87.040487170000006</v>
      </c>
      <c r="DJ20" s="307">
        <v>47.05679026</v>
      </c>
      <c r="DK20" s="307">
        <v>43.727090930000003</v>
      </c>
      <c r="DL20" s="307" t="s">
        <v>156</v>
      </c>
      <c r="DM20" s="307" t="s">
        <v>156</v>
      </c>
      <c r="DN20" s="310" t="s">
        <v>156</v>
      </c>
      <c r="DO20" s="311" t="s">
        <v>156</v>
      </c>
      <c r="DP20" s="284" t="s">
        <v>162</v>
      </c>
      <c r="DQ20" s="284" t="s">
        <v>162</v>
      </c>
      <c r="DR20" s="308">
        <v>11</v>
      </c>
      <c r="DS20" s="308">
        <v>12</v>
      </c>
      <c r="DT20" s="284" t="s">
        <v>162</v>
      </c>
      <c r="DU20" s="308">
        <v>0</v>
      </c>
      <c r="DV20" s="308">
        <v>0</v>
      </c>
      <c r="DW20" s="282" t="s">
        <v>175</v>
      </c>
      <c r="DX20" s="282" t="s">
        <v>156</v>
      </c>
      <c r="DY20" s="284" t="s">
        <v>165</v>
      </c>
      <c r="DZ20" s="284" t="s">
        <v>165</v>
      </c>
      <c r="EA20" s="308">
        <v>1</v>
      </c>
      <c r="EB20" s="284" t="s">
        <v>162</v>
      </c>
      <c r="EC20" s="308">
        <v>21</v>
      </c>
      <c r="ED20" s="283">
        <v>7200000</v>
      </c>
      <c r="EE20" s="283">
        <v>4000000</v>
      </c>
      <c r="EF20" s="283">
        <v>0</v>
      </c>
      <c r="EG20" s="283">
        <v>11200000</v>
      </c>
      <c r="EH20" s="283" t="s">
        <v>156</v>
      </c>
      <c r="EI20" s="283">
        <v>11200000</v>
      </c>
      <c r="EJ20" s="283">
        <v>11200000</v>
      </c>
      <c r="EK20" s="284" t="s">
        <v>156</v>
      </c>
    </row>
    <row r="21" spans="1:141" ht="34.9" hidden="1" customHeight="1" x14ac:dyDescent="0.2">
      <c r="A21" s="403" t="s">
        <v>762</v>
      </c>
      <c r="B21" s="404" t="s">
        <v>233</v>
      </c>
      <c r="C21" s="404" t="s">
        <v>214</v>
      </c>
      <c r="D21" s="238" t="s">
        <v>760</v>
      </c>
      <c r="E21" s="238" t="s">
        <v>179</v>
      </c>
      <c r="F21" s="403"/>
      <c r="G21" s="485" t="s">
        <v>763</v>
      </c>
      <c r="H21" s="403"/>
      <c r="I21" s="403"/>
      <c r="J21" s="403" t="s">
        <v>766</v>
      </c>
      <c r="K21" s="403"/>
      <c r="L21" s="405">
        <v>12000000</v>
      </c>
      <c r="M21" s="137"/>
      <c r="N21" s="462"/>
      <c r="O21" s="138"/>
      <c r="P21" s="353"/>
      <c r="Q21" s="353"/>
      <c r="R21" s="353"/>
      <c r="S21" s="406">
        <v>36.700000000000003</v>
      </c>
      <c r="T21" s="141">
        <v>6.75</v>
      </c>
      <c r="U21" s="462"/>
      <c r="V21" s="143"/>
      <c r="W21" s="355"/>
      <c r="X21" s="356">
        <f t="shared" si="13"/>
        <v>89.223959053811043</v>
      </c>
      <c r="Y21" s="357"/>
      <c r="Z21" s="357"/>
      <c r="AA21" s="357" t="s">
        <v>161</v>
      </c>
      <c r="AB21" s="357"/>
      <c r="AC21" s="357"/>
      <c r="AD21" s="357"/>
      <c r="AE21" s="357"/>
      <c r="AF21" s="407">
        <f t="shared" si="2"/>
        <v>5</v>
      </c>
      <c r="AG21" s="407">
        <f t="shared" si="14"/>
        <v>20</v>
      </c>
      <c r="AH21" s="407">
        <f t="shared" si="4"/>
        <v>15</v>
      </c>
      <c r="AI21" s="407">
        <f t="shared" si="15"/>
        <v>10</v>
      </c>
      <c r="AJ21" s="354" t="s">
        <v>161</v>
      </c>
      <c r="AK21" s="407">
        <f t="shared" ref="AK21:AK32" si="16">IF(AL21="Minimal",15,0)</f>
        <v>15</v>
      </c>
      <c r="AL21" s="354" t="s">
        <v>751</v>
      </c>
      <c r="AM21" s="407">
        <f t="shared" si="7"/>
        <v>10</v>
      </c>
      <c r="AN21" s="354" t="s">
        <v>161</v>
      </c>
      <c r="AO21" s="407">
        <f t="shared" ref="AO21:AO26" si="17">IF(AP21="Yes",5,0)</f>
        <v>0</v>
      </c>
      <c r="AP21" s="354" t="s">
        <v>162</v>
      </c>
      <c r="AQ21" s="407">
        <f>IF(AR21="Yes",5,0)</f>
        <v>0</v>
      </c>
      <c r="AR21" s="354" t="s">
        <v>162</v>
      </c>
      <c r="AS21" s="359"/>
      <c r="AT21" s="359"/>
      <c r="AU21" s="359">
        <v>47</v>
      </c>
      <c r="AV21" s="359"/>
      <c r="AW21" s="359"/>
      <c r="AX21" s="359"/>
      <c r="AY21" s="359"/>
      <c r="AZ21" s="359"/>
      <c r="BA21" s="450"/>
      <c r="BB21" s="448"/>
      <c r="BC21" s="450"/>
      <c r="BD21" s="346" t="s">
        <v>214</v>
      </c>
      <c r="BE21" s="360"/>
      <c r="BF21" s="346"/>
      <c r="BG21" s="360"/>
      <c r="BH21" s="346"/>
      <c r="BI21" s="360"/>
      <c r="BJ21" s="360"/>
      <c r="BK21" s="360"/>
      <c r="BL21" s="360"/>
      <c r="BM21" s="360"/>
      <c r="BN21" s="360"/>
      <c r="BO21" s="360"/>
      <c r="BP21" s="360"/>
      <c r="BQ21" s="406">
        <f>SUM(AF21+AG21+AH21+AI21++AK21+AM21+AO21+AQ21)</f>
        <v>75</v>
      </c>
      <c r="BR21" s="360"/>
      <c r="BS21" s="360"/>
      <c r="BT21" s="360"/>
      <c r="BU21" s="407">
        <v>100</v>
      </c>
      <c r="BV21" s="406">
        <f t="shared" si="11"/>
        <v>61.7</v>
      </c>
      <c r="BW21" s="406"/>
      <c r="BX21" s="408"/>
      <c r="BY21" s="360"/>
      <c r="BZ21" s="318"/>
      <c r="CA21" s="288" t="s">
        <v>233</v>
      </c>
      <c r="CB21" s="318"/>
      <c r="CC21" s="288"/>
      <c r="CD21" s="318"/>
      <c r="CE21" s="288"/>
      <c r="CF21" s="318"/>
      <c r="CG21" s="288"/>
      <c r="CH21" s="318"/>
      <c r="CI21" s="290"/>
      <c r="CJ21" s="290"/>
      <c r="CK21" s="288"/>
      <c r="CL21" s="288"/>
      <c r="CM21" s="288"/>
      <c r="CN21" s="317"/>
      <c r="CO21" s="317">
        <f>5*2</f>
        <v>10</v>
      </c>
      <c r="CP21" s="290"/>
      <c r="CQ21" s="290"/>
      <c r="CR21" s="318"/>
      <c r="CS21" s="318"/>
      <c r="CT21" s="290"/>
      <c r="CU21" s="290"/>
      <c r="CV21" s="318"/>
      <c r="CW21" s="318"/>
      <c r="CX21" s="317"/>
      <c r="CY21" s="317"/>
      <c r="CZ21" s="330">
        <v>21687</v>
      </c>
      <c r="DA21" s="319"/>
      <c r="DB21" s="317"/>
      <c r="DC21" s="319"/>
      <c r="DD21" s="319"/>
      <c r="DE21" s="320"/>
      <c r="DF21" s="320"/>
      <c r="DG21" s="320"/>
      <c r="DH21" s="289"/>
      <c r="DI21" s="317"/>
      <c r="DJ21" s="317"/>
      <c r="DK21" s="317"/>
      <c r="DL21" s="317"/>
      <c r="DM21" s="317"/>
      <c r="DN21" s="320"/>
      <c r="DO21" s="321"/>
      <c r="DP21" s="290"/>
      <c r="DQ21" s="290"/>
      <c r="DR21" s="318"/>
      <c r="DS21" s="318"/>
      <c r="DT21" s="290"/>
      <c r="DU21" s="318"/>
      <c r="DV21" s="318"/>
      <c r="DW21" s="288"/>
      <c r="DX21" s="288"/>
      <c r="DY21" s="290"/>
      <c r="DZ21" s="290"/>
      <c r="EA21" s="318"/>
      <c r="EB21" s="290"/>
      <c r="EC21" s="318"/>
      <c r="ED21" s="289"/>
      <c r="EE21" s="289"/>
      <c r="EF21" s="289"/>
      <c r="EG21" s="289">
        <v>12000000</v>
      </c>
      <c r="EH21" s="289"/>
      <c r="EI21" s="292">
        <v>19350000</v>
      </c>
      <c r="EJ21" s="289"/>
      <c r="EK21" s="290"/>
    </row>
    <row r="22" spans="1:141" ht="84" customHeight="1" x14ac:dyDescent="0.2">
      <c r="A22" s="403" t="s">
        <v>471</v>
      </c>
      <c r="B22" s="404" t="s">
        <v>472</v>
      </c>
      <c r="C22" s="404" t="s">
        <v>214</v>
      </c>
      <c r="D22" s="238" t="s">
        <v>758</v>
      </c>
      <c r="E22" s="238" t="s">
        <v>179</v>
      </c>
      <c r="F22" s="403"/>
      <c r="G22" s="403"/>
      <c r="H22" s="403"/>
      <c r="I22" s="403"/>
      <c r="J22" s="403" t="s">
        <v>803</v>
      </c>
      <c r="K22" s="403"/>
      <c r="L22" s="405">
        <v>7600</v>
      </c>
      <c r="M22" s="168"/>
      <c r="N22" s="462"/>
      <c r="O22" s="169"/>
      <c r="P22" s="372"/>
      <c r="Q22" s="372"/>
      <c r="R22" s="372"/>
      <c r="S22" s="406">
        <v>31.19</v>
      </c>
      <c r="T22" s="406">
        <v>12</v>
      </c>
      <c r="U22" s="462"/>
      <c r="V22" s="172">
        <v>0</v>
      </c>
      <c r="W22" s="373">
        <v>0</v>
      </c>
      <c r="X22" s="374">
        <f t="shared" si="13"/>
        <v>2.8524159963489075E-7</v>
      </c>
      <c r="Y22" s="375">
        <v>0</v>
      </c>
      <c r="Z22" s="375" t="s">
        <v>749</v>
      </c>
      <c r="AA22" s="372" t="s">
        <v>161</v>
      </c>
      <c r="AB22" s="375">
        <f>IF(AC22="Yes",10,0)</f>
        <v>0</v>
      </c>
      <c r="AC22" s="376" t="s">
        <v>162</v>
      </c>
      <c r="AD22" s="377">
        <f>IF(AE22="Yes",10,0)</f>
        <v>0</v>
      </c>
      <c r="AE22" s="376" t="s">
        <v>162</v>
      </c>
      <c r="AF22" s="407">
        <f t="shared" si="2"/>
        <v>0</v>
      </c>
      <c r="AG22" s="407">
        <f t="shared" si="14"/>
        <v>20</v>
      </c>
      <c r="AH22" s="407">
        <f t="shared" si="4"/>
        <v>15</v>
      </c>
      <c r="AI22" s="407">
        <f t="shared" si="15"/>
        <v>10</v>
      </c>
      <c r="AJ22" s="332" t="s">
        <v>161</v>
      </c>
      <c r="AK22" s="407">
        <f t="shared" si="16"/>
        <v>15</v>
      </c>
      <c r="AL22" s="332" t="s">
        <v>751</v>
      </c>
      <c r="AM22" s="407">
        <f t="shared" si="7"/>
        <v>10</v>
      </c>
      <c r="AN22" s="332" t="s">
        <v>161</v>
      </c>
      <c r="AO22" s="407">
        <f t="shared" si="17"/>
        <v>0</v>
      </c>
      <c r="AP22" s="332" t="s">
        <v>162</v>
      </c>
      <c r="AQ22" s="407">
        <f>IF(AR22="Yes",5,0)</f>
        <v>5</v>
      </c>
      <c r="AR22" s="332" t="s">
        <v>161</v>
      </c>
      <c r="AS22" s="378"/>
      <c r="AT22" s="378"/>
      <c r="AU22" s="378">
        <v>0</v>
      </c>
      <c r="AV22" s="378"/>
      <c r="AW22" s="378"/>
      <c r="AX22" s="378"/>
      <c r="AY22" s="378"/>
      <c r="AZ22" s="378"/>
      <c r="BA22" s="452"/>
      <c r="BB22" s="448"/>
      <c r="BC22" s="452"/>
      <c r="BD22" s="339" t="s">
        <v>214</v>
      </c>
      <c r="BE22" s="379"/>
      <c r="BF22" s="339"/>
      <c r="BG22" s="379"/>
      <c r="BH22" s="339"/>
      <c r="BI22" s="379"/>
      <c r="BJ22" s="379"/>
      <c r="BK22" s="379"/>
      <c r="BL22" s="379"/>
      <c r="BM22" s="379"/>
      <c r="BN22" s="379"/>
      <c r="BO22" s="379"/>
      <c r="BP22" s="379"/>
      <c r="BQ22" s="406">
        <f>SUM(AF22+AG22+AH22+AI22+AK22+AM22+AO22+AQ22)</f>
        <v>75</v>
      </c>
      <c r="BR22" s="379"/>
      <c r="BS22" s="379"/>
      <c r="BT22" s="379"/>
      <c r="BU22" s="407">
        <v>50</v>
      </c>
      <c r="BV22" s="406">
        <f t="shared" si="11"/>
        <v>43.69</v>
      </c>
      <c r="BW22" s="406">
        <f>BV22+T22</f>
        <v>55.69</v>
      </c>
      <c r="BX22" s="514" t="s">
        <v>848</v>
      </c>
      <c r="BY22" s="379"/>
      <c r="BZ22" s="313"/>
      <c r="CA22" s="285" t="s">
        <v>472</v>
      </c>
      <c r="CB22" s="313"/>
      <c r="CC22" s="285"/>
      <c r="CD22" s="313"/>
      <c r="CE22" s="285"/>
      <c r="CF22" s="313"/>
      <c r="CG22" s="285"/>
      <c r="CH22" s="313"/>
      <c r="CI22" s="287"/>
      <c r="CJ22" s="287"/>
      <c r="CK22" s="285"/>
      <c r="CL22" s="285"/>
      <c r="CM22" s="285"/>
      <c r="CN22" s="312"/>
      <c r="CO22" s="312">
        <v>175290</v>
      </c>
      <c r="CP22" s="287"/>
      <c r="CQ22" s="287"/>
      <c r="CR22" s="313"/>
      <c r="CS22" s="313"/>
      <c r="CT22" s="287"/>
      <c r="CU22" s="287"/>
      <c r="CV22" s="313"/>
      <c r="CW22" s="313"/>
      <c r="CX22" s="312"/>
      <c r="CY22" s="312"/>
      <c r="CZ22" s="314">
        <v>152000</v>
      </c>
      <c r="DA22" s="314"/>
      <c r="DB22" s="312"/>
      <c r="DC22" s="314"/>
      <c r="DD22" s="314"/>
      <c r="DE22" s="315"/>
      <c r="DF22" s="315"/>
      <c r="DG22" s="315"/>
      <c r="DH22" s="286"/>
      <c r="DI22" s="312"/>
      <c r="DJ22" s="312"/>
      <c r="DK22" s="312"/>
      <c r="DL22" s="312"/>
      <c r="DM22" s="312"/>
      <c r="DN22" s="315"/>
      <c r="DO22" s="316"/>
      <c r="DP22" s="287"/>
      <c r="DQ22" s="287"/>
      <c r="DR22" s="313"/>
      <c r="DS22" s="313"/>
      <c r="DT22" s="287"/>
      <c r="DU22" s="313"/>
      <c r="DV22" s="313"/>
      <c r="DW22" s="285"/>
      <c r="DX22" s="285"/>
      <c r="DY22" s="287"/>
      <c r="DZ22" s="287"/>
      <c r="EA22" s="313"/>
      <c r="EB22" s="287"/>
      <c r="EC22" s="313"/>
      <c r="ED22" s="286"/>
      <c r="EE22" s="286"/>
      <c r="EF22" s="286"/>
      <c r="EG22" s="286">
        <v>76000</v>
      </c>
      <c r="EH22" s="286"/>
      <c r="EI22" s="286">
        <v>7600</v>
      </c>
      <c r="EJ22" s="286"/>
      <c r="EK22" s="287" t="s">
        <v>473</v>
      </c>
    </row>
    <row r="23" spans="1:141" ht="46.9" hidden="1" customHeight="1" x14ac:dyDescent="0.2">
      <c r="A23" s="403" t="s">
        <v>480</v>
      </c>
      <c r="B23" s="404" t="s">
        <v>233</v>
      </c>
      <c r="C23" s="404" t="s">
        <v>214</v>
      </c>
      <c r="D23" s="238" t="s">
        <v>760</v>
      </c>
      <c r="E23" s="238" t="s">
        <v>179</v>
      </c>
      <c r="F23" s="403"/>
      <c r="G23" s="403" t="s">
        <v>481</v>
      </c>
      <c r="H23" s="403"/>
      <c r="I23" s="403"/>
      <c r="J23" s="403" t="s">
        <v>769</v>
      </c>
      <c r="K23" s="403"/>
      <c r="L23" s="405">
        <v>12000000</v>
      </c>
      <c r="M23" s="137"/>
      <c r="N23" s="462"/>
      <c r="O23" s="138"/>
      <c r="P23" s="380"/>
      <c r="Q23" s="380"/>
      <c r="R23" s="380"/>
      <c r="S23" s="406">
        <v>29.6</v>
      </c>
      <c r="T23" s="354">
        <v>7.5</v>
      </c>
      <c r="U23" s="462"/>
      <c r="V23" s="143"/>
      <c r="W23" s="355"/>
      <c r="X23" s="356">
        <f t="shared" si="13"/>
        <v>4.6686955318854615</v>
      </c>
      <c r="Y23" s="357"/>
      <c r="Z23" s="357"/>
      <c r="AA23" s="357" t="s">
        <v>161</v>
      </c>
      <c r="AB23" s="357"/>
      <c r="AC23" s="357"/>
      <c r="AD23" s="357"/>
      <c r="AE23" s="357"/>
      <c r="AF23" s="407">
        <f t="shared" si="2"/>
        <v>5</v>
      </c>
      <c r="AG23" s="407">
        <f t="shared" si="14"/>
        <v>20</v>
      </c>
      <c r="AH23" s="407">
        <f t="shared" si="4"/>
        <v>15</v>
      </c>
      <c r="AI23" s="407">
        <f t="shared" si="15"/>
        <v>10</v>
      </c>
      <c r="AJ23" s="354" t="s">
        <v>161</v>
      </c>
      <c r="AK23" s="407">
        <f t="shared" si="16"/>
        <v>15</v>
      </c>
      <c r="AL23" s="354" t="s">
        <v>751</v>
      </c>
      <c r="AM23" s="407">
        <f t="shared" si="7"/>
        <v>10</v>
      </c>
      <c r="AN23" s="354" t="s">
        <v>161</v>
      </c>
      <c r="AO23" s="407">
        <f t="shared" si="17"/>
        <v>0</v>
      </c>
      <c r="AP23" s="354" t="s">
        <v>162</v>
      </c>
      <c r="AQ23" s="407">
        <f>IF(AR23="Yes",5,0)</f>
        <v>0</v>
      </c>
      <c r="AR23" s="354" t="s">
        <v>162</v>
      </c>
      <c r="AS23" s="359"/>
      <c r="AT23" s="359"/>
      <c r="AU23" s="359">
        <v>47</v>
      </c>
      <c r="AV23" s="359"/>
      <c r="AW23" s="359"/>
      <c r="AX23" s="359"/>
      <c r="AY23" s="359"/>
      <c r="AZ23" s="359"/>
      <c r="BA23" s="450"/>
      <c r="BB23" s="448"/>
      <c r="BC23" s="450"/>
      <c r="BD23" s="346" t="s">
        <v>214</v>
      </c>
      <c r="BE23" s="360"/>
      <c r="BF23" s="346"/>
      <c r="BG23" s="360"/>
      <c r="BH23" s="346"/>
      <c r="BI23" s="360"/>
      <c r="BJ23" s="360"/>
      <c r="BK23" s="360"/>
      <c r="BL23" s="360"/>
      <c r="BM23" s="360"/>
      <c r="BN23" s="360"/>
      <c r="BO23" s="360"/>
      <c r="BP23" s="360"/>
      <c r="BQ23" s="406">
        <f>SUM(AF23+AG23+AH23+AI23++AK23+AM23+AO23+AQ23)</f>
        <v>75</v>
      </c>
      <c r="BR23" s="360"/>
      <c r="BS23" s="360"/>
      <c r="BT23" s="360"/>
      <c r="BU23" s="407">
        <v>0</v>
      </c>
      <c r="BV23" s="406">
        <f t="shared" si="11"/>
        <v>29.6</v>
      </c>
      <c r="BW23" s="406"/>
      <c r="BX23" s="408"/>
      <c r="BY23" s="360"/>
      <c r="BZ23" s="318"/>
      <c r="CA23" s="288"/>
      <c r="CB23" s="318"/>
      <c r="CC23" s="288"/>
      <c r="CD23" s="318"/>
      <c r="CE23" s="288"/>
      <c r="CF23" s="318"/>
      <c r="CG23" s="288"/>
      <c r="CH23" s="318"/>
      <c r="CI23" s="290"/>
      <c r="CJ23" s="290"/>
      <c r="CK23" s="288"/>
      <c r="CL23" s="288"/>
      <c r="CM23" s="288"/>
      <c r="CN23" s="317"/>
      <c r="CO23" s="317">
        <f>5*2</f>
        <v>10</v>
      </c>
      <c r="CP23" s="290"/>
      <c r="CQ23" s="290"/>
      <c r="CR23" s="318"/>
      <c r="CS23" s="318"/>
      <c r="CT23" s="290"/>
      <c r="CU23" s="290"/>
      <c r="CV23" s="318"/>
      <c r="CW23" s="318"/>
      <c r="CX23" s="317"/>
      <c r="CY23" s="317"/>
      <c r="CZ23" s="330">
        <v>21687</v>
      </c>
      <c r="DA23" s="319"/>
      <c r="DB23" s="317"/>
      <c r="DC23" s="319"/>
      <c r="DD23" s="319"/>
      <c r="DE23" s="320"/>
      <c r="DF23" s="320"/>
      <c r="DG23" s="320"/>
      <c r="DH23" s="289"/>
      <c r="DI23" s="317"/>
      <c r="DJ23" s="317"/>
      <c r="DK23" s="317"/>
      <c r="DL23" s="317"/>
      <c r="DM23" s="317"/>
      <c r="DN23" s="320"/>
      <c r="DO23" s="321"/>
      <c r="DP23" s="290"/>
      <c r="DQ23" s="290"/>
      <c r="DR23" s="318"/>
      <c r="DS23" s="318"/>
      <c r="DT23" s="290"/>
      <c r="DU23" s="318"/>
      <c r="DV23" s="318"/>
      <c r="DW23" s="288"/>
      <c r="DX23" s="288"/>
      <c r="DY23" s="290"/>
      <c r="DZ23" s="290"/>
      <c r="EA23" s="318"/>
      <c r="EB23" s="290"/>
      <c r="EC23" s="318"/>
      <c r="ED23" s="289"/>
      <c r="EE23" s="289"/>
      <c r="EF23" s="289"/>
      <c r="EG23" s="289">
        <v>12000000</v>
      </c>
      <c r="EH23" s="289"/>
      <c r="EI23" s="292">
        <v>1012500</v>
      </c>
      <c r="EJ23" s="289"/>
      <c r="EK23" s="290"/>
    </row>
    <row r="24" spans="1:141" ht="39.6" hidden="1" customHeight="1" x14ac:dyDescent="0.2">
      <c r="A24" s="403" t="s">
        <v>482</v>
      </c>
      <c r="B24" s="404" t="s">
        <v>233</v>
      </c>
      <c r="C24" s="404" t="s">
        <v>214</v>
      </c>
      <c r="D24" s="238" t="s">
        <v>760</v>
      </c>
      <c r="E24" s="238" t="s">
        <v>179</v>
      </c>
      <c r="F24" s="403"/>
      <c r="G24" s="403" t="s">
        <v>481</v>
      </c>
      <c r="H24" s="403"/>
      <c r="I24" s="403"/>
      <c r="J24" s="403" t="s">
        <v>770</v>
      </c>
      <c r="K24" s="403"/>
      <c r="L24" s="405">
        <v>12000000</v>
      </c>
      <c r="M24" s="137"/>
      <c r="N24" s="462"/>
      <c r="O24" s="138"/>
      <c r="P24" s="380"/>
      <c r="Q24" s="380"/>
      <c r="R24" s="380"/>
      <c r="S24" s="406">
        <v>28.3</v>
      </c>
      <c r="T24" s="354">
        <v>7.5</v>
      </c>
      <c r="U24" s="462"/>
      <c r="V24" s="143"/>
      <c r="W24" s="355"/>
      <c r="X24" s="356">
        <f t="shared" si="13"/>
        <v>1.8674782127541847</v>
      </c>
      <c r="Y24" s="357"/>
      <c r="Z24" s="357"/>
      <c r="AA24" s="357" t="s">
        <v>161</v>
      </c>
      <c r="AB24" s="357"/>
      <c r="AC24" s="357"/>
      <c r="AD24" s="357"/>
      <c r="AE24" s="357"/>
      <c r="AF24" s="407">
        <f t="shared" si="2"/>
        <v>5</v>
      </c>
      <c r="AG24" s="407">
        <f t="shared" si="14"/>
        <v>20</v>
      </c>
      <c r="AH24" s="407">
        <f t="shared" si="4"/>
        <v>15</v>
      </c>
      <c r="AI24" s="407">
        <f t="shared" si="15"/>
        <v>10</v>
      </c>
      <c r="AJ24" s="354" t="s">
        <v>161</v>
      </c>
      <c r="AK24" s="407">
        <f t="shared" si="16"/>
        <v>15</v>
      </c>
      <c r="AL24" s="354" t="s">
        <v>751</v>
      </c>
      <c r="AM24" s="407">
        <f t="shared" si="7"/>
        <v>10</v>
      </c>
      <c r="AN24" s="354" t="s">
        <v>161</v>
      </c>
      <c r="AO24" s="407">
        <f t="shared" si="17"/>
        <v>0</v>
      </c>
      <c r="AP24" s="354" t="s">
        <v>162</v>
      </c>
      <c r="AQ24" s="407">
        <f>IF(AR24="Yes",5,0)</f>
        <v>0</v>
      </c>
      <c r="AR24" s="354" t="s">
        <v>162</v>
      </c>
      <c r="AS24" s="359"/>
      <c r="AT24" s="359"/>
      <c r="AU24" s="359">
        <v>47</v>
      </c>
      <c r="AV24" s="359"/>
      <c r="AW24" s="359"/>
      <c r="AX24" s="359"/>
      <c r="AY24" s="359"/>
      <c r="AZ24" s="359"/>
      <c r="BA24" s="453"/>
      <c r="BB24" s="454"/>
      <c r="BC24" s="453"/>
      <c r="BD24" s="381" t="s">
        <v>214</v>
      </c>
      <c r="BE24" s="382"/>
      <c r="BF24" s="381"/>
      <c r="BG24" s="382"/>
      <c r="BH24" s="381"/>
      <c r="BI24" s="382"/>
      <c r="BJ24" s="382"/>
      <c r="BK24" s="382"/>
      <c r="BL24" s="382"/>
      <c r="BM24" s="382"/>
      <c r="BN24" s="382"/>
      <c r="BO24" s="382"/>
      <c r="BP24" s="382"/>
      <c r="BQ24" s="406">
        <f>SUM(AF24+AG24+AH24+AI24++AK24+AM24+AO24+AQ24)</f>
        <v>75</v>
      </c>
      <c r="BR24" s="382"/>
      <c r="BS24" s="382"/>
      <c r="BT24" s="382"/>
      <c r="BU24" s="487">
        <v>0</v>
      </c>
      <c r="BV24" s="406">
        <f t="shared" si="11"/>
        <v>28.3</v>
      </c>
      <c r="BW24" s="406"/>
      <c r="BX24" s="486"/>
      <c r="BY24" s="382"/>
      <c r="BZ24" s="326"/>
      <c r="CA24" s="322"/>
      <c r="CB24" s="326"/>
      <c r="CC24" s="322"/>
      <c r="CD24" s="326"/>
      <c r="CE24" s="322"/>
      <c r="CF24" s="326"/>
      <c r="CG24" s="322"/>
      <c r="CH24" s="326"/>
      <c r="CI24" s="324"/>
      <c r="CJ24" s="324"/>
      <c r="CK24" s="322"/>
      <c r="CL24" s="322"/>
      <c r="CM24" s="322"/>
      <c r="CN24" s="325"/>
      <c r="CO24" s="317">
        <f>5*2</f>
        <v>10</v>
      </c>
      <c r="CP24" s="324"/>
      <c r="CQ24" s="324"/>
      <c r="CR24" s="326"/>
      <c r="CS24" s="326"/>
      <c r="CT24" s="324"/>
      <c r="CU24" s="324"/>
      <c r="CV24" s="326"/>
      <c r="CW24" s="326"/>
      <c r="CX24" s="325"/>
      <c r="CY24" s="325"/>
      <c r="CZ24" s="330">
        <v>21687</v>
      </c>
      <c r="DA24" s="327"/>
      <c r="DB24" s="325"/>
      <c r="DC24" s="327"/>
      <c r="DD24" s="327"/>
      <c r="DE24" s="328"/>
      <c r="DF24" s="328"/>
      <c r="DG24" s="328"/>
      <c r="DH24" s="323"/>
      <c r="DI24" s="325"/>
      <c r="DJ24" s="325"/>
      <c r="DK24" s="325"/>
      <c r="DL24" s="325"/>
      <c r="DM24" s="325"/>
      <c r="DN24" s="328"/>
      <c r="DO24" s="329"/>
      <c r="DP24" s="324"/>
      <c r="DQ24" s="324"/>
      <c r="DR24" s="326"/>
      <c r="DS24" s="326"/>
      <c r="DT24" s="324"/>
      <c r="DU24" s="326"/>
      <c r="DV24" s="326"/>
      <c r="DW24" s="322"/>
      <c r="DX24" s="322"/>
      <c r="DY24" s="324"/>
      <c r="DZ24" s="324"/>
      <c r="EA24" s="326"/>
      <c r="EB24" s="324"/>
      <c r="EC24" s="326"/>
      <c r="ED24" s="323"/>
      <c r="EE24" s="323"/>
      <c r="EF24" s="323"/>
      <c r="EG24" s="323">
        <v>12000000</v>
      </c>
      <c r="EH24" s="323"/>
      <c r="EI24" s="292">
        <v>405000</v>
      </c>
      <c r="EJ24" s="323"/>
      <c r="EK24" s="324"/>
    </row>
    <row r="25" spans="1:141" ht="78" hidden="1" customHeight="1" x14ac:dyDescent="0.2">
      <c r="A25" s="403" t="s">
        <v>518</v>
      </c>
      <c r="B25" s="404" t="s">
        <v>197</v>
      </c>
      <c r="C25" s="404" t="s">
        <v>194</v>
      </c>
      <c r="D25" s="238" t="s">
        <v>759</v>
      </c>
      <c r="E25" s="238" t="s">
        <v>179</v>
      </c>
      <c r="F25" s="403"/>
      <c r="G25" s="403" t="s">
        <v>505</v>
      </c>
      <c r="H25" s="403"/>
      <c r="I25" s="403"/>
      <c r="J25" s="403" t="s">
        <v>507</v>
      </c>
      <c r="K25" s="403"/>
      <c r="L25" s="405">
        <v>1602288</v>
      </c>
      <c r="M25" s="154"/>
      <c r="N25" s="462"/>
      <c r="O25" s="155"/>
      <c r="P25" s="367"/>
      <c r="Q25" s="367"/>
      <c r="R25" s="367"/>
      <c r="S25" s="406">
        <v>25.95</v>
      </c>
      <c r="T25" s="195"/>
      <c r="U25" s="462"/>
      <c r="V25" s="159" t="s">
        <v>155</v>
      </c>
      <c r="W25" s="365"/>
      <c r="X25" s="366">
        <f t="shared" si="13"/>
        <v>52522.839394883056</v>
      </c>
      <c r="Y25" s="367"/>
      <c r="Z25" s="367"/>
      <c r="AA25" s="367" t="s">
        <v>161</v>
      </c>
      <c r="AB25" s="365">
        <f>IF(AC25="Yes",10,0)</f>
        <v>0</v>
      </c>
      <c r="AC25" s="367"/>
      <c r="AD25" s="368">
        <f>IF(AE25="Yes",10,0)</f>
        <v>0</v>
      </c>
      <c r="AE25" s="367"/>
      <c r="AF25" s="407">
        <f t="shared" si="2"/>
        <v>0</v>
      </c>
      <c r="AG25" s="407">
        <f>IF(BM23&lt;999,20,IF(BM23&lt;1499,15,IF(BM23&lt;1999,10,IF(BM23&lt;3999,5,IF(BM23&gt;4000,0)))))</f>
        <v>20</v>
      </c>
      <c r="AH25" s="407">
        <f t="shared" si="4"/>
        <v>15</v>
      </c>
      <c r="AI25" s="407">
        <f t="shared" si="15"/>
        <v>10</v>
      </c>
      <c r="AJ25" s="364" t="s">
        <v>161</v>
      </c>
      <c r="AK25" s="407">
        <f t="shared" si="16"/>
        <v>15</v>
      </c>
      <c r="AL25" s="364" t="s">
        <v>751</v>
      </c>
      <c r="AM25" s="407">
        <f t="shared" si="7"/>
        <v>10</v>
      </c>
      <c r="AN25" s="364" t="s">
        <v>161</v>
      </c>
      <c r="AO25" s="407">
        <f t="shared" si="17"/>
        <v>5</v>
      </c>
      <c r="AP25" s="364" t="s">
        <v>161</v>
      </c>
      <c r="AQ25" s="407">
        <f>IF(AR25="Yes",10,0)</f>
        <v>0</v>
      </c>
      <c r="AR25" s="364" t="s">
        <v>162</v>
      </c>
      <c r="AS25" s="370"/>
      <c r="AT25" s="370"/>
      <c r="AU25" s="370"/>
      <c r="AV25" s="370"/>
      <c r="AW25" s="370"/>
      <c r="AX25" s="370"/>
      <c r="AY25" s="370"/>
      <c r="AZ25" s="370"/>
      <c r="BA25" s="451"/>
      <c r="BB25" s="448"/>
      <c r="BC25" s="451"/>
      <c r="BD25" s="345" t="s">
        <v>194</v>
      </c>
      <c r="BE25" s="371"/>
      <c r="BF25" s="345"/>
      <c r="BG25" s="371"/>
      <c r="BH25" s="345"/>
      <c r="BI25" s="371"/>
      <c r="BJ25" s="371"/>
      <c r="BK25" s="371"/>
      <c r="BL25" s="371"/>
      <c r="BM25" s="371"/>
      <c r="BN25" s="371"/>
      <c r="BO25" s="371"/>
      <c r="BP25" s="371"/>
      <c r="BQ25" s="406">
        <f>SUM(AF25+AG25+AH25+AI25+AK25+AM25+AO25+AQ25)</f>
        <v>75</v>
      </c>
      <c r="BR25" s="371"/>
      <c r="BS25" s="371"/>
      <c r="BT25" s="371"/>
      <c r="BU25" s="407">
        <v>100</v>
      </c>
      <c r="BV25" s="408"/>
      <c r="BW25" s="408"/>
      <c r="BX25" s="408"/>
      <c r="BY25" s="371"/>
      <c r="BZ25" s="293"/>
      <c r="CA25" s="291" t="s">
        <v>197</v>
      </c>
      <c r="CB25" s="293"/>
      <c r="CC25" s="291"/>
      <c r="CD25" s="293"/>
      <c r="CE25" s="291"/>
      <c r="CF25" s="293"/>
      <c r="CG25" s="291"/>
      <c r="CH25" s="293"/>
      <c r="CI25" s="294"/>
      <c r="CJ25" s="294"/>
      <c r="CK25" s="291"/>
      <c r="CL25" s="291"/>
      <c r="CM25" s="291"/>
      <c r="CN25" s="305"/>
      <c r="CO25" s="305">
        <v>0.85</v>
      </c>
      <c r="CP25" s="294"/>
      <c r="CQ25" s="294"/>
      <c r="CR25" s="293"/>
      <c r="CS25" s="293"/>
      <c r="CT25" s="294"/>
      <c r="CU25" s="294"/>
      <c r="CV25" s="293"/>
      <c r="CW25" s="293"/>
      <c r="CX25" s="305"/>
      <c r="CY25" s="305"/>
      <c r="CZ25" s="295">
        <v>35.89</v>
      </c>
      <c r="DA25" s="295"/>
      <c r="DB25" s="305"/>
      <c r="DC25" s="295"/>
      <c r="DD25" s="295"/>
      <c r="DE25" s="306"/>
      <c r="DF25" s="306"/>
      <c r="DG25" s="306"/>
      <c r="DH25" s="292"/>
      <c r="DI25" s="305"/>
      <c r="DJ25" s="305"/>
      <c r="DK25" s="305"/>
      <c r="DL25" s="305"/>
      <c r="DM25" s="305"/>
      <c r="DN25" s="306"/>
      <c r="DO25" s="296"/>
      <c r="DP25" s="294"/>
      <c r="DQ25" s="294"/>
      <c r="DR25" s="293"/>
      <c r="DS25" s="293"/>
      <c r="DT25" s="294"/>
      <c r="DU25" s="293"/>
      <c r="DV25" s="293"/>
      <c r="DW25" s="291"/>
      <c r="DX25" s="291"/>
      <c r="DY25" s="294"/>
      <c r="DZ25" s="294"/>
      <c r="EA25" s="293"/>
      <c r="EB25" s="294"/>
      <c r="EC25" s="293"/>
      <c r="ED25" s="292"/>
      <c r="EE25" s="292"/>
      <c r="EF25" s="292"/>
      <c r="EG25" s="292">
        <v>1780320</v>
      </c>
      <c r="EH25" s="292"/>
      <c r="EI25" s="292">
        <v>1602288</v>
      </c>
      <c r="EJ25" s="292"/>
      <c r="EK25" s="294"/>
    </row>
    <row r="26" spans="1:141" ht="78" hidden="1" customHeight="1" x14ac:dyDescent="0.2">
      <c r="A26" s="403" t="s">
        <v>491</v>
      </c>
      <c r="B26" s="404" t="s">
        <v>472</v>
      </c>
      <c r="C26" s="404" t="s">
        <v>214</v>
      </c>
      <c r="D26" s="238" t="s">
        <v>760</v>
      </c>
      <c r="E26" s="238" t="s">
        <v>179</v>
      </c>
      <c r="F26" s="403"/>
      <c r="G26" s="403" t="s">
        <v>492</v>
      </c>
      <c r="H26" s="403"/>
      <c r="I26" s="403"/>
      <c r="J26" s="403" t="s">
        <v>773</v>
      </c>
      <c r="K26" s="403"/>
      <c r="L26" s="405">
        <v>16000000</v>
      </c>
      <c r="M26" s="137"/>
      <c r="N26" s="462"/>
      <c r="O26" s="138"/>
      <c r="P26" s="353"/>
      <c r="Q26" s="353"/>
      <c r="R26" s="353"/>
      <c r="S26" s="406">
        <v>14.4</v>
      </c>
      <c r="T26" s="354">
        <v>7.5</v>
      </c>
      <c r="U26" s="462"/>
      <c r="V26" s="143"/>
      <c r="W26" s="355"/>
      <c r="X26" s="356">
        <f t="shared" si="13"/>
        <v>185.57179308745071</v>
      </c>
      <c r="Y26" s="357"/>
      <c r="Z26" s="357"/>
      <c r="AA26" s="357" t="s">
        <v>161</v>
      </c>
      <c r="AB26" s="357"/>
      <c r="AC26" s="357"/>
      <c r="AD26" s="357"/>
      <c r="AE26" s="357"/>
      <c r="AF26" s="407">
        <f t="shared" si="2"/>
        <v>5</v>
      </c>
      <c r="AG26" s="407">
        <f t="shared" ref="AG26:AG31" si="18">IF(X26&lt;999,20,IF(X26&lt;1499,15,IF(X26&lt;1999,10,IF(X26&lt;3999,5,IF(X26&gt;4000,0)))))</f>
        <v>20</v>
      </c>
      <c r="AH26" s="407">
        <f t="shared" si="4"/>
        <v>15</v>
      </c>
      <c r="AI26" s="487">
        <f t="shared" si="15"/>
        <v>10</v>
      </c>
      <c r="AJ26" s="398" t="s">
        <v>161</v>
      </c>
      <c r="AK26" s="407">
        <f t="shared" si="16"/>
        <v>15</v>
      </c>
      <c r="AL26" s="354" t="s">
        <v>751</v>
      </c>
      <c r="AM26" s="407">
        <f t="shared" si="7"/>
        <v>10</v>
      </c>
      <c r="AN26" s="354" t="s">
        <v>161</v>
      </c>
      <c r="AO26" s="407">
        <f t="shared" si="17"/>
        <v>0</v>
      </c>
      <c r="AP26" s="354" t="s">
        <v>162</v>
      </c>
      <c r="AQ26" s="407">
        <f>IF(AR26="Yes",5,0)</f>
        <v>0</v>
      </c>
      <c r="AR26" s="354" t="s">
        <v>162</v>
      </c>
      <c r="AS26" s="359"/>
      <c r="AT26" s="359"/>
      <c r="AU26" s="359">
        <v>34</v>
      </c>
      <c r="AV26" s="359"/>
      <c r="AW26" s="359"/>
      <c r="AX26" s="359"/>
      <c r="AY26" s="359"/>
      <c r="AZ26" s="359"/>
      <c r="BA26" s="450"/>
      <c r="BB26" s="448"/>
      <c r="BC26" s="450"/>
      <c r="BD26" s="346" t="s">
        <v>214</v>
      </c>
      <c r="BE26" s="360"/>
      <c r="BF26" s="346"/>
      <c r="BG26" s="360"/>
      <c r="BH26" s="346"/>
      <c r="BI26" s="360"/>
      <c r="BJ26" s="360"/>
      <c r="BK26" s="360"/>
      <c r="BL26" s="360"/>
      <c r="BM26" s="360"/>
      <c r="BN26" s="360"/>
      <c r="BO26" s="360"/>
      <c r="BP26" s="360"/>
      <c r="BQ26" s="406">
        <f>SUM(AF26+AG26+AH26+AI26++AK26+AM26+AO26+AQ26)</f>
        <v>75</v>
      </c>
      <c r="BR26" s="360"/>
      <c r="BS26" s="360"/>
      <c r="BT26" s="360"/>
      <c r="BU26" s="407">
        <v>0</v>
      </c>
      <c r="BV26" s="406">
        <f t="shared" ref="BV26:BV31" si="19">S26+BU26*0.25</f>
        <v>14.4</v>
      </c>
      <c r="BW26" s="406"/>
      <c r="BX26" s="408"/>
      <c r="BY26" s="360"/>
      <c r="BZ26" s="318"/>
      <c r="CA26" s="288" t="s">
        <v>472</v>
      </c>
      <c r="CB26" s="318"/>
      <c r="CC26" s="288"/>
      <c r="CD26" s="318"/>
      <c r="CE26" s="288"/>
      <c r="CF26" s="318"/>
      <c r="CG26" s="288"/>
      <c r="CH26" s="318"/>
      <c r="CI26" s="290"/>
      <c r="CJ26" s="290"/>
      <c r="CK26" s="288"/>
      <c r="CL26" s="288"/>
      <c r="CM26" s="288"/>
      <c r="CN26" s="317"/>
      <c r="CO26" s="317">
        <f>30*2</f>
        <v>60</v>
      </c>
      <c r="CP26" s="290"/>
      <c r="CQ26" s="290"/>
      <c r="CR26" s="318"/>
      <c r="CS26" s="318"/>
      <c r="CT26" s="290"/>
      <c r="CU26" s="290"/>
      <c r="CV26" s="318"/>
      <c r="CW26" s="318"/>
      <c r="CX26" s="317"/>
      <c r="CY26" s="317"/>
      <c r="CZ26" s="330">
        <v>1437</v>
      </c>
      <c r="DA26" s="319"/>
      <c r="DB26" s="317"/>
      <c r="DC26" s="319"/>
      <c r="DD26" s="319"/>
      <c r="DE26" s="320"/>
      <c r="DF26" s="320"/>
      <c r="DG26" s="320"/>
      <c r="DH26" s="289"/>
      <c r="DI26" s="317"/>
      <c r="DJ26" s="317"/>
      <c r="DK26" s="317"/>
      <c r="DL26" s="317"/>
      <c r="DM26" s="317"/>
      <c r="DN26" s="320"/>
      <c r="DO26" s="321"/>
      <c r="DP26" s="290"/>
      <c r="DQ26" s="290"/>
      <c r="DR26" s="318"/>
      <c r="DS26" s="318"/>
      <c r="DT26" s="290"/>
      <c r="DU26" s="318"/>
      <c r="DV26" s="318"/>
      <c r="DW26" s="288"/>
      <c r="DX26" s="288"/>
      <c r="DY26" s="290"/>
      <c r="DZ26" s="290"/>
      <c r="EA26" s="318"/>
      <c r="EB26" s="290"/>
      <c r="EC26" s="318"/>
      <c r="ED26" s="289"/>
      <c r="EE26" s="289"/>
      <c r="EF26" s="289"/>
      <c r="EG26" s="289">
        <v>16000000</v>
      </c>
      <c r="EH26" s="289"/>
      <c r="EI26" s="289">
        <v>16000000</v>
      </c>
      <c r="EJ26" s="289"/>
      <c r="EK26" s="290"/>
    </row>
    <row r="27" spans="1:141" ht="63" hidden="1" customHeight="1" x14ac:dyDescent="0.2">
      <c r="A27" s="478" t="s">
        <v>601</v>
      </c>
      <c r="B27" s="479" t="s">
        <v>295</v>
      </c>
      <c r="C27" s="480" t="s">
        <v>214</v>
      </c>
      <c r="D27" s="481" t="s">
        <v>761</v>
      </c>
      <c r="E27" s="238" t="s">
        <v>179</v>
      </c>
      <c r="F27" s="403"/>
      <c r="G27" s="482" t="s">
        <v>632</v>
      </c>
      <c r="H27" s="482" t="s">
        <v>459</v>
      </c>
      <c r="I27" s="482" t="s">
        <v>673</v>
      </c>
      <c r="J27" s="482" t="s">
        <v>714</v>
      </c>
      <c r="K27" s="482" t="s">
        <v>730</v>
      </c>
      <c r="L27" s="483">
        <v>400000</v>
      </c>
      <c r="M27" s="198"/>
      <c r="N27" s="462"/>
      <c r="O27" s="199"/>
      <c r="P27" s="389"/>
      <c r="Q27" s="389"/>
      <c r="R27" s="389"/>
      <c r="S27" s="409">
        <v>13.463021372661501</v>
      </c>
      <c r="T27" s="391">
        <v>9.75</v>
      </c>
      <c r="U27" s="462"/>
      <c r="V27" s="205" t="s">
        <v>155</v>
      </c>
      <c r="W27" s="392"/>
      <c r="X27" s="393">
        <f t="shared" si="13"/>
        <v>1441.3118527042577</v>
      </c>
      <c r="Y27" s="394"/>
      <c r="Z27" s="394"/>
      <c r="AA27" s="394" t="s">
        <v>161</v>
      </c>
      <c r="AB27" s="394"/>
      <c r="AC27" s="394"/>
      <c r="AD27" s="394"/>
      <c r="AE27" s="394"/>
      <c r="AF27" s="407">
        <f t="shared" si="2"/>
        <v>10</v>
      </c>
      <c r="AG27" s="407">
        <f t="shared" si="18"/>
        <v>15</v>
      </c>
      <c r="AH27" s="407">
        <f t="shared" si="4"/>
        <v>15</v>
      </c>
      <c r="AI27" s="407">
        <f t="shared" si="15"/>
        <v>10</v>
      </c>
      <c r="AJ27" s="391" t="s">
        <v>161</v>
      </c>
      <c r="AK27" s="407">
        <f t="shared" si="16"/>
        <v>15</v>
      </c>
      <c r="AL27" s="391" t="s">
        <v>751</v>
      </c>
      <c r="AM27" s="407">
        <f t="shared" si="7"/>
        <v>10</v>
      </c>
      <c r="AN27" s="391" t="s">
        <v>161</v>
      </c>
      <c r="AO27" s="407">
        <f>IF(AP27="Yes",10,0)</f>
        <v>0</v>
      </c>
      <c r="AP27" s="391" t="s">
        <v>162</v>
      </c>
      <c r="AQ27" s="407">
        <f>IF(AR27="Yes",10,0)</f>
        <v>0</v>
      </c>
      <c r="AR27" s="391" t="s">
        <v>162</v>
      </c>
      <c r="AS27" s="390"/>
      <c r="AT27" s="390"/>
      <c r="AU27" s="390">
        <v>50</v>
      </c>
      <c r="AV27" s="390"/>
      <c r="AW27" s="390"/>
      <c r="AX27" s="390"/>
      <c r="AY27" s="390"/>
      <c r="AZ27" s="390"/>
      <c r="BA27" s="457"/>
      <c r="BB27" s="448"/>
      <c r="BC27" s="457"/>
      <c r="BD27" s="344" t="s">
        <v>214</v>
      </c>
      <c r="BE27" s="396"/>
      <c r="BF27" s="344"/>
      <c r="BG27" s="396"/>
      <c r="BH27" s="344"/>
      <c r="BI27" s="396"/>
      <c r="BJ27" s="396"/>
      <c r="BK27" s="396"/>
      <c r="BL27" s="396"/>
      <c r="BM27" s="396"/>
      <c r="BN27" s="396"/>
      <c r="BO27" s="396"/>
      <c r="BP27" s="396"/>
      <c r="BQ27" s="406">
        <f>SUM(AF27+AG27+AH27+AI27+AK27+AM27+AO27)</f>
        <v>75</v>
      </c>
      <c r="BR27" s="396"/>
      <c r="BS27" s="396"/>
      <c r="BT27" s="396"/>
      <c r="BU27" s="407">
        <v>25</v>
      </c>
      <c r="BV27" s="406">
        <f t="shared" si="19"/>
        <v>19.713021372661501</v>
      </c>
      <c r="BW27" s="406"/>
      <c r="BX27" s="408"/>
      <c r="BY27" s="396"/>
      <c r="BZ27" s="300"/>
      <c r="CA27" s="38" t="s">
        <v>737</v>
      </c>
      <c r="CB27" s="300"/>
      <c r="CC27" s="304"/>
      <c r="CD27" s="300"/>
      <c r="CE27" s="304"/>
      <c r="CF27" s="300"/>
      <c r="CG27" s="304"/>
      <c r="CH27" s="300"/>
      <c r="CI27" s="301"/>
      <c r="CJ27" s="301"/>
      <c r="CK27" s="304"/>
      <c r="CL27" s="304"/>
      <c r="CM27" s="304"/>
      <c r="CN27" s="302"/>
      <c r="CO27" s="302">
        <v>0.66</v>
      </c>
      <c r="CP27" s="301"/>
      <c r="CQ27" s="301"/>
      <c r="CR27" s="300"/>
      <c r="CS27" s="300"/>
      <c r="CT27" s="301"/>
      <c r="CU27" s="301"/>
      <c r="CV27" s="300"/>
      <c r="CW27" s="300"/>
      <c r="CX27" s="302"/>
      <c r="CY27" s="302"/>
      <c r="CZ27" s="299">
        <v>158</v>
      </c>
      <c r="DA27" s="299"/>
      <c r="DB27" s="302"/>
      <c r="DC27" s="299"/>
      <c r="DD27" s="299"/>
      <c r="DE27" s="298"/>
      <c r="DF27" s="298"/>
      <c r="DG27" s="298"/>
      <c r="DH27" s="303"/>
      <c r="DI27" s="302"/>
      <c r="DJ27" s="302"/>
      <c r="DK27" s="302"/>
      <c r="DL27" s="302"/>
      <c r="DM27" s="302"/>
      <c r="DN27" s="298"/>
      <c r="DO27" s="297"/>
      <c r="DP27" s="301"/>
      <c r="DQ27" s="301"/>
      <c r="DR27" s="300"/>
      <c r="DS27" s="300"/>
      <c r="DT27" s="301"/>
      <c r="DU27" s="300"/>
      <c r="DV27" s="300"/>
      <c r="DW27" s="304"/>
      <c r="DX27" s="304"/>
      <c r="DY27" s="301"/>
      <c r="DZ27" s="301"/>
      <c r="EA27" s="300"/>
      <c r="EB27" s="301"/>
      <c r="EC27" s="300"/>
      <c r="ED27" s="52">
        <v>380000</v>
      </c>
      <c r="EE27" s="52">
        <v>0</v>
      </c>
      <c r="EF27" s="303"/>
      <c r="EG27" s="52">
        <v>400000</v>
      </c>
      <c r="EH27" s="51">
        <v>0</v>
      </c>
      <c r="EI27" s="292">
        <v>150300</v>
      </c>
      <c r="EJ27" s="303"/>
      <c r="EK27" s="301"/>
    </row>
    <row r="28" spans="1:141" ht="30" hidden="1" x14ac:dyDescent="0.2">
      <c r="A28" s="403" t="s">
        <v>495</v>
      </c>
      <c r="B28" s="404" t="s">
        <v>242</v>
      </c>
      <c r="C28" s="404" t="s">
        <v>214</v>
      </c>
      <c r="D28" s="238" t="s">
        <v>760</v>
      </c>
      <c r="E28" s="238" t="s">
        <v>179</v>
      </c>
      <c r="F28" s="403"/>
      <c r="G28" s="403" t="s">
        <v>496</v>
      </c>
      <c r="H28" s="403"/>
      <c r="I28" s="403"/>
      <c r="J28" s="403" t="s">
        <v>774</v>
      </c>
      <c r="K28" s="403"/>
      <c r="L28" s="405">
        <v>12000000</v>
      </c>
      <c r="M28" s="137"/>
      <c r="N28" s="462"/>
      <c r="O28" s="138"/>
      <c r="P28" s="353"/>
      <c r="Q28" s="353"/>
      <c r="R28" s="353"/>
      <c r="S28" s="406">
        <v>12.3</v>
      </c>
      <c r="T28" s="354">
        <v>7.5</v>
      </c>
      <c r="U28" s="462"/>
      <c r="V28" s="143"/>
      <c r="W28" s="355"/>
      <c r="X28" s="356">
        <f t="shared" si="13"/>
        <v>660.42927903137047</v>
      </c>
      <c r="Y28" s="357"/>
      <c r="Z28" s="357"/>
      <c r="AA28" s="357" t="s">
        <v>161</v>
      </c>
      <c r="AB28" s="357"/>
      <c r="AC28" s="357"/>
      <c r="AD28" s="357"/>
      <c r="AE28" s="357"/>
      <c r="AF28" s="407">
        <f t="shared" si="2"/>
        <v>5</v>
      </c>
      <c r="AG28" s="407">
        <f t="shared" si="18"/>
        <v>20</v>
      </c>
      <c r="AH28" s="407">
        <f t="shared" si="4"/>
        <v>15</v>
      </c>
      <c r="AI28" s="487">
        <f t="shared" si="15"/>
        <v>10</v>
      </c>
      <c r="AJ28" s="398" t="s">
        <v>161</v>
      </c>
      <c r="AK28" s="407">
        <f t="shared" si="16"/>
        <v>15</v>
      </c>
      <c r="AL28" s="354" t="s">
        <v>751</v>
      </c>
      <c r="AM28" s="407">
        <f t="shared" si="7"/>
        <v>10</v>
      </c>
      <c r="AN28" s="354" t="s">
        <v>161</v>
      </c>
      <c r="AO28" s="407">
        <f>IF(AP28="Yes",5,0)</f>
        <v>0</v>
      </c>
      <c r="AP28" s="354" t="s">
        <v>162</v>
      </c>
      <c r="AQ28" s="407">
        <f>IF(AR28="Yes",5,0)</f>
        <v>0</v>
      </c>
      <c r="AR28" s="354" t="s">
        <v>162</v>
      </c>
      <c r="AS28" s="359"/>
      <c r="AT28" s="359"/>
      <c r="AU28" s="359">
        <v>46</v>
      </c>
      <c r="AV28" s="359"/>
      <c r="AW28" s="359"/>
      <c r="AX28" s="359"/>
      <c r="AY28" s="359"/>
      <c r="AZ28" s="359"/>
      <c r="BA28" s="450"/>
      <c r="BB28" s="448"/>
      <c r="BC28" s="450"/>
      <c r="BD28" s="346" t="s">
        <v>214</v>
      </c>
      <c r="BE28" s="360"/>
      <c r="BF28" s="346"/>
      <c r="BG28" s="360"/>
      <c r="BH28" s="346"/>
      <c r="BI28" s="360"/>
      <c r="BJ28" s="360"/>
      <c r="BK28" s="360"/>
      <c r="BL28" s="360"/>
      <c r="BM28" s="360"/>
      <c r="BN28" s="360"/>
      <c r="BO28" s="360"/>
      <c r="BP28" s="360"/>
      <c r="BQ28" s="406">
        <f>SUM(AF28+AG28+AH28+AI28++AK28+AM28+AO28+AQ28)</f>
        <v>75</v>
      </c>
      <c r="BR28" s="360"/>
      <c r="BS28" s="360"/>
      <c r="BT28" s="360"/>
      <c r="BU28" s="407">
        <v>0</v>
      </c>
      <c r="BV28" s="406">
        <f t="shared" si="19"/>
        <v>12.3</v>
      </c>
      <c r="BW28" s="406"/>
      <c r="BX28" s="408"/>
      <c r="BY28" s="360"/>
      <c r="BZ28" s="318"/>
      <c r="CA28" s="288"/>
      <c r="CB28" s="318"/>
      <c r="CC28" s="288"/>
      <c r="CD28" s="318"/>
      <c r="CE28" s="288"/>
      <c r="CF28" s="318"/>
      <c r="CG28" s="288"/>
      <c r="CH28" s="318"/>
      <c r="CI28" s="290"/>
      <c r="CJ28" s="290"/>
      <c r="CK28" s="288"/>
      <c r="CL28" s="288"/>
      <c r="CM28" s="288"/>
      <c r="CN28" s="317"/>
      <c r="CO28" s="317">
        <f>5*2</f>
        <v>10</v>
      </c>
      <c r="CP28" s="290"/>
      <c r="CQ28" s="290"/>
      <c r="CR28" s="318"/>
      <c r="CS28" s="318"/>
      <c r="CT28" s="290"/>
      <c r="CU28" s="290"/>
      <c r="CV28" s="318"/>
      <c r="CW28" s="318"/>
      <c r="CX28" s="317"/>
      <c r="CY28" s="317"/>
      <c r="CZ28" s="330">
        <v>1817</v>
      </c>
      <c r="DA28" s="319"/>
      <c r="DB28" s="317"/>
      <c r="DC28" s="319"/>
      <c r="DD28" s="319"/>
      <c r="DE28" s="320"/>
      <c r="DF28" s="320"/>
      <c r="DG28" s="320"/>
      <c r="DH28" s="289"/>
      <c r="DI28" s="317"/>
      <c r="DJ28" s="317"/>
      <c r="DK28" s="317"/>
      <c r="DL28" s="317"/>
      <c r="DM28" s="317"/>
      <c r="DN28" s="320"/>
      <c r="DO28" s="321"/>
      <c r="DP28" s="290"/>
      <c r="DQ28" s="290"/>
      <c r="DR28" s="318"/>
      <c r="DS28" s="318"/>
      <c r="DT28" s="290"/>
      <c r="DU28" s="318"/>
      <c r="DV28" s="318"/>
      <c r="DW28" s="288"/>
      <c r="DX28" s="288"/>
      <c r="DY28" s="290"/>
      <c r="DZ28" s="290"/>
      <c r="EA28" s="318"/>
      <c r="EB28" s="290"/>
      <c r="EC28" s="318"/>
      <c r="ED28" s="289"/>
      <c r="EE28" s="289"/>
      <c r="EF28" s="289"/>
      <c r="EG28" s="289">
        <v>12000000</v>
      </c>
      <c r="EH28" s="289"/>
      <c r="EI28" s="289">
        <v>12000000</v>
      </c>
      <c r="EJ28" s="289"/>
      <c r="EK28" s="290"/>
    </row>
    <row r="29" spans="1:141" ht="109.15" customHeight="1" x14ac:dyDescent="0.2">
      <c r="A29" s="403" t="s">
        <v>474</v>
      </c>
      <c r="B29" s="404" t="s">
        <v>472</v>
      </c>
      <c r="C29" s="404" t="s">
        <v>214</v>
      </c>
      <c r="D29" s="238" t="s">
        <v>758</v>
      </c>
      <c r="E29" s="238" t="s">
        <v>179</v>
      </c>
      <c r="F29" s="403"/>
      <c r="G29" s="403"/>
      <c r="H29" s="403"/>
      <c r="I29" s="403"/>
      <c r="J29" s="403" t="s">
        <v>804</v>
      </c>
      <c r="K29" s="403"/>
      <c r="L29" s="405">
        <v>85500</v>
      </c>
      <c r="M29" s="168"/>
      <c r="N29" s="462"/>
      <c r="O29" s="169"/>
      <c r="P29" s="372"/>
      <c r="Q29" s="372"/>
      <c r="R29" s="372"/>
      <c r="S29" s="406">
        <v>11.36</v>
      </c>
      <c r="T29" s="406">
        <v>12</v>
      </c>
      <c r="U29" s="462"/>
      <c r="V29" s="172">
        <f>IF(AU29&lt;30,0,IF(AU29&lt;50,5,IF(AU29&lt;65,10,IF(AU29&gt;66,15))))</f>
        <v>0</v>
      </c>
      <c r="W29" s="373">
        <v>0</v>
      </c>
      <c r="X29" s="374">
        <f t="shared" si="13"/>
        <v>3.2089679958925209E-6</v>
      </c>
      <c r="Y29" s="375">
        <v>0</v>
      </c>
      <c r="Z29" s="375" t="s">
        <v>749</v>
      </c>
      <c r="AA29" s="372" t="s">
        <v>161</v>
      </c>
      <c r="AB29" s="375">
        <f>IF(AC29="Yes",10,0)</f>
        <v>0</v>
      </c>
      <c r="AC29" s="376" t="s">
        <v>162</v>
      </c>
      <c r="AD29" s="377">
        <f>IF(AE29="Yes",10,0)</f>
        <v>0</v>
      </c>
      <c r="AE29" s="376" t="s">
        <v>162</v>
      </c>
      <c r="AF29" s="407">
        <f t="shared" si="2"/>
        <v>0</v>
      </c>
      <c r="AG29" s="407">
        <f t="shared" si="18"/>
        <v>20</v>
      </c>
      <c r="AH29" s="407">
        <f t="shared" si="4"/>
        <v>15</v>
      </c>
      <c r="AI29" s="407">
        <f t="shared" si="15"/>
        <v>10</v>
      </c>
      <c r="AJ29" s="332" t="s">
        <v>161</v>
      </c>
      <c r="AK29" s="407">
        <f t="shared" si="16"/>
        <v>15</v>
      </c>
      <c r="AL29" s="332" t="s">
        <v>751</v>
      </c>
      <c r="AM29" s="407">
        <f t="shared" si="7"/>
        <v>10</v>
      </c>
      <c r="AN29" s="332" t="s">
        <v>161</v>
      </c>
      <c r="AO29" s="407">
        <f>IF(AP29="Yes",5,0)</f>
        <v>0</v>
      </c>
      <c r="AP29" s="332" t="s">
        <v>162</v>
      </c>
      <c r="AQ29" s="407">
        <f>IF(AR29="Yes",5,0)</f>
        <v>5</v>
      </c>
      <c r="AR29" s="332" t="s">
        <v>161</v>
      </c>
      <c r="AS29" s="378"/>
      <c r="AT29" s="378"/>
      <c r="AU29" s="378">
        <v>20.6</v>
      </c>
      <c r="AV29" s="378"/>
      <c r="AW29" s="378"/>
      <c r="AX29" s="378"/>
      <c r="AY29" s="378"/>
      <c r="AZ29" s="378"/>
      <c r="BA29" s="452"/>
      <c r="BB29" s="448"/>
      <c r="BC29" s="452"/>
      <c r="BD29" s="339" t="s">
        <v>214</v>
      </c>
      <c r="BE29" s="379"/>
      <c r="BF29" s="339"/>
      <c r="BG29" s="379"/>
      <c r="BH29" s="339"/>
      <c r="BI29" s="379"/>
      <c r="BJ29" s="379"/>
      <c r="BK29" s="379"/>
      <c r="BL29" s="379"/>
      <c r="BM29" s="379"/>
      <c r="BN29" s="379"/>
      <c r="BO29" s="379"/>
      <c r="BP29" s="379"/>
      <c r="BQ29" s="406">
        <f>SUM(AF29+AG29+AH29+AI29+AK29+AM29+AO29+AQ29)</f>
        <v>75</v>
      </c>
      <c r="BR29" s="379"/>
      <c r="BS29" s="379"/>
      <c r="BT29" s="379"/>
      <c r="BU29" s="407">
        <v>50</v>
      </c>
      <c r="BV29" s="406">
        <f t="shared" si="19"/>
        <v>23.86</v>
      </c>
      <c r="BW29" s="406">
        <f>BV29+T29</f>
        <v>35.86</v>
      </c>
      <c r="BX29" s="514" t="s">
        <v>848</v>
      </c>
      <c r="BY29" s="379"/>
      <c r="BZ29" s="313"/>
      <c r="CA29" s="285" t="s">
        <v>472</v>
      </c>
      <c r="CB29" s="313"/>
      <c r="CC29" s="285"/>
      <c r="CD29" s="313"/>
      <c r="CE29" s="285"/>
      <c r="CF29" s="313"/>
      <c r="CG29" s="285"/>
      <c r="CH29" s="313"/>
      <c r="CI29" s="287"/>
      <c r="CJ29" s="287"/>
      <c r="CK29" s="285"/>
      <c r="CL29" s="285"/>
      <c r="CM29" s="285"/>
      <c r="CN29" s="312"/>
      <c r="CO29" s="312">
        <v>175290</v>
      </c>
      <c r="CP29" s="287"/>
      <c r="CQ29" s="287"/>
      <c r="CR29" s="313"/>
      <c r="CS29" s="313"/>
      <c r="CT29" s="287"/>
      <c r="CU29" s="287"/>
      <c r="CV29" s="313"/>
      <c r="CW29" s="313"/>
      <c r="CX29" s="312"/>
      <c r="CY29" s="312"/>
      <c r="CZ29" s="314">
        <v>152000</v>
      </c>
      <c r="DA29" s="314"/>
      <c r="DB29" s="312"/>
      <c r="DC29" s="314"/>
      <c r="DD29" s="314"/>
      <c r="DE29" s="315"/>
      <c r="DF29" s="315"/>
      <c r="DG29" s="315"/>
      <c r="DH29" s="286"/>
      <c r="DI29" s="312"/>
      <c r="DJ29" s="312"/>
      <c r="DK29" s="312"/>
      <c r="DL29" s="312"/>
      <c r="DM29" s="312"/>
      <c r="DN29" s="315"/>
      <c r="DO29" s="316"/>
      <c r="DP29" s="287"/>
      <c r="DQ29" s="287"/>
      <c r="DR29" s="313"/>
      <c r="DS29" s="313"/>
      <c r="DT29" s="287"/>
      <c r="DU29" s="313"/>
      <c r="DV29" s="313"/>
      <c r="DW29" s="285"/>
      <c r="DX29" s="285"/>
      <c r="DY29" s="287"/>
      <c r="DZ29" s="287"/>
      <c r="EA29" s="313"/>
      <c r="EB29" s="287"/>
      <c r="EC29" s="313"/>
      <c r="ED29" s="286"/>
      <c r="EE29" s="286"/>
      <c r="EF29" s="286"/>
      <c r="EG29" s="286">
        <v>855000</v>
      </c>
      <c r="EH29" s="286"/>
      <c r="EI29" s="286">
        <v>85500</v>
      </c>
      <c r="EJ29" s="286"/>
      <c r="EK29" s="287" t="s">
        <v>475</v>
      </c>
    </row>
    <row r="30" spans="1:141" ht="46.9" hidden="1" customHeight="1" x14ac:dyDescent="0.2">
      <c r="A30" s="403" t="s">
        <v>488</v>
      </c>
      <c r="B30" s="404" t="s">
        <v>472</v>
      </c>
      <c r="C30" s="404" t="s">
        <v>214</v>
      </c>
      <c r="D30" s="238" t="s">
        <v>760</v>
      </c>
      <c r="E30" s="238" t="s">
        <v>179</v>
      </c>
      <c r="F30" s="403"/>
      <c r="G30" s="403" t="s">
        <v>489</v>
      </c>
      <c r="H30" s="403"/>
      <c r="I30" s="403"/>
      <c r="J30" s="403" t="s">
        <v>775</v>
      </c>
      <c r="K30" s="403"/>
      <c r="L30" s="405">
        <v>16000000</v>
      </c>
      <c r="M30" s="137"/>
      <c r="N30" s="462"/>
      <c r="O30" s="138"/>
      <c r="P30" s="353"/>
      <c r="Q30" s="353"/>
      <c r="R30" s="353"/>
      <c r="S30" s="406">
        <v>16.3</v>
      </c>
      <c r="T30" s="354">
        <v>7.5</v>
      </c>
      <c r="U30" s="462"/>
      <c r="V30" s="143"/>
      <c r="W30" s="355"/>
      <c r="X30" s="356">
        <f t="shared" si="13"/>
        <v>263.20984404816738</v>
      </c>
      <c r="Y30" s="357"/>
      <c r="Z30" s="357"/>
      <c r="AA30" s="357" t="s">
        <v>161</v>
      </c>
      <c r="AB30" s="357"/>
      <c r="AC30" s="357"/>
      <c r="AD30" s="357"/>
      <c r="AE30" s="357"/>
      <c r="AF30" s="407">
        <f t="shared" si="2"/>
        <v>5</v>
      </c>
      <c r="AG30" s="407">
        <f t="shared" si="18"/>
        <v>20</v>
      </c>
      <c r="AH30" s="407">
        <f t="shared" si="4"/>
        <v>15</v>
      </c>
      <c r="AI30" s="487">
        <f t="shared" si="15"/>
        <v>10</v>
      </c>
      <c r="AJ30" s="398" t="s">
        <v>161</v>
      </c>
      <c r="AK30" s="407">
        <f t="shared" si="16"/>
        <v>15</v>
      </c>
      <c r="AL30" s="354" t="s">
        <v>751</v>
      </c>
      <c r="AM30" s="407">
        <f t="shared" si="7"/>
        <v>10</v>
      </c>
      <c r="AN30" s="354" t="s">
        <v>161</v>
      </c>
      <c r="AO30" s="407">
        <f>IF(AP30="Yes",5,0)</f>
        <v>0</v>
      </c>
      <c r="AP30" s="354" t="s">
        <v>162</v>
      </c>
      <c r="AQ30" s="407">
        <f>IF(AR30="Yes",5,0)</f>
        <v>0</v>
      </c>
      <c r="AR30" s="354" t="s">
        <v>162</v>
      </c>
      <c r="AS30" s="359"/>
      <c r="AT30" s="359"/>
      <c r="AU30" s="359">
        <v>38.5</v>
      </c>
      <c r="AV30" s="359"/>
      <c r="AW30" s="359"/>
      <c r="AX30" s="359"/>
      <c r="AY30" s="359"/>
      <c r="AZ30" s="359"/>
      <c r="BA30" s="461"/>
      <c r="BB30" s="448"/>
      <c r="BC30" s="461"/>
      <c r="BD30" s="346" t="s">
        <v>214</v>
      </c>
      <c r="BE30" s="360"/>
      <c r="BF30" s="346"/>
      <c r="BG30" s="360"/>
      <c r="BH30" s="346"/>
      <c r="BI30" s="360"/>
      <c r="BJ30" s="360"/>
      <c r="BK30" s="360"/>
      <c r="BL30" s="360"/>
      <c r="BM30" s="360"/>
      <c r="BN30" s="360"/>
      <c r="BO30" s="360"/>
      <c r="BP30" s="360"/>
      <c r="BQ30" s="406">
        <f>SUM(AF30+AG30+AH30+AI30++AK30+AM30+AO30+AQ30)</f>
        <v>75</v>
      </c>
      <c r="BR30" s="360"/>
      <c r="BS30" s="360"/>
      <c r="BT30" s="360"/>
      <c r="BU30" s="407">
        <v>0</v>
      </c>
      <c r="BV30" s="406">
        <f t="shared" si="19"/>
        <v>16.3</v>
      </c>
      <c r="BW30" s="406"/>
      <c r="BX30" s="408"/>
      <c r="BY30" s="360"/>
      <c r="BZ30" s="318"/>
      <c r="CA30" s="288"/>
      <c r="CB30" s="318"/>
      <c r="CC30" s="288"/>
      <c r="CD30" s="318"/>
      <c r="CE30" s="288"/>
      <c r="CF30" s="318"/>
      <c r="CG30" s="288"/>
      <c r="CH30" s="318"/>
      <c r="CI30" s="290"/>
      <c r="CJ30" s="290"/>
      <c r="CK30" s="288"/>
      <c r="CL30" s="288"/>
      <c r="CM30" s="288"/>
      <c r="CN30" s="317"/>
      <c r="CO30" s="317">
        <f>13*2</f>
        <v>26</v>
      </c>
      <c r="CP30" s="290"/>
      <c r="CQ30" s="290"/>
      <c r="CR30" s="318"/>
      <c r="CS30" s="318"/>
      <c r="CT30" s="290"/>
      <c r="CU30" s="290"/>
      <c r="CV30" s="318"/>
      <c r="CW30" s="318"/>
      <c r="CX30" s="317"/>
      <c r="CY30" s="317"/>
      <c r="CZ30" s="330">
        <v>2338</v>
      </c>
      <c r="DA30" s="319"/>
      <c r="DB30" s="317"/>
      <c r="DC30" s="319"/>
      <c r="DD30" s="319"/>
      <c r="DE30" s="320"/>
      <c r="DF30" s="320"/>
      <c r="DG30" s="320"/>
      <c r="DH30" s="289"/>
      <c r="DI30" s="317"/>
      <c r="DJ30" s="317"/>
      <c r="DK30" s="317"/>
      <c r="DL30" s="317"/>
      <c r="DM30" s="317"/>
      <c r="DN30" s="320"/>
      <c r="DO30" s="321"/>
      <c r="DP30" s="290"/>
      <c r="DQ30" s="290"/>
      <c r="DR30" s="318"/>
      <c r="DS30" s="318"/>
      <c r="DT30" s="290"/>
      <c r="DU30" s="318"/>
      <c r="DV30" s="318"/>
      <c r="DW30" s="288"/>
      <c r="DX30" s="288"/>
      <c r="DY30" s="290"/>
      <c r="DZ30" s="290"/>
      <c r="EA30" s="318"/>
      <c r="EB30" s="290"/>
      <c r="EC30" s="318"/>
      <c r="ED30" s="289"/>
      <c r="EE30" s="289"/>
      <c r="EF30" s="289"/>
      <c r="EG30" s="289">
        <v>16000000</v>
      </c>
      <c r="EH30" s="289"/>
      <c r="EI30" s="289">
        <v>16000000</v>
      </c>
      <c r="EJ30" s="289"/>
      <c r="EK30" s="290"/>
    </row>
    <row r="31" spans="1:141" ht="62.45" hidden="1" customHeight="1" x14ac:dyDescent="0.2">
      <c r="A31" s="403" t="s">
        <v>490</v>
      </c>
      <c r="B31" s="404" t="s">
        <v>472</v>
      </c>
      <c r="C31" s="404" t="s">
        <v>214</v>
      </c>
      <c r="D31" s="238" t="s">
        <v>760</v>
      </c>
      <c r="E31" s="238" t="s">
        <v>179</v>
      </c>
      <c r="F31" s="403"/>
      <c r="G31" s="403" t="s">
        <v>489</v>
      </c>
      <c r="H31" s="403"/>
      <c r="I31" s="403"/>
      <c r="J31" s="403" t="s">
        <v>776</v>
      </c>
      <c r="K31" s="403"/>
      <c r="L31" s="405">
        <v>16000000</v>
      </c>
      <c r="M31" s="137"/>
      <c r="N31" s="462"/>
      <c r="O31" s="138"/>
      <c r="P31" s="353"/>
      <c r="Q31" s="353"/>
      <c r="R31" s="353"/>
      <c r="S31" s="406">
        <v>15.3</v>
      </c>
      <c r="T31" s="354">
        <v>7.5</v>
      </c>
      <c r="U31" s="462"/>
      <c r="V31" s="143"/>
      <c r="W31" s="355"/>
      <c r="X31" s="356">
        <f t="shared" si="13"/>
        <v>263.20984404816738</v>
      </c>
      <c r="Y31" s="357"/>
      <c r="Z31" s="357"/>
      <c r="AA31" s="357" t="s">
        <v>161</v>
      </c>
      <c r="AB31" s="357"/>
      <c r="AC31" s="357"/>
      <c r="AD31" s="357"/>
      <c r="AE31" s="357"/>
      <c r="AF31" s="407">
        <f t="shared" si="2"/>
        <v>5</v>
      </c>
      <c r="AG31" s="407">
        <f t="shared" si="18"/>
        <v>20</v>
      </c>
      <c r="AH31" s="407">
        <f t="shared" si="4"/>
        <v>15</v>
      </c>
      <c r="AI31" s="487">
        <f t="shared" si="15"/>
        <v>10</v>
      </c>
      <c r="AJ31" s="398" t="s">
        <v>161</v>
      </c>
      <c r="AK31" s="407">
        <f t="shared" si="16"/>
        <v>15</v>
      </c>
      <c r="AL31" s="354" t="s">
        <v>751</v>
      </c>
      <c r="AM31" s="407">
        <f t="shared" si="7"/>
        <v>10</v>
      </c>
      <c r="AN31" s="354" t="s">
        <v>161</v>
      </c>
      <c r="AO31" s="407">
        <f>IF(AP31="Yes",5,0)</f>
        <v>0</v>
      </c>
      <c r="AP31" s="354" t="s">
        <v>162</v>
      </c>
      <c r="AQ31" s="407">
        <f>IF(AR31="Yes",5,0)</f>
        <v>0</v>
      </c>
      <c r="AR31" s="354" t="s">
        <v>162</v>
      </c>
      <c r="AS31" s="359"/>
      <c r="AT31" s="359"/>
      <c r="AU31" s="359">
        <v>38.5</v>
      </c>
      <c r="AV31" s="359"/>
      <c r="AW31" s="359"/>
      <c r="AX31" s="359"/>
      <c r="AY31" s="359"/>
      <c r="AZ31" s="359"/>
      <c r="BA31" s="461"/>
      <c r="BB31" s="448"/>
      <c r="BC31" s="461"/>
      <c r="BD31" s="346" t="s">
        <v>214</v>
      </c>
      <c r="BE31" s="360"/>
      <c r="BF31" s="346"/>
      <c r="BG31" s="360"/>
      <c r="BH31" s="346"/>
      <c r="BI31" s="360"/>
      <c r="BJ31" s="360"/>
      <c r="BK31" s="360"/>
      <c r="BL31" s="360"/>
      <c r="BM31" s="360"/>
      <c r="BN31" s="360"/>
      <c r="BO31" s="360"/>
      <c r="BP31" s="360"/>
      <c r="BQ31" s="406">
        <f>SUM(AF31+AG31+AH31+AI31++AK31+AM31+AO31+AQ31)</f>
        <v>75</v>
      </c>
      <c r="BR31" s="360"/>
      <c r="BS31" s="360"/>
      <c r="BT31" s="360"/>
      <c r="BU31" s="407">
        <v>0</v>
      </c>
      <c r="BV31" s="406">
        <f t="shared" si="19"/>
        <v>15.3</v>
      </c>
      <c r="BW31" s="406"/>
      <c r="BX31" s="408"/>
      <c r="BY31" s="360"/>
      <c r="BZ31" s="318"/>
      <c r="CA31" s="288" t="s">
        <v>242</v>
      </c>
      <c r="CB31" s="318"/>
      <c r="CC31" s="288"/>
      <c r="CD31" s="318"/>
      <c r="CE31" s="288"/>
      <c r="CF31" s="318"/>
      <c r="CG31" s="288"/>
      <c r="CH31" s="318"/>
      <c r="CI31" s="290"/>
      <c r="CJ31" s="290"/>
      <c r="CK31" s="288"/>
      <c r="CL31" s="288"/>
      <c r="CM31" s="288"/>
      <c r="CN31" s="317"/>
      <c r="CO31" s="317">
        <f>13*2</f>
        <v>26</v>
      </c>
      <c r="CP31" s="290"/>
      <c r="CQ31" s="290"/>
      <c r="CR31" s="318"/>
      <c r="CS31" s="318"/>
      <c r="CT31" s="290"/>
      <c r="CU31" s="290"/>
      <c r="CV31" s="318"/>
      <c r="CW31" s="318"/>
      <c r="CX31" s="317"/>
      <c r="CY31" s="317"/>
      <c r="CZ31" s="330">
        <v>2338</v>
      </c>
      <c r="DA31" s="319"/>
      <c r="DB31" s="317"/>
      <c r="DC31" s="319"/>
      <c r="DD31" s="319"/>
      <c r="DE31" s="320"/>
      <c r="DF31" s="320"/>
      <c r="DG31" s="320"/>
      <c r="DH31" s="289"/>
      <c r="DI31" s="317"/>
      <c r="DJ31" s="317"/>
      <c r="DK31" s="317"/>
      <c r="DL31" s="317"/>
      <c r="DM31" s="317"/>
      <c r="DN31" s="320"/>
      <c r="DO31" s="321"/>
      <c r="DP31" s="290"/>
      <c r="DQ31" s="290"/>
      <c r="DR31" s="318"/>
      <c r="DS31" s="318"/>
      <c r="DT31" s="290"/>
      <c r="DU31" s="318"/>
      <c r="DV31" s="318"/>
      <c r="DW31" s="288"/>
      <c r="DX31" s="288"/>
      <c r="DY31" s="290"/>
      <c r="DZ31" s="290"/>
      <c r="EA31" s="318"/>
      <c r="EB31" s="290"/>
      <c r="EC31" s="318"/>
      <c r="ED31" s="289"/>
      <c r="EE31" s="289"/>
      <c r="EF31" s="289"/>
      <c r="EG31" s="289">
        <v>16000000</v>
      </c>
      <c r="EH31" s="289"/>
      <c r="EI31" s="289">
        <v>16000000</v>
      </c>
      <c r="EJ31" s="289"/>
      <c r="EK31" s="290"/>
    </row>
    <row r="32" spans="1:141" ht="36.6" hidden="1" customHeight="1" x14ac:dyDescent="0.2">
      <c r="A32" s="403" t="s">
        <v>556</v>
      </c>
      <c r="B32" s="404" t="s">
        <v>197</v>
      </c>
      <c r="C32" s="404" t="s">
        <v>194</v>
      </c>
      <c r="D32" s="238" t="s">
        <v>759</v>
      </c>
      <c r="E32" s="238" t="s">
        <v>179</v>
      </c>
      <c r="F32" s="403"/>
      <c r="G32" s="403" t="s">
        <v>505</v>
      </c>
      <c r="H32" s="403"/>
      <c r="I32" s="403"/>
      <c r="J32" s="403" t="s">
        <v>557</v>
      </c>
      <c r="K32" s="403"/>
      <c r="L32" s="405">
        <v>230400</v>
      </c>
      <c r="M32" s="154"/>
      <c r="N32" s="462"/>
      <c r="O32" s="155"/>
      <c r="P32" s="367"/>
      <c r="Q32" s="367"/>
      <c r="R32" s="367"/>
      <c r="S32" s="406">
        <v>7.47</v>
      </c>
      <c r="T32" s="364"/>
      <c r="U32" s="462"/>
      <c r="V32" s="159" t="s">
        <v>155</v>
      </c>
      <c r="W32" s="365"/>
      <c r="X32" s="366">
        <f t="shared" si="13"/>
        <v>7552.4888138593415</v>
      </c>
      <c r="Y32" s="367"/>
      <c r="Z32" s="367"/>
      <c r="AA32" s="367" t="s">
        <v>161</v>
      </c>
      <c r="AB32" s="365">
        <f>IF(AC32="Yes",10,0)</f>
        <v>0</v>
      </c>
      <c r="AC32" s="367"/>
      <c r="AD32" s="368">
        <f>IF(AE32="Yes",10,0)</f>
        <v>0</v>
      </c>
      <c r="AE32" s="367"/>
      <c r="AF32" s="407">
        <f t="shared" si="2"/>
        <v>0</v>
      </c>
      <c r="AG32" s="407">
        <f>IF(BM30&lt;999,20,IF(BM30&lt;1499,15,IF(BM30&lt;1999,10,IF(BM30&lt;3999,5,IF(BM30&gt;4000,0)))))</f>
        <v>20</v>
      </c>
      <c r="AH32" s="407">
        <f t="shared" si="4"/>
        <v>15</v>
      </c>
      <c r="AI32" s="407">
        <f t="shared" si="15"/>
        <v>10</v>
      </c>
      <c r="AJ32" s="364" t="s">
        <v>161</v>
      </c>
      <c r="AK32" s="407">
        <f t="shared" si="16"/>
        <v>15</v>
      </c>
      <c r="AL32" s="364" t="s">
        <v>751</v>
      </c>
      <c r="AM32" s="407">
        <f t="shared" si="7"/>
        <v>10</v>
      </c>
      <c r="AN32" s="364" t="s">
        <v>161</v>
      </c>
      <c r="AO32" s="407">
        <f>IF(AP32="Yes",5,0)</f>
        <v>5</v>
      </c>
      <c r="AP32" s="364" t="s">
        <v>161</v>
      </c>
      <c r="AQ32" s="407">
        <f t="shared" ref="AQ32:AQ46" si="20">IF(AR32="Yes",10,0)</f>
        <v>0</v>
      </c>
      <c r="AR32" s="364" t="s">
        <v>162</v>
      </c>
      <c r="AS32" s="370"/>
      <c r="AT32" s="370"/>
      <c r="AU32" s="370"/>
      <c r="AV32" s="370"/>
      <c r="AW32" s="370"/>
      <c r="AX32" s="370"/>
      <c r="AY32" s="370"/>
      <c r="AZ32" s="370"/>
      <c r="BA32" s="451"/>
      <c r="BB32" s="448"/>
      <c r="BC32" s="451"/>
      <c r="BD32" s="345" t="s">
        <v>194</v>
      </c>
      <c r="BE32" s="371"/>
      <c r="BF32" s="345"/>
      <c r="BG32" s="371"/>
      <c r="BH32" s="345"/>
      <c r="BI32" s="371"/>
      <c r="BJ32" s="371"/>
      <c r="BK32" s="371"/>
      <c r="BL32" s="371"/>
      <c r="BM32" s="371"/>
      <c r="BN32" s="371"/>
      <c r="BO32" s="371"/>
      <c r="BP32" s="371"/>
      <c r="BQ32" s="406">
        <f>SUM(AF32+AG32+AH32+AI32+AK32+AM32+AO32+AQ32)</f>
        <v>75</v>
      </c>
      <c r="BR32" s="371"/>
      <c r="BS32" s="371"/>
      <c r="BT32" s="371"/>
      <c r="BU32" s="408"/>
      <c r="BV32" s="408"/>
      <c r="BW32" s="408"/>
      <c r="BX32" s="408"/>
      <c r="BY32" s="371"/>
      <c r="BZ32" s="293"/>
      <c r="CA32" s="291" t="s">
        <v>197</v>
      </c>
      <c r="CB32" s="293"/>
      <c r="CC32" s="291"/>
      <c r="CD32" s="293"/>
      <c r="CE32" s="291"/>
      <c r="CF32" s="293"/>
      <c r="CG32" s="291"/>
      <c r="CH32" s="293"/>
      <c r="CI32" s="294"/>
      <c r="CJ32" s="294"/>
      <c r="CK32" s="291"/>
      <c r="CL32" s="291"/>
      <c r="CM32" s="291"/>
      <c r="CN32" s="305"/>
      <c r="CO32" s="305">
        <v>0.85</v>
      </c>
      <c r="CP32" s="294"/>
      <c r="CQ32" s="294"/>
      <c r="CR32" s="293"/>
      <c r="CS32" s="293"/>
      <c r="CT32" s="294"/>
      <c r="CU32" s="294"/>
      <c r="CV32" s="293"/>
      <c r="CW32" s="293"/>
      <c r="CX32" s="305"/>
      <c r="CY32" s="305"/>
      <c r="CZ32" s="295">
        <v>35.89</v>
      </c>
      <c r="DA32" s="295"/>
      <c r="DB32" s="305"/>
      <c r="DC32" s="295"/>
      <c r="DD32" s="295"/>
      <c r="DE32" s="306"/>
      <c r="DF32" s="306"/>
      <c r="DG32" s="306"/>
      <c r="DH32" s="292"/>
      <c r="DI32" s="305"/>
      <c r="DJ32" s="305"/>
      <c r="DK32" s="305"/>
      <c r="DL32" s="305"/>
      <c r="DM32" s="305"/>
      <c r="DN32" s="306"/>
      <c r="DO32" s="296"/>
      <c r="DP32" s="294"/>
      <c r="DQ32" s="294"/>
      <c r="DR32" s="293"/>
      <c r="DS32" s="293"/>
      <c r="DT32" s="294"/>
      <c r="DU32" s="293"/>
      <c r="DV32" s="293"/>
      <c r="DW32" s="291"/>
      <c r="DX32" s="291"/>
      <c r="DY32" s="294"/>
      <c r="DZ32" s="294"/>
      <c r="EA32" s="293"/>
      <c r="EB32" s="294"/>
      <c r="EC32" s="293"/>
      <c r="ED32" s="292"/>
      <c r="EE32" s="292"/>
      <c r="EF32" s="292"/>
      <c r="EG32" s="292">
        <v>256000</v>
      </c>
      <c r="EH32" s="292"/>
      <c r="EI32" s="292">
        <v>230400</v>
      </c>
      <c r="EJ32" s="292"/>
      <c r="EK32" s="294"/>
    </row>
    <row r="33" spans="1:141" ht="62.45" hidden="1" customHeight="1" x14ac:dyDescent="0.2">
      <c r="A33" s="403" t="s">
        <v>145</v>
      </c>
      <c r="B33" s="404" t="s">
        <v>196</v>
      </c>
      <c r="C33" s="404" t="s">
        <v>194</v>
      </c>
      <c r="D33" s="238" t="s">
        <v>757</v>
      </c>
      <c r="E33" s="238" t="s">
        <v>153</v>
      </c>
      <c r="F33" s="403" t="s">
        <v>156</v>
      </c>
      <c r="G33" s="403" t="s">
        <v>437</v>
      </c>
      <c r="H33" s="403" t="s">
        <v>438</v>
      </c>
      <c r="I33" s="403" t="s">
        <v>439</v>
      </c>
      <c r="J33" s="403" t="s">
        <v>440</v>
      </c>
      <c r="K33" s="403" t="s">
        <v>180</v>
      </c>
      <c r="L33" s="405">
        <v>296415000</v>
      </c>
      <c r="M33" s="126">
        <v>13.963177203030861</v>
      </c>
      <c r="N33" s="462"/>
      <c r="O33" s="103">
        <v>18.190000000000001</v>
      </c>
      <c r="P33" s="331">
        <f>(V33+W33+Y33+Z33+AB33+AD33)</f>
        <v>55</v>
      </c>
      <c r="Q33" s="331"/>
      <c r="R33" s="331">
        <f>O33+P33+Q33</f>
        <v>73.19</v>
      </c>
      <c r="S33" s="406">
        <v>14.61</v>
      </c>
      <c r="T33" s="331"/>
      <c r="U33" s="462"/>
      <c r="V33" s="104">
        <f>IF(AU33&lt;30,0,IF(AU33&lt;50,5,IF(AU33&lt;65,10,IF(AU33&gt;66,15))))</f>
        <v>10</v>
      </c>
      <c r="W33" s="338">
        <f>IF(X33&lt;499,15,IF(X33&lt;999,10,IF(X33&lt;1499,5,IF(X33&gt;1500,0))))</f>
        <v>0</v>
      </c>
      <c r="X33" s="384">
        <f t="shared" si="13"/>
        <v>1821.1995352104639</v>
      </c>
      <c r="Y33" s="338">
        <f>IF(DD33&lt;500,0,IF(DD33&lt;1000,5,IF(DD33&gt;1000,10)))</f>
        <v>10</v>
      </c>
      <c r="Z33" s="338">
        <f>IF(AA33="Yes",15,0)</f>
        <v>15</v>
      </c>
      <c r="AA33" s="331" t="s">
        <v>161</v>
      </c>
      <c r="AB33" s="338">
        <f>IF(AC33="Yes",10,0)</f>
        <v>10</v>
      </c>
      <c r="AC33" s="385" t="s">
        <v>161</v>
      </c>
      <c r="AD33" s="338">
        <f>IF(AE33="Yes",10,0)</f>
        <v>10</v>
      </c>
      <c r="AE33" s="385" t="s">
        <v>161</v>
      </c>
      <c r="AF33" s="407">
        <f t="shared" si="2"/>
        <v>10</v>
      </c>
      <c r="AG33" s="407">
        <f>IF(BM31&lt;999,20,IF(BM31&lt;1499,15,IF(BM31&lt;1999,10,IF(BM31&lt;3999,5,IF(BM31&gt;4000,0)))))</f>
        <v>20</v>
      </c>
      <c r="AH33" s="407">
        <f t="shared" si="4"/>
        <v>15</v>
      </c>
      <c r="AI33" s="407">
        <f t="shared" si="15"/>
        <v>10</v>
      </c>
      <c r="AJ33" s="406" t="s">
        <v>161</v>
      </c>
      <c r="AK33" s="407">
        <v>15</v>
      </c>
      <c r="AL33" s="406" t="s">
        <v>751</v>
      </c>
      <c r="AM33" s="407">
        <f t="shared" si="7"/>
        <v>10</v>
      </c>
      <c r="AN33" s="406" t="s">
        <v>161</v>
      </c>
      <c r="AO33" s="407">
        <f>IF(AP33="Yes",10,0)</f>
        <v>0</v>
      </c>
      <c r="AP33" s="406" t="s">
        <v>162</v>
      </c>
      <c r="AQ33" s="407">
        <f t="shared" si="20"/>
        <v>0</v>
      </c>
      <c r="AR33" s="406" t="s">
        <v>162</v>
      </c>
      <c r="AS33" s="385">
        <v>13.832167036632629</v>
      </c>
      <c r="AT33" s="385">
        <v>0.39403603056525477</v>
      </c>
      <c r="AU33" s="385">
        <v>56.903493981509996</v>
      </c>
      <c r="AV33" s="385">
        <v>10.770627201140798</v>
      </c>
      <c r="AW33" s="385">
        <v>18.508414444923371</v>
      </c>
      <c r="AX33" s="385">
        <v>35.755430809828404</v>
      </c>
      <c r="AY33" s="385">
        <v>0</v>
      </c>
      <c r="AZ33" s="385">
        <v>75</v>
      </c>
      <c r="BA33" s="455"/>
      <c r="BB33" s="448"/>
      <c r="BC33" s="442"/>
      <c r="BD33" s="337" t="s">
        <v>194</v>
      </c>
      <c r="BE33" s="386">
        <v>89.61</v>
      </c>
      <c r="BF33" s="337" t="s">
        <v>224</v>
      </c>
      <c r="BG33" s="386">
        <v>10.39</v>
      </c>
      <c r="BH33" s="337" t="s">
        <v>156</v>
      </c>
      <c r="BI33" s="386" t="s">
        <v>156</v>
      </c>
      <c r="BJ33" s="386" t="s">
        <v>195</v>
      </c>
      <c r="BK33" s="386">
        <v>100</v>
      </c>
      <c r="BL33" s="386" t="s">
        <v>156</v>
      </c>
      <c r="BM33" s="386" t="s">
        <v>156</v>
      </c>
      <c r="BN33" s="386" t="s">
        <v>156</v>
      </c>
      <c r="BO33" s="386" t="s">
        <v>156</v>
      </c>
      <c r="BP33" s="331">
        <f>SUM(V33+W33+Y33+Z33+AB33+AD33)</f>
        <v>55</v>
      </c>
      <c r="BQ33" s="406">
        <f>SUM(AF33+AG33+AH33+AI33+AK33+AM33+AO33+AQ33)</f>
        <v>80</v>
      </c>
      <c r="BR33" s="331"/>
      <c r="BS33" s="406"/>
      <c r="BT33" s="338"/>
      <c r="BU33" s="407"/>
      <c r="BV33" s="406">
        <f>S33+BU33*0.25</f>
        <v>14.61</v>
      </c>
      <c r="BW33" s="406"/>
      <c r="BX33" s="410" t="s">
        <v>810</v>
      </c>
      <c r="BY33" s="331">
        <f>O33+BT33*0.25</f>
        <v>18.190000000000001</v>
      </c>
      <c r="BZ33" s="331"/>
      <c r="CA33" s="282" t="s">
        <v>196</v>
      </c>
      <c r="CB33" s="308">
        <v>89.61</v>
      </c>
      <c r="CC33" s="282" t="s">
        <v>225</v>
      </c>
      <c r="CD33" s="308">
        <v>10.39</v>
      </c>
      <c r="CE33" s="282" t="s">
        <v>156</v>
      </c>
      <c r="CF33" s="308" t="s">
        <v>156</v>
      </c>
      <c r="CG33" s="282" t="s">
        <v>156</v>
      </c>
      <c r="CH33" s="308" t="s">
        <v>156</v>
      </c>
      <c r="CI33" s="284">
        <v>1</v>
      </c>
      <c r="CJ33" s="284" t="s">
        <v>184</v>
      </c>
      <c r="CK33" s="282" t="s">
        <v>198</v>
      </c>
      <c r="CL33" s="282" t="s">
        <v>281</v>
      </c>
      <c r="CM33" s="282" t="s">
        <v>441</v>
      </c>
      <c r="CN33" s="307">
        <v>14.46506022</v>
      </c>
      <c r="CO33" s="307">
        <v>14.46506022</v>
      </c>
      <c r="CP33" s="284" t="s">
        <v>158</v>
      </c>
      <c r="CQ33" s="284" t="s">
        <v>168</v>
      </c>
      <c r="CR33" s="308">
        <v>2</v>
      </c>
      <c r="CS33" s="308">
        <v>2</v>
      </c>
      <c r="CT33" s="284" t="s">
        <v>160</v>
      </c>
      <c r="CU33" s="284" t="s">
        <v>160</v>
      </c>
      <c r="CV33" s="308">
        <v>54.750299643765302</v>
      </c>
      <c r="CW33" s="308">
        <v>70</v>
      </c>
      <c r="CX33" s="307">
        <v>12.233633194568</v>
      </c>
      <c r="CY33" s="307">
        <v>87.766366805432</v>
      </c>
      <c r="CZ33" s="309">
        <v>11251.8102699428</v>
      </c>
      <c r="DA33" s="309">
        <v>72347.719571150898</v>
      </c>
      <c r="DB33" s="307">
        <v>0.15552404881092519</v>
      </c>
      <c r="DC33" s="309">
        <v>9875.3050737692665</v>
      </c>
      <c r="DD33" s="309">
        <v>1376.5051961735337</v>
      </c>
      <c r="DE33" s="310">
        <v>4433453.3141525285</v>
      </c>
      <c r="DF33" s="310">
        <v>617972.96167929168</v>
      </c>
      <c r="DG33" s="310">
        <v>5051426.2758318204</v>
      </c>
      <c r="DH33" s="283">
        <v>116798190</v>
      </c>
      <c r="DI33" s="307">
        <v>56.167965979999998</v>
      </c>
      <c r="DJ33" s="307">
        <v>51.059687429999997</v>
      </c>
      <c r="DK33" s="307">
        <v>63.499901289999997</v>
      </c>
      <c r="DL33" s="307" t="s">
        <v>156</v>
      </c>
      <c r="DM33" s="307" t="s">
        <v>156</v>
      </c>
      <c r="DN33" s="310">
        <v>79.840633949681404</v>
      </c>
      <c r="DO33" s="311">
        <v>2.9032765494878602E-4</v>
      </c>
      <c r="DP33" s="284" t="s">
        <v>161</v>
      </c>
      <c r="DQ33" s="284" t="s">
        <v>162</v>
      </c>
      <c r="DR33" s="308">
        <v>12</v>
      </c>
      <c r="DS33" s="308">
        <v>12</v>
      </c>
      <c r="DT33" s="284" t="s">
        <v>162</v>
      </c>
      <c r="DU33" s="308">
        <v>1</v>
      </c>
      <c r="DV33" s="308">
        <v>4</v>
      </c>
      <c r="DW33" s="282" t="s">
        <v>237</v>
      </c>
      <c r="DX33" s="282" t="s">
        <v>164</v>
      </c>
      <c r="DY33" s="284" t="s">
        <v>165</v>
      </c>
      <c r="DZ33" s="284" t="s">
        <v>170</v>
      </c>
      <c r="EA33" s="308">
        <v>1</v>
      </c>
      <c r="EB33" s="284" t="s">
        <v>161</v>
      </c>
      <c r="EC33" s="308">
        <v>21</v>
      </c>
      <c r="ED33" s="283">
        <v>226794000</v>
      </c>
      <c r="EE33" s="283">
        <v>62162000</v>
      </c>
      <c r="EF33" s="283">
        <v>7459000</v>
      </c>
      <c r="EG33" s="283">
        <v>296415000</v>
      </c>
      <c r="EH33" s="283" t="s">
        <v>156</v>
      </c>
      <c r="EI33" s="283">
        <v>296415000</v>
      </c>
      <c r="EJ33" s="283">
        <v>296415000</v>
      </c>
      <c r="EK33" s="284" t="s">
        <v>156</v>
      </c>
    </row>
    <row r="34" spans="1:141" ht="106.15" hidden="1" customHeight="1" x14ac:dyDescent="0.2">
      <c r="A34" s="403" t="s">
        <v>124</v>
      </c>
      <c r="B34" s="404" t="s">
        <v>243</v>
      </c>
      <c r="C34" s="404" t="s">
        <v>214</v>
      </c>
      <c r="D34" s="238" t="s">
        <v>757</v>
      </c>
      <c r="E34" s="238" t="s">
        <v>179</v>
      </c>
      <c r="F34" s="403" t="s">
        <v>156</v>
      </c>
      <c r="G34" s="403" t="s">
        <v>359</v>
      </c>
      <c r="H34" s="403" t="s">
        <v>360</v>
      </c>
      <c r="I34" s="403" t="s">
        <v>361</v>
      </c>
      <c r="J34" s="403" t="s">
        <v>362</v>
      </c>
      <c r="K34" s="403" t="s">
        <v>187</v>
      </c>
      <c r="L34" s="405">
        <v>12540000</v>
      </c>
      <c r="M34" s="186"/>
      <c r="N34" s="462"/>
      <c r="O34" s="187"/>
      <c r="P34" s="383"/>
      <c r="Q34" s="383"/>
      <c r="R34" s="383"/>
      <c r="S34" s="406">
        <v>10.43</v>
      </c>
      <c r="T34" s="331">
        <v>9.75</v>
      </c>
      <c r="U34" s="462"/>
      <c r="V34" s="104" t="s">
        <v>155</v>
      </c>
      <c r="W34" s="338"/>
      <c r="X34" s="384">
        <f t="shared" si="13"/>
        <v>7.9858468392354567</v>
      </c>
      <c r="Y34" s="331"/>
      <c r="Z34" s="331"/>
      <c r="AA34" s="331" t="s">
        <v>161</v>
      </c>
      <c r="AB34" s="331"/>
      <c r="AC34" s="331"/>
      <c r="AD34" s="331"/>
      <c r="AE34" s="331"/>
      <c r="AF34" s="407">
        <f t="shared" si="2"/>
        <v>5</v>
      </c>
      <c r="AG34" s="407">
        <f>IF(X34&lt;999,20,IF(X34&lt;1499,15,IF(X34&lt;1999,10,IF(X34&lt;3999,5,IF(X34&gt;4000,0)))))</f>
        <v>20</v>
      </c>
      <c r="AH34" s="407">
        <f t="shared" si="4"/>
        <v>15</v>
      </c>
      <c r="AI34" s="407">
        <v>10</v>
      </c>
      <c r="AJ34" s="406" t="s">
        <v>162</v>
      </c>
      <c r="AK34" s="407">
        <f>IF(AL34="Minimal",15,0)</f>
        <v>15</v>
      </c>
      <c r="AL34" s="406" t="s">
        <v>751</v>
      </c>
      <c r="AM34" s="407">
        <f t="shared" si="7"/>
        <v>10</v>
      </c>
      <c r="AN34" s="406" t="s">
        <v>161</v>
      </c>
      <c r="AO34" s="407">
        <f>IF(AP34="Yes",10,0)</f>
        <v>0</v>
      </c>
      <c r="AP34" s="406" t="s">
        <v>162</v>
      </c>
      <c r="AQ34" s="407">
        <f t="shared" si="20"/>
        <v>0</v>
      </c>
      <c r="AR34" s="406" t="s">
        <v>162</v>
      </c>
      <c r="AS34" s="385">
        <v>9.3998067385422761</v>
      </c>
      <c r="AT34" s="385">
        <v>0</v>
      </c>
      <c r="AU34" s="385">
        <v>44.936317592166006</v>
      </c>
      <c r="AV34" s="385">
        <v>0</v>
      </c>
      <c r="AW34" s="385" t="s">
        <v>155</v>
      </c>
      <c r="AX34" s="385" t="s">
        <v>155</v>
      </c>
      <c r="AY34" s="385">
        <v>50</v>
      </c>
      <c r="AZ34" s="385">
        <v>0</v>
      </c>
      <c r="BA34" s="456"/>
      <c r="BB34" s="448"/>
      <c r="BC34" s="456"/>
      <c r="BD34" s="337" t="s">
        <v>214</v>
      </c>
      <c r="BE34" s="386">
        <v>100</v>
      </c>
      <c r="BF34" s="337" t="s">
        <v>156</v>
      </c>
      <c r="BG34" s="386" t="s">
        <v>156</v>
      </c>
      <c r="BH34" s="337" t="s">
        <v>156</v>
      </c>
      <c r="BI34" s="386" t="s">
        <v>156</v>
      </c>
      <c r="BJ34" s="386" t="s">
        <v>195</v>
      </c>
      <c r="BK34" s="386">
        <v>100</v>
      </c>
      <c r="BL34" s="386" t="s">
        <v>156</v>
      </c>
      <c r="BM34" s="386" t="s">
        <v>156</v>
      </c>
      <c r="BN34" s="386" t="s">
        <v>156</v>
      </c>
      <c r="BO34" s="386" t="s">
        <v>156</v>
      </c>
      <c r="BP34" s="386"/>
      <c r="BQ34" s="406">
        <f>SUM(AF34+AG34+AH34+AI34+AK34+AM34+AO34+AQ34)</f>
        <v>75</v>
      </c>
      <c r="BR34" s="386"/>
      <c r="BS34" s="408"/>
      <c r="BT34" s="386"/>
      <c r="BU34" s="407">
        <v>100</v>
      </c>
      <c r="BV34" s="406">
        <f>S34+BU34*0.25</f>
        <v>35.43</v>
      </c>
      <c r="BW34" s="406"/>
      <c r="BX34" s="408"/>
      <c r="BY34" s="386"/>
      <c r="BZ34" s="308"/>
      <c r="CA34" s="282" t="s">
        <v>243</v>
      </c>
      <c r="CB34" s="308">
        <v>55.7</v>
      </c>
      <c r="CC34" s="282" t="s">
        <v>242</v>
      </c>
      <c r="CD34" s="308">
        <v>44.3</v>
      </c>
      <c r="CE34" s="282" t="s">
        <v>156</v>
      </c>
      <c r="CF34" s="308" t="s">
        <v>156</v>
      </c>
      <c r="CG34" s="282" t="s">
        <v>156</v>
      </c>
      <c r="CH34" s="308" t="s">
        <v>156</v>
      </c>
      <c r="CI34" s="284">
        <v>1</v>
      </c>
      <c r="CJ34" s="284" t="s">
        <v>184</v>
      </c>
      <c r="CK34" s="282" t="s">
        <v>198</v>
      </c>
      <c r="CL34" s="282" t="s">
        <v>216</v>
      </c>
      <c r="CM34" s="282" t="s">
        <v>363</v>
      </c>
      <c r="CN34" s="307">
        <v>11.004277439999999</v>
      </c>
      <c r="CO34" s="307">
        <v>11.004277439999999</v>
      </c>
      <c r="CP34" s="284" t="s">
        <v>174</v>
      </c>
      <c r="CQ34" s="284" t="s">
        <v>174</v>
      </c>
      <c r="CR34" s="308">
        <v>1</v>
      </c>
      <c r="CS34" s="308">
        <v>1</v>
      </c>
      <c r="CT34" s="284" t="s">
        <v>159</v>
      </c>
      <c r="CU34" s="284" t="s">
        <v>159</v>
      </c>
      <c r="CV34" s="308">
        <v>54</v>
      </c>
      <c r="CW34" s="308">
        <v>54</v>
      </c>
      <c r="CX34" s="307">
        <v>0</v>
      </c>
      <c r="CY34" s="307">
        <v>100</v>
      </c>
      <c r="CZ34" s="309">
        <v>2201.904411</v>
      </c>
      <c r="DA34" s="309">
        <v>15508.10743</v>
      </c>
      <c r="DB34" s="307">
        <v>0.14198408290237127</v>
      </c>
      <c r="DC34" s="309">
        <v>2201.904411</v>
      </c>
      <c r="DD34" s="309">
        <v>0</v>
      </c>
      <c r="DE34" s="310">
        <v>0</v>
      </c>
      <c r="DF34" s="310">
        <v>0</v>
      </c>
      <c r="DG34" s="310">
        <v>0</v>
      </c>
      <c r="DH34" s="283">
        <v>0</v>
      </c>
      <c r="DI34" s="307">
        <v>69.443972479999999</v>
      </c>
      <c r="DJ34" s="307">
        <v>39.267785250000003</v>
      </c>
      <c r="DK34" s="307">
        <v>26.110677290000002</v>
      </c>
      <c r="DL34" s="307" t="s">
        <v>156</v>
      </c>
      <c r="DM34" s="307" t="s">
        <v>156</v>
      </c>
      <c r="DN34" s="310" t="s">
        <v>156</v>
      </c>
      <c r="DO34" s="311" t="s">
        <v>156</v>
      </c>
      <c r="DP34" s="284" t="s">
        <v>162</v>
      </c>
      <c r="DQ34" s="284" t="s">
        <v>162</v>
      </c>
      <c r="DR34" s="308">
        <v>10</v>
      </c>
      <c r="DS34" s="308">
        <v>12</v>
      </c>
      <c r="DT34" s="284" t="s">
        <v>162</v>
      </c>
      <c r="DU34" s="308">
        <v>0</v>
      </c>
      <c r="DV34" s="308">
        <v>0</v>
      </c>
      <c r="DW34" s="282" t="s">
        <v>175</v>
      </c>
      <c r="DX34" s="282" t="s">
        <v>156</v>
      </c>
      <c r="DY34" s="284" t="s">
        <v>165</v>
      </c>
      <c r="DZ34" s="284" t="s">
        <v>165</v>
      </c>
      <c r="EA34" s="308">
        <v>1</v>
      </c>
      <c r="EB34" s="284" t="s">
        <v>162</v>
      </c>
      <c r="EC34" s="308">
        <v>34</v>
      </c>
      <c r="ED34" s="283">
        <v>12540000</v>
      </c>
      <c r="EE34" s="283">
        <v>0</v>
      </c>
      <c r="EF34" s="283">
        <v>0</v>
      </c>
      <c r="EG34" s="283">
        <v>12540000</v>
      </c>
      <c r="EH34" s="283" t="s">
        <v>156</v>
      </c>
      <c r="EI34" s="292">
        <v>193500</v>
      </c>
      <c r="EJ34" s="283">
        <v>12540000</v>
      </c>
      <c r="EK34" s="284" t="s">
        <v>156</v>
      </c>
    </row>
    <row r="35" spans="1:141" ht="45" hidden="1" customHeight="1" x14ac:dyDescent="0.2">
      <c r="A35" s="403" t="s">
        <v>132</v>
      </c>
      <c r="B35" s="404" t="s">
        <v>258</v>
      </c>
      <c r="C35" s="404" t="s">
        <v>194</v>
      </c>
      <c r="D35" s="238" t="s">
        <v>757</v>
      </c>
      <c r="E35" s="238" t="s">
        <v>153</v>
      </c>
      <c r="F35" s="403" t="s">
        <v>391</v>
      </c>
      <c r="G35" s="403" t="s">
        <v>387</v>
      </c>
      <c r="H35" s="403" t="s">
        <v>392</v>
      </c>
      <c r="I35" s="403" t="s">
        <v>388</v>
      </c>
      <c r="J35" s="403" t="s">
        <v>173</v>
      </c>
      <c r="K35" s="403" t="s">
        <v>167</v>
      </c>
      <c r="L35" s="405">
        <v>61600000</v>
      </c>
      <c r="M35" s="126">
        <v>10.75557238499411</v>
      </c>
      <c r="N35" s="462"/>
      <c r="O35" s="103">
        <v>10.87</v>
      </c>
      <c r="P35" s="331">
        <f>(V35+W35+Y35+Z35+AB35+AD35)</f>
        <v>45</v>
      </c>
      <c r="Q35" s="331"/>
      <c r="R35" s="331">
        <f>O35+P35+Q35</f>
        <v>55.87</v>
      </c>
      <c r="S35" s="406">
        <v>8.0399999999999991</v>
      </c>
      <c r="T35" s="331"/>
      <c r="U35" s="462"/>
      <c r="V35" s="104">
        <f>IF(AU35&lt;30,0,IF(AU35&lt;50,5,IF(AU35&lt;65,10,IF(AU35&gt;66,15))))</f>
        <v>5</v>
      </c>
      <c r="W35" s="338">
        <f>IF(X35&lt;499,15,IF(X35&lt;999,10,IF(X35&lt;1499,5,IF(X35&gt;1500,0))))</f>
        <v>0</v>
      </c>
      <c r="X35" s="384">
        <f t="shared" si="13"/>
        <v>2091.14740608183</v>
      </c>
      <c r="Y35" s="338">
        <f>IF(DD35&lt;500,0,IF(DD35&lt;1000,5,IF(DD35&gt;1000,10)))</f>
        <v>5</v>
      </c>
      <c r="Z35" s="338">
        <f>IF(AA35="Yes",15,0)</f>
        <v>15</v>
      </c>
      <c r="AA35" s="331" t="s">
        <v>161</v>
      </c>
      <c r="AB35" s="338">
        <f>IF(AC35="Yes",10,0)</f>
        <v>10</v>
      </c>
      <c r="AC35" s="385" t="s">
        <v>161</v>
      </c>
      <c r="AD35" s="338">
        <f>IF(AE35="Yes",10,0)</f>
        <v>10</v>
      </c>
      <c r="AE35" s="385" t="s">
        <v>161</v>
      </c>
      <c r="AF35" s="407">
        <f t="shared" si="2"/>
        <v>5</v>
      </c>
      <c r="AG35" s="407">
        <f>IF(BM33&lt;999,20,IF(BM33&lt;1499,15,IF(BM33&lt;1999,10,IF(BM33&lt;3999,5,IF(BM33&gt;4000,0)))))</f>
        <v>0</v>
      </c>
      <c r="AH35" s="407">
        <f t="shared" si="4"/>
        <v>15</v>
      </c>
      <c r="AI35" s="407">
        <f>IF(AJ35="Yes",10,0)</f>
        <v>10</v>
      </c>
      <c r="AJ35" s="406" t="s">
        <v>161</v>
      </c>
      <c r="AK35" s="407">
        <v>15</v>
      </c>
      <c r="AL35" s="406" t="s">
        <v>751</v>
      </c>
      <c r="AM35" s="407">
        <f t="shared" si="7"/>
        <v>10</v>
      </c>
      <c r="AN35" s="406" t="s">
        <v>161</v>
      </c>
      <c r="AO35" s="407">
        <f>IF(AP35="Yes",10,0)</f>
        <v>0</v>
      </c>
      <c r="AP35" s="406" t="s">
        <v>162</v>
      </c>
      <c r="AQ35" s="407">
        <f t="shared" si="20"/>
        <v>0</v>
      </c>
      <c r="AR35" s="406" t="s">
        <v>162</v>
      </c>
      <c r="AS35" s="385">
        <v>16.653337707758549</v>
      </c>
      <c r="AT35" s="385">
        <v>1.1873089610389611</v>
      </c>
      <c r="AU35" s="385">
        <v>37.553088508914001</v>
      </c>
      <c r="AV35" s="385">
        <v>2.7725679898764266</v>
      </c>
      <c r="AW35" s="385">
        <v>10.935559354881701</v>
      </c>
      <c r="AX35" s="385">
        <v>15.814667089</v>
      </c>
      <c r="AY35" s="385">
        <v>25</v>
      </c>
      <c r="AZ35" s="385">
        <v>0</v>
      </c>
      <c r="BA35" s="455"/>
      <c r="BB35" s="448"/>
      <c r="BC35" s="442"/>
      <c r="BD35" s="337" t="s">
        <v>194</v>
      </c>
      <c r="BE35" s="386">
        <v>100</v>
      </c>
      <c r="BF35" s="337" t="s">
        <v>156</v>
      </c>
      <c r="BG35" s="386" t="s">
        <v>156</v>
      </c>
      <c r="BH35" s="337" t="s">
        <v>156</v>
      </c>
      <c r="BI35" s="386" t="s">
        <v>156</v>
      </c>
      <c r="BJ35" s="386" t="s">
        <v>195</v>
      </c>
      <c r="BK35" s="386">
        <v>100</v>
      </c>
      <c r="BL35" s="386" t="s">
        <v>156</v>
      </c>
      <c r="BM35" s="386" t="s">
        <v>156</v>
      </c>
      <c r="BN35" s="386" t="s">
        <v>156</v>
      </c>
      <c r="BO35" s="386" t="s">
        <v>156</v>
      </c>
      <c r="BP35" s="331">
        <f>SUM(V35+W35+Y35+Z35+AB35+AD35)</f>
        <v>45</v>
      </c>
      <c r="BQ35" s="406">
        <f>SUM(AF35+AG35+AH35+AI35+AK35+AM35+AO35+AQ35)</f>
        <v>55</v>
      </c>
      <c r="BR35" s="331"/>
      <c r="BS35" s="406"/>
      <c r="BT35" s="338"/>
      <c r="BU35" s="407"/>
      <c r="BV35" s="406">
        <f>S35+BU35*0.25</f>
        <v>8.0399999999999991</v>
      </c>
      <c r="BW35" s="406"/>
      <c r="BX35" s="410" t="s">
        <v>809</v>
      </c>
      <c r="BY35" s="331">
        <f>O35+BT35*0.25</f>
        <v>10.87</v>
      </c>
      <c r="BZ35" s="331"/>
      <c r="CA35" s="282" t="s">
        <v>258</v>
      </c>
      <c r="CB35" s="308">
        <v>100</v>
      </c>
      <c r="CC35" s="282" t="s">
        <v>156</v>
      </c>
      <c r="CD35" s="308" t="s">
        <v>156</v>
      </c>
      <c r="CE35" s="282" t="s">
        <v>156</v>
      </c>
      <c r="CF35" s="308" t="s">
        <v>156</v>
      </c>
      <c r="CG35" s="282" t="s">
        <v>156</v>
      </c>
      <c r="CH35" s="308" t="s">
        <v>156</v>
      </c>
      <c r="CI35" s="284">
        <v>1</v>
      </c>
      <c r="CJ35" s="284" t="s">
        <v>184</v>
      </c>
      <c r="CK35" s="282" t="s">
        <v>198</v>
      </c>
      <c r="CL35" s="282" t="s">
        <v>199</v>
      </c>
      <c r="CM35" s="282" t="s">
        <v>259</v>
      </c>
      <c r="CN35" s="307">
        <v>7.4799006700000001</v>
      </c>
      <c r="CO35" s="307">
        <v>7.4799006700000001</v>
      </c>
      <c r="CP35" s="284" t="s">
        <v>157</v>
      </c>
      <c r="CQ35" s="284" t="s">
        <v>158</v>
      </c>
      <c r="CR35" s="308">
        <v>1</v>
      </c>
      <c r="CS35" s="308">
        <v>2</v>
      </c>
      <c r="CT35" s="284" t="s">
        <v>159</v>
      </c>
      <c r="CU35" s="284" t="s">
        <v>160</v>
      </c>
      <c r="CV35" s="308">
        <v>50</v>
      </c>
      <c r="CW35" s="308">
        <v>50</v>
      </c>
      <c r="CX35" s="307">
        <v>14.080301894199701</v>
      </c>
      <c r="CY35" s="307">
        <v>85.919698105800293</v>
      </c>
      <c r="CZ35" s="309">
        <v>3938.2223629999999</v>
      </c>
      <c r="DA35" s="309">
        <v>15671.3475</v>
      </c>
      <c r="DB35" s="307">
        <v>0.25130081270930915</v>
      </c>
      <c r="DC35" s="309">
        <v>3383.7087650247145</v>
      </c>
      <c r="DD35" s="309">
        <v>554.51359797528528</v>
      </c>
      <c r="DE35" s="310">
        <v>2698025.2618860388</v>
      </c>
      <c r="DF35" s="310">
        <v>442145.52707987302</v>
      </c>
      <c r="DG35" s="310">
        <v>3140170.7889659116</v>
      </c>
      <c r="DH35" s="283">
        <v>73138232</v>
      </c>
      <c r="DI35" s="307">
        <v>40.937157169999999</v>
      </c>
      <c r="DJ35" s="307">
        <v>38.616381390000001</v>
      </c>
      <c r="DK35" s="307">
        <v>33.11699402</v>
      </c>
      <c r="DL35" s="307" t="s">
        <v>156</v>
      </c>
      <c r="DM35" s="307" t="s">
        <v>156</v>
      </c>
      <c r="DN35" s="310">
        <v>50</v>
      </c>
      <c r="DO35" s="311">
        <v>1.6871118709763401E-4</v>
      </c>
      <c r="DP35" s="284" t="s">
        <v>162</v>
      </c>
      <c r="DQ35" s="284" t="s">
        <v>162</v>
      </c>
      <c r="DR35" s="308">
        <v>11</v>
      </c>
      <c r="DS35" s="308">
        <v>12</v>
      </c>
      <c r="DT35" s="284" t="s">
        <v>162</v>
      </c>
      <c r="DU35" s="308">
        <v>1</v>
      </c>
      <c r="DV35" s="308">
        <v>0</v>
      </c>
      <c r="DW35" s="282" t="s">
        <v>175</v>
      </c>
      <c r="DX35" s="282" t="s">
        <v>164</v>
      </c>
      <c r="DY35" s="284" t="s">
        <v>165</v>
      </c>
      <c r="DZ35" s="284" t="s">
        <v>176</v>
      </c>
      <c r="EA35" s="308">
        <v>1</v>
      </c>
      <c r="EB35" s="284" t="s">
        <v>161</v>
      </c>
      <c r="EC35" s="308">
        <v>22</v>
      </c>
      <c r="ED35" s="283">
        <v>54000000</v>
      </c>
      <c r="EE35" s="283">
        <v>7600000</v>
      </c>
      <c r="EF35" s="283">
        <v>0</v>
      </c>
      <c r="EG35" s="283">
        <v>61600000</v>
      </c>
      <c r="EH35" s="283" t="s">
        <v>156</v>
      </c>
      <c r="EI35" s="283">
        <v>61600000</v>
      </c>
      <c r="EJ35" s="283">
        <v>61600000</v>
      </c>
      <c r="EK35" s="284" t="s">
        <v>156</v>
      </c>
    </row>
    <row r="36" spans="1:141" ht="31.15" hidden="1" customHeight="1" x14ac:dyDescent="0.2">
      <c r="A36" s="478" t="s">
        <v>590</v>
      </c>
      <c r="B36" s="479" t="s">
        <v>233</v>
      </c>
      <c r="C36" s="480" t="s">
        <v>214</v>
      </c>
      <c r="D36" s="481" t="s">
        <v>761</v>
      </c>
      <c r="E36" s="238" t="s">
        <v>179</v>
      </c>
      <c r="F36" s="403"/>
      <c r="G36" s="482" t="s">
        <v>626</v>
      </c>
      <c r="H36" s="482" t="s">
        <v>659</v>
      </c>
      <c r="I36" s="482" t="s">
        <v>660</v>
      </c>
      <c r="J36" s="482" t="s">
        <v>706</v>
      </c>
      <c r="K36" s="482" t="s">
        <v>731</v>
      </c>
      <c r="L36" s="483">
        <v>282000</v>
      </c>
      <c r="M36" s="198"/>
      <c r="N36" s="462"/>
      <c r="O36" s="199"/>
      <c r="P36" s="389"/>
      <c r="Q36" s="389"/>
      <c r="R36" s="389"/>
      <c r="S36" s="409">
        <v>15.295680447883793</v>
      </c>
      <c r="T36" s="391">
        <v>9.75</v>
      </c>
      <c r="U36" s="462"/>
      <c r="V36" s="205" t="s">
        <v>155</v>
      </c>
      <c r="W36" s="392"/>
      <c r="X36" s="393">
        <f t="shared" si="13"/>
        <v>3163.9556096077831</v>
      </c>
      <c r="Y36" s="394"/>
      <c r="Z36" s="394"/>
      <c r="AA36" s="394" t="s">
        <v>161</v>
      </c>
      <c r="AB36" s="394"/>
      <c r="AC36" s="394"/>
      <c r="AD36" s="394"/>
      <c r="AE36" s="394"/>
      <c r="AF36" s="407">
        <f t="shared" si="2"/>
        <v>15</v>
      </c>
      <c r="AG36" s="407">
        <f>IF(X36&lt;999,20,IF(X36&lt;1499,15,IF(X36&lt;1999,10,IF(X36&lt;3999,5,IF(X36&gt;4000,0)))))</f>
        <v>5</v>
      </c>
      <c r="AH36" s="407">
        <f t="shared" si="4"/>
        <v>15</v>
      </c>
      <c r="AI36" s="407">
        <f>IF(AJ36="Yes",10,0)</f>
        <v>10</v>
      </c>
      <c r="AJ36" s="391" t="s">
        <v>161</v>
      </c>
      <c r="AK36" s="407">
        <f>IF(AL36="Minimal",15,0)</f>
        <v>15</v>
      </c>
      <c r="AL36" s="391" t="s">
        <v>751</v>
      </c>
      <c r="AM36" s="407">
        <f t="shared" si="7"/>
        <v>10</v>
      </c>
      <c r="AN36" s="391" t="s">
        <v>161</v>
      </c>
      <c r="AO36" s="407">
        <f>IF(AP36="Yes",10,0)</f>
        <v>0</v>
      </c>
      <c r="AP36" s="391" t="s">
        <v>162</v>
      </c>
      <c r="AQ36" s="407">
        <f t="shared" si="20"/>
        <v>0</v>
      </c>
      <c r="AR36" s="391" t="s">
        <v>162</v>
      </c>
      <c r="AS36" s="390"/>
      <c r="AT36" s="390"/>
      <c r="AU36" s="390">
        <v>65</v>
      </c>
      <c r="AV36" s="390"/>
      <c r="AW36" s="390"/>
      <c r="AX36" s="390"/>
      <c r="AY36" s="390"/>
      <c r="AZ36" s="390"/>
      <c r="BA36" s="457"/>
      <c r="BB36" s="448"/>
      <c r="BC36" s="457"/>
      <c r="BD36" s="344" t="s">
        <v>214</v>
      </c>
      <c r="BE36" s="396"/>
      <c r="BF36" s="344"/>
      <c r="BG36" s="396"/>
      <c r="BH36" s="344"/>
      <c r="BI36" s="396"/>
      <c r="BJ36" s="396"/>
      <c r="BK36" s="396"/>
      <c r="BL36" s="396"/>
      <c r="BM36" s="396"/>
      <c r="BN36" s="396"/>
      <c r="BO36" s="396"/>
      <c r="BP36" s="396"/>
      <c r="BQ36" s="406">
        <f>SUM(AF36+AG36+AH36+AI36+AK36+AM36+AO36)</f>
        <v>70</v>
      </c>
      <c r="BR36" s="396"/>
      <c r="BS36" s="396"/>
      <c r="BT36" s="396"/>
      <c r="BU36" s="407">
        <v>25</v>
      </c>
      <c r="BV36" s="406">
        <f>S36+BU36*0.25</f>
        <v>21.545680447883793</v>
      </c>
      <c r="BW36" s="406"/>
      <c r="BX36" s="408"/>
      <c r="BY36" s="396"/>
      <c r="BZ36" s="300"/>
      <c r="CA36" s="38" t="s">
        <v>733</v>
      </c>
      <c r="CB36" s="300"/>
      <c r="CC36" s="304"/>
      <c r="CD36" s="300"/>
      <c r="CE36" s="304"/>
      <c r="CF36" s="300"/>
      <c r="CG36" s="304"/>
      <c r="CH36" s="300"/>
      <c r="CI36" s="301"/>
      <c r="CJ36" s="301"/>
      <c r="CK36" s="304"/>
      <c r="CL36" s="304"/>
      <c r="CM36" s="304"/>
      <c r="CN36" s="302"/>
      <c r="CO36" s="302">
        <v>1.56</v>
      </c>
      <c r="CP36" s="301"/>
      <c r="CQ36" s="301"/>
      <c r="CR36" s="300"/>
      <c r="CS36" s="300"/>
      <c r="CT36" s="301"/>
      <c r="CU36" s="301"/>
      <c r="CV36" s="300"/>
      <c r="CW36" s="300"/>
      <c r="CX36" s="302"/>
      <c r="CY36" s="302"/>
      <c r="CZ36" s="299">
        <f>1012*0.1</f>
        <v>101.2</v>
      </c>
      <c r="DA36" s="299"/>
      <c r="DB36" s="302"/>
      <c r="DC36" s="299"/>
      <c r="DD36" s="299"/>
      <c r="DE36" s="298"/>
      <c r="DF36" s="298"/>
      <c r="DG36" s="298"/>
      <c r="DH36" s="303"/>
      <c r="DI36" s="302"/>
      <c r="DJ36" s="302"/>
      <c r="DK36" s="302"/>
      <c r="DL36" s="302"/>
      <c r="DM36" s="302"/>
      <c r="DN36" s="298"/>
      <c r="DO36" s="297"/>
      <c r="DP36" s="301"/>
      <c r="DQ36" s="301"/>
      <c r="DR36" s="300"/>
      <c r="DS36" s="300"/>
      <c r="DT36" s="301"/>
      <c r="DU36" s="300"/>
      <c r="DV36" s="300"/>
      <c r="DW36" s="304"/>
      <c r="DX36" s="304"/>
      <c r="DY36" s="301"/>
      <c r="DZ36" s="301"/>
      <c r="EA36" s="300"/>
      <c r="EB36" s="301"/>
      <c r="EC36" s="300"/>
      <c r="ED36" s="52">
        <v>272000</v>
      </c>
      <c r="EE36" s="52">
        <v>0</v>
      </c>
      <c r="EF36" s="303"/>
      <c r="EG36" s="52">
        <v>282000</v>
      </c>
      <c r="EH36" s="51">
        <v>0</v>
      </c>
      <c r="EI36" s="292">
        <v>499500</v>
      </c>
      <c r="EJ36" s="303"/>
      <c r="EK36" s="301"/>
    </row>
    <row r="37" spans="1:141" ht="46.9" hidden="1" customHeight="1" x14ac:dyDescent="0.2">
      <c r="A37" s="403" t="s">
        <v>567</v>
      </c>
      <c r="B37" s="404" t="s">
        <v>251</v>
      </c>
      <c r="C37" s="404" t="s">
        <v>214</v>
      </c>
      <c r="D37" s="238" t="s">
        <v>759</v>
      </c>
      <c r="E37" s="238" t="s">
        <v>179</v>
      </c>
      <c r="F37" s="403"/>
      <c r="G37" s="403" t="s">
        <v>509</v>
      </c>
      <c r="H37" s="403"/>
      <c r="I37" s="403"/>
      <c r="J37" s="403" t="s">
        <v>561</v>
      </c>
      <c r="K37" s="403"/>
      <c r="L37" s="405">
        <v>150300</v>
      </c>
      <c r="M37" s="154"/>
      <c r="N37" s="462"/>
      <c r="O37" s="155"/>
      <c r="P37" s="367"/>
      <c r="Q37" s="367"/>
      <c r="R37" s="367"/>
      <c r="S37" s="406">
        <v>5.76</v>
      </c>
      <c r="T37" s="364">
        <v>13.5</v>
      </c>
      <c r="U37" s="462"/>
      <c r="V37" s="159" t="s">
        <v>155</v>
      </c>
      <c r="W37" s="365"/>
      <c r="X37" s="366">
        <f t="shared" si="13"/>
        <v>1061.0615133292763</v>
      </c>
      <c r="Y37" s="367"/>
      <c r="Z37" s="367"/>
      <c r="AA37" s="367" t="s">
        <v>161</v>
      </c>
      <c r="AB37" s="365">
        <f>IF(AC37="Yes",10,0)</f>
        <v>0</v>
      </c>
      <c r="AC37" s="367"/>
      <c r="AD37" s="368">
        <f>IF(AE37="Yes",10,0)</f>
        <v>0</v>
      </c>
      <c r="AE37" s="367"/>
      <c r="AF37" s="407">
        <f t="shared" si="2"/>
        <v>0</v>
      </c>
      <c r="AG37" s="407">
        <f>IF(X37&lt;999,20,IF(X37&lt;1499,15,IF(X37&lt;1999,10,IF(X37&lt;3999,5,IF(X37&gt;4000,0)))))</f>
        <v>15</v>
      </c>
      <c r="AH37" s="407">
        <f t="shared" si="4"/>
        <v>15</v>
      </c>
      <c r="AI37" s="407">
        <f>IF(AJ37="Yes",10,0)</f>
        <v>10</v>
      </c>
      <c r="AJ37" s="364" t="s">
        <v>161</v>
      </c>
      <c r="AK37" s="407">
        <f>IF(AL37="Minimal",15,0)</f>
        <v>15</v>
      </c>
      <c r="AL37" s="364" t="s">
        <v>751</v>
      </c>
      <c r="AM37" s="407">
        <f t="shared" si="7"/>
        <v>10</v>
      </c>
      <c r="AN37" s="364" t="s">
        <v>161</v>
      </c>
      <c r="AO37" s="407">
        <f>IF(AP37="Yes",5,0)</f>
        <v>5</v>
      </c>
      <c r="AP37" s="364" t="s">
        <v>161</v>
      </c>
      <c r="AQ37" s="407">
        <f t="shared" si="20"/>
        <v>0</v>
      </c>
      <c r="AR37" s="364" t="s">
        <v>162</v>
      </c>
      <c r="AS37" s="370"/>
      <c r="AT37" s="370"/>
      <c r="AU37" s="370"/>
      <c r="AV37" s="370"/>
      <c r="AW37" s="370"/>
      <c r="AX37" s="370"/>
      <c r="AY37" s="370"/>
      <c r="AZ37" s="370"/>
      <c r="BA37" s="451"/>
      <c r="BB37" s="448"/>
      <c r="BC37" s="451"/>
      <c r="BD37" s="345" t="s">
        <v>214</v>
      </c>
      <c r="BE37" s="371"/>
      <c r="BF37" s="345"/>
      <c r="BG37" s="371"/>
      <c r="BH37" s="345"/>
      <c r="BI37" s="371"/>
      <c r="BJ37" s="371"/>
      <c r="BK37" s="371"/>
      <c r="BL37" s="371"/>
      <c r="BM37" s="371"/>
      <c r="BN37" s="371"/>
      <c r="BO37" s="371"/>
      <c r="BP37" s="371"/>
      <c r="BQ37" s="406">
        <f t="shared" ref="BQ37:BQ46" si="21">SUM(AF37+AG37+AH37+AI37+AK37+AM37+AO37+AQ37)</f>
        <v>70</v>
      </c>
      <c r="BR37" s="371"/>
      <c r="BS37" s="371"/>
      <c r="BT37" s="371"/>
      <c r="BU37" s="408"/>
      <c r="BV37" s="408"/>
      <c r="BW37" s="408"/>
      <c r="BX37" s="408"/>
      <c r="BY37" s="371"/>
      <c r="BZ37" s="293"/>
      <c r="CA37" s="291" t="s">
        <v>251</v>
      </c>
      <c r="CB37" s="293"/>
      <c r="CC37" s="291"/>
      <c r="CD37" s="293"/>
      <c r="CE37" s="291"/>
      <c r="CF37" s="293"/>
      <c r="CG37" s="291"/>
      <c r="CH37" s="293"/>
      <c r="CI37" s="294"/>
      <c r="CJ37" s="294"/>
      <c r="CK37" s="291"/>
      <c r="CL37" s="291"/>
      <c r="CM37" s="291"/>
      <c r="CN37" s="305"/>
      <c r="CO37" s="305">
        <v>0.86</v>
      </c>
      <c r="CP37" s="294"/>
      <c r="CQ37" s="294"/>
      <c r="CR37" s="293"/>
      <c r="CS37" s="293"/>
      <c r="CT37" s="294"/>
      <c r="CU37" s="294"/>
      <c r="CV37" s="293"/>
      <c r="CW37" s="293"/>
      <c r="CX37" s="305"/>
      <c r="CY37" s="305"/>
      <c r="CZ37" s="295">
        <v>164.71</v>
      </c>
      <c r="DA37" s="295"/>
      <c r="DB37" s="305"/>
      <c r="DC37" s="295"/>
      <c r="DD37" s="295"/>
      <c r="DE37" s="306"/>
      <c r="DF37" s="306"/>
      <c r="DG37" s="306"/>
      <c r="DH37" s="292"/>
      <c r="DI37" s="305"/>
      <c r="DJ37" s="305"/>
      <c r="DK37" s="305"/>
      <c r="DL37" s="305"/>
      <c r="DM37" s="305"/>
      <c r="DN37" s="306"/>
      <c r="DO37" s="296"/>
      <c r="DP37" s="294"/>
      <c r="DQ37" s="294"/>
      <c r="DR37" s="293"/>
      <c r="DS37" s="293"/>
      <c r="DT37" s="294"/>
      <c r="DU37" s="293"/>
      <c r="DV37" s="293"/>
      <c r="DW37" s="291"/>
      <c r="DX37" s="291"/>
      <c r="DY37" s="294"/>
      <c r="DZ37" s="294"/>
      <c r="EA37" s="293"/>
      <c r="EB37" s="294"/>
      <c r="EC37" s="293"/>
      <c r="ED37" s="292"/>
      <c r="EE37" s="292"/>
      <c r="EF37" s="292"/>
      <c r="EG37" s="292">
        <v>167000</v>
      </c>
      <c r="EH37" s="292"/>
      <c r="EI37" s="292">
        <v>150300</v>
      </c>
      <c r="EJ37" s="292"/>
      <c r="EK37" s="294"/>
    </row>
    <row r="38" spans="1:141" ht="62.45" hidden="1" customHeight="1" x14ac:dyDescent="0.2">
      <c r="A38" s="403" t="s">
        <v>100</v>
      </c>
      <c r="B38" s="404" t="s">
        <v>242</v>
      </c>
      <c r="C38" s="404" t="s">
        <v>214</v>
      </c>
      <c r="D38" s="238" t="s">
        <v>757</v>
      </c>
      <c r="E38" s="238" t="s">
        <v>153</v>
      </c>
      <c r="F38" s="403" t="s">
        <v>238</v>
      </c>
      <c r="G38" s="403" t="s">
        <v>239</v>
      </c>
      <c r="H38" s="403" t="s">
        <v>240</v>
      </c>
      <c r="I38" s="403" t="s">
        <v>241</v>
      </c>
      <c r="J38" s="403" t="s">
        <v>173</v>
      </c>
      <c r="K38" s="403" t="s">
        <v>167</v>
      </c>
      <c r="L38" s="405">
        <v>124500000</v>
      </c>
      <c r="M38" s="126">
        <v>12.917806507523943</v>
      </c>
      <c r="N38" s="462"/>
      <c r="O38" s="103">
        <v>15.32</v>
      </c>
      <c r="P38" s="331">
        <f>(V38+W38+Y38+Z38+AB38+AD38)</f>
        <v>60</v>
      </c>
      <c r="Q38" s="331">
        <v>5.85</v>
      </c>
      <c r="R38" s="331">
        <f>O38+P38+Q38</f>
        <v>81.169999999999987</v>
      </c>
      <c r="S38" s="406">
        <v>11.88</v>
      </c>
      <c r="T38" s="331">
        <v>9</v>
      </c>
      <c r="U38" s="462"/>
      <c r="V38" s="104">
        <f>IF(AU38&lt;30,0,IF(AU38&lt;50,5,IF(AU38&lt;65,10,IF(AU38&gt;66,15))))</f>
        <v>5</v>
      </c>
      <c r="W38" s="338">
        <f>IF(X38&lt;499,15,IF(X38&lt;999,10,IF(X38&lt;1499,5,IF(X38&gt;1500,0))))</f>
        <v>0</v>
      </c>
      <c r="X38" s="384">
        <f t="shared" si="13"/>
        <v>1995.9908209645782</v>
      </c>
      <c r="Y38" s="338">
        <f>IF(DD38&lt;500,0,IF(DD38&lt;1000,5,IF(DD38&gt;1000,10)))</f>
        <v>5</v>
      </c>
      <c r="Z38" s="338">
        <f>IF(AA38="Yes",20,0)</f>
        <v>20</v>
      </c>
      <c r="AA38" s="331" t="s">
        <v>161</v>
      </c>
      <c r="AB38" s="338">
        <f>IF(AC38="Yes",10,0)</f>
        <v>10</v>
      </c>
      <c r="AC38" s="385" t="s">
        <v>161</v>
      </c>
      <c r="AD38" s="338">
        <f>IF(AE38="Yes",20,0)</f>
        <v>20</v>
      </c>
      <c r="AE38" s="385" t="s">
        <v>161</v>
      </c>
      <c r="AF38" s="407">
        <f t="shared" si="2"/>
        <v>5</v>
      </c>
      <c r="AG38" s="407">
        <f>IF(BM36&lt;999,20,IF(BM36&lt;1499,15,IF(BM36&lt;1999,10,IF(BM36&lt;3999,5,IF(BM36&gt;4000,0)))))</f>
        <v>20</v>
      </c>
      <c r="AH38" s="407">
        <f t="shared" si="4"/>
        <v>15</v>
      </c>
      <c r="AI38" s="407">
        <v>10</v>
      </c>
      <c r="AJ38" s="406" t="s">
        <v>162</v>
      </c>
      <c r="AK38" s="407">
        <f>IF(AL38="Minimal",15,0)</f>
        <v>15</v>
      </c>
      <c r="AL38" s="406" t="s">
        <v>751</v>
      </c>
      <c r="AM38" s="407">
        <f t="shared" si="7"/>
        <v>10</v>
      </c>
      <c r="AN38" s="406" t="s">
        <v>161</v>
      </c>
      <c r="AO38" s="407">
        <f t="shared" ref="AO38:AO46" si="22">IF(AP38="Yes",10,0)</f>
        <v>0</v>
      </c>
      <c r="AP38" s="406" t="s">
        <v>162</v>
      </c>
      <c r="AQ38" s="407">
        <f t="shared" si="20"/>
        <v>0</v>
      </c>
      <c r="AR38" s="406" t="s">
        <v>162</v>
      </c>
      <c r="AS38" s="385">
        <v>25.899192792202655</v>
      </c>
      <c r="AT38" s="385">
        <v>4.9311622489959836E-2</v>
      </c>
      <c r="AU38" s="385">
        <v>42.817742247555003</v>
      </c>
      <c r="AV38" s="385">
        <v>3.7513246389685184</v>
      </c>
      <c r="AW38" s="385">
        <v>1.0121603056695501</v>
      </c>
      <c r="AX38" s="385">
        <v>40.175551936000005</v>
      </c>
      <c r="AY38" s="385">
        <v>0</v>
      </c>
      <c r="AZ38" s="385">
        <v>50</v>
      </c>
      <c r="BA38" s="455"/>
      <c r="BB38" s="448"/>
      <c r="BC38" s="442"/>
      <c r="BD38" s="337" t="s">
        <v>214</v>
      </c>
      <c r="BE38" s="386">
        <v>100</v>
      </c>
      <c r="BF38" s="337" t="s">
        <v>156</v>
      </c>
      <c r="BG38" s="386" t="s">
        <v>156</v>
      </c>
      <c r="BH38" s="337" t="s">
        <v>156</v>
      </c>
      <c r="BI38" s="386" t="s">
        <v>156</v>
      </c>
      <c r="BJ38" s="386" t="s">
        <v>195</v>
      </c>
      <c r="BK38" s="386">
        <v>100</v>
      </c>
      <c r="BL38" s="386" t="s">
        <v>156</v>
      </c>
      <c r="BM38" s="386" t="s">
        <v>156</v>
      </c>
      <c r="BN38" s="386" t="s">
        <v>156</v>
      </c>
      <c r="BO38" s="386" t="s">
        <v>156</v>
      </c>
      <c r="BP38" s="331">
        <f>SUM(V38+W38+Y38+Z38+AB38+AD38)</f>
        <v>60</v>
      </c>
      <c r="BQ38" s="406">
        <f t="shared" si="21"/>
        <v>75</v>
      </c>
      <c r="BR38" s="331"/>
      <c r="BS38" s="406"/>
      <c r="BT38" s="338">
        <v>100</v>
      </c>
      <c r="BU38" s="407"/>
      <c r="BV38" s="406">
        <f t="shared" ref="BV38:BV57" si="23">S38+BU38*0.25</f>
        <v>11.88</v>
      </c>
      <c r="BW38" s="406"/>
      <c r="BX38" s="410" t="s">
        <v>809</v>
      </c>
      <c r="BY38" s="331">
        <f>O38+BT38*0.25</f>
        <v>40.32</v>
      </c>
      <c r="BZ38" s="331"/>
      <c r="CA38" s="282" t="s">
        <v>242</v>
      </c>
      <c r="CB38" s="308">
        <v>81.819999999999993</v>
      </c>
      <c r="CC38" s="282" t="s">
        <v>243</v>
      </c>
      <c r="CD38" s="308">
        <v>18.18</v>
      </c>
      <c r="CE38" s="282" t="s">
        <v>156</v>
      </c>
      <c r="CF38" s="308" t="s">
        <v>156</v>
      </c>
      <c r="CG38" s="282" t="s">
        <v>156</v>
      </c>
      <c r="CH38" s="308" t="s">
        <v>156</v>
      </c>
      <c r="CI38" s="284">
        <v>1</v>
      </c>
      <c r="CJ38" s="284" t="s">
        <v>184</v>
      </c>
      <c r="CK38" s="282" t="s">
        <v>198</v>
      </c>
      <c r="CL38" s="282" t="s">
        <v>216</v>
      </c>
      <c r="CM38" s="282" t="s">
        <v>244</v>
      </c>
      <c r="CN38" s="307">
        <v>10.2830142</v>
      </c>
      <c r="CO38" s="307">
        <v>10.2830142</v>
      </c>
      <c r="CP38" s="284" t="s">
        <v>174</v>
      </c>
      <c r="CQ38" s="284" t="s">
        <v>158</v>
      </c>
      <c r="CR38" s="308">
        <v>1</v>
      </c>
      <c r="CS38" s="308">
        <v>2</v>
      </c>
      <c r="CT38" s="284" t="s">
        <v>159</v>
      </c>
      <c r="CU38" s="284" t="s">
        <v>160</v>
      </c>
      <c r="CV38" s="308">
        <v>55</v>
      </c>
      <c r="CW38" s="308">
        <v>55</v>
      </c>
      <c r="CX38" s="307">
        <v>12.3687060697064</v>
      </c>
      <c r="CY38" s="307">
        <v>87.631293930293594</v>
      </c>
      <c r="CZ38" s="309">
        <v>6065.8319760000004</v>
      </c>
      <c r="DA38" s="309">
        <v>15505.137360000001</v>
      </c>
      <c r="DB38" s="307">
        <v>0.39121433336337758</v>
      </c>
      <c r="DC38" s="309">
        <v>5315.5670482062969</v>
      </c>
      <c r="DD38" s="309">
        <v>750.26492779370369</v>
      </c>
      <c r="DE38" s="310">
        <v>232553.67338973124</v>
      </c>
      <c r="DF38" s="310">
        <v>32823.753964834919</v>
      </c>
      <c r="DG38" s="310">
        <v>265377.42735456617</v>
      </c>
      <c r="DH38" s="283">
        <v>6139297</v>
      </c>
      <c r="DI38" s="307">
        <v>47.387447479999999</v>
      </c>
      <c r="DJ38" s="307">
        <v>46.640021480000001</v>
      </c>
      <c r="DK38" s="307">
        <v>34.438604390000002</v>
      </c>
      <c r="DL38" s="307" t="s">
        <v>156</v>
      </c>
      <c r="DM38" s="307" t="s">
        <v>156</v>
      </c>
      <c r="DN38" s="310">
        <v>4</v>
      </c>
      <c r="DO38" s="311">
        <v>1.6243206113391E-5</v>
      </c>
      <c r="DP38" s="284" t="s">
        <v>162</v>
      </c>
      <c r="DQ38" s="284" t="s">
        <v>162</v>
      </c>
      <c r="DR38" s="308">
        <v>12</v>
      </c>
      <c r="DS38" s="308">
        <v>12</v>
      </c>
      <c r="DT38" s="284" t="s">
        <v>162</v>
      </c>
      <c r="DU38" s="308">
        <v>0</v>
      </c>
      <c r="DV38" s="308">
        <v>2</v>
      </c>
      <c r="DW38" s="282" t="s">
        <v>175</v>
      </c>
      <c r="DX38" s="282" t="s">
        <v>164</v>
      </c>
      <c r="DY38" s="284" t="s">
        <v>165</v>
      </c>
      <c r="DZ38" s="284" t="s">
        <v>176</v>
      </c>
      <c r="EA38" s="308">
        <v>2</v>
      </c>
      <c r="EB38" s="284" t="s">
        <v>161</v>
      </c>
      <c r="EC38" s="308">
        <v>32</v>
      </c>
      <c r="ED38" s="283">
        <v>82500000</v>
      </c>
      <c r="EE38" s="283">
        <v>40600000</v>
      </c>
      <c r="EF38" s="283">
        <v>1400000</v>
      </c>
      <c r="EG38" s="283">
        <v>124500000</v>
      </c>
      <c r="EH38" s="283" t="s">
        <v>156</v>
      </c>
      <c r="EI38" s="283">
        <v>124500000</v>
      </c>
      <c r="EJ38" s="283">
        <v>124500000</v>
      </c>
      <c r="EK38" s="284" t="s">
        <v>156</v>
      </c>
    </row>
    <row r="39" spans="1:141" ht="62.45" hidden="1" customHeight="1" x14ac:dyDescent="0.2">
      <c r="A39" s="403" t="s">
        <v>107</v>
      </c>
      <c r="B39" s="404" t="s">
        <v>196</v>
      </c>
      <c r="C39" s="404" t="s">
        <v>194</v>
      </c>
      <c r="D39" s="238" t="s">
        <v>757</v>
      </c>
      <c r="E39" s="238" t="s">
        <v>185</v>
      </c>
      <c r="F39" s="403" t="s">
        <v>279</v>
      </c>
      <c r="G39" s="403" t="s">
        <v>268</v>
      </c>
      <c r="H39" s="403" t="s">
        <v>280</v>
      </c>
      <c r="I39" s="403" t="s">
        <v>192</v>
      </c>
      <c r="J39" s="403" t="s">
        <v>203</v>
      </c>
      <c r="K39" s="403" t="s">
        <v>167</v>
      </c>
      <c r="L39" s="405">
        <v>264678000</v>
      </c>
      <c r="M39" s="217"/>
      <c r="N39" s="462"/>
      <c r="O39" s="103">
        <v>9.6828556939639139</v>
      </c>
      <c r="P39" s="331">
        <f>(V39+W39+Y39+Z39+AB39+AD39)</f>
        <v>45</v>
      </c>
      <c r="Q39" s="331"/>
      <c r="R39" s="331">
        <f>O39+P39+Q39</f>
        <v>54.682855693963916</v>
      </c>
      <c r="S39" s="406">
        <v>6.4527639498232601</v>
      </c>
      <c r="T39" s="331"/>
      <c r="U39" s="462"/>
      <c r="V39" s="104">
        <f>IF(AU39&lt;30,0,IF(AU39&lt;50,5,IF(AU39&lt;65,10,IF(AU39&gt;66,15))))</f>
        <v>5</v>
      </c>
      <c r="W39" s="338">
        <f>IF(X39&lt;499,15,IF(X39&lt;999,10,IF(X39&lt;1499,5,IF(X39&gt;1500,0))))</f>
        <v>0</v>
      </c>
      <c r="X39" s="384">
        <f t="shared" si="13"/>
        <v>1767.5616600315998</v>
      </c>
      <c r="Y39" s="338">
        <f>IF(DD39&lt;500,0,IF(DD39&lt;1000,5,IF(DD39&gt;1000,10)))</f>
        <v>5</v>
      </c>
      <c r="Z39" s="338">
        <f>IF(AA39="Yes",15,0)</f>
        <v>15</v>
      </c>
      <c r="AA39" s="331" t="s">
        <v>161</v>
      </c>
      <c r="AB39" s="338">
        <f>IF(AC39="Yes",10,0)</f>
        <v>10</v>
      </c>
      <c r="AC39" s="385" t="s">
        <v>161</v>
      </c>
      <c r="AD39" s="338">
        <f>IF(AE39="Yes",10,0)</f>
        <v>10</v>
      </c>
      <c r="AE39" s="385" t="s">
        <v>161</v>
      </c>
      <c r="AF39" s="407">
        <f t="shared" si="2"/>
        <v>5</v>
      </c>
      <c r="AG39" s="407">
        <f>IF(BM37&lt;999,20,IF(BM37&lt;1499,15,IF(BM37&lt;1999,10,IF(BM37&lt;3999,5,IF(BM37&gt;4000,0)))))</f>
        <v>20</v>
      </c>
      <c r="AH39" s="407">
        <f t="shared" si="4"/>
        <v>15</v>
      </c>
      <c r="AI39" s="407">
        <f>IF(AJ39="Yes",10,0)</f>
        <v>10</v>
      </c>
      <c r="AJ39" s="406" t="s">
        <v>161</v>
      </c>
      <c r="AK39" s="407">
        <v>15</v>
      </c>
      <c r="AL39" s="406" t="s">
        <v>751</v>
      </c>
      <c r="AM39" s="407">
        <f t="shared" si="7"/>
        <v>10</v>
      </c>
      <c r="AN39" s="406" t="s">
        <v>161</v>
      </c>
      <c r="AO39" s="407">
        <f t="shared" si="22"/>
        <v>0</v>
      </c>
      <c r="AP39" s="406" t="s">
        <v>162</v>
      </c>
      <c r="AQ39" s="407">
        <f t="shared" si="20"/>
        <v>0</v>
      </c>
      <c r="AR39" s="406" t="s">
        <v>162</v>
      </c>
      <c r="AS39" s="385">
        <v>22.004158280104082</v>
      </c>
      <c r="AT39" s="385">
        <v>7.4195384580509144E-2</v>
      </c>
      <c r="AU39" s="385">
        <v>42.449285833548004</v>
      </c>
      <c r="AV39" s="385">
        <v>4.9984943886064652</v>
      </c>
      <c r="AW39" s="385" t="s">
        <v>155</v>
      </c>
      <c r="AX39" s="385">
        <v>19.458886990000003</v>
      </c>
      <c r="AY39" s="385">
        <v>0</v>
      </c>
      <c r="AZ39" s="385">
        <v>0</v>
      </c>
      <c r="BA39" s="455"/>
      <c r="BB39" s="448"/>
      <c r="BC39" s="442"/>
      <c r="BD39" s="337" t="s">
        <v>194</v>
      </c>
      <c r="BE39" s="386">
        <v>91.83</v>
      </c>
      <c r="BF39" s="337" t="s">
        <v>224</v>
      </c>
      <c r="BG39" s="386">
        <v>8.17</v>
      </c>
      <c r="BH39" s="337" t="s">
        <v>156</v>
      </c>
      <c r="BI39" s="386" t="s">
        <v>156</v>
      </c>
      <c r="BJ39" s="386" t="s">
        <v>195</v>
      </c>
      <c r="BK39" s="386">
        <v>100</v>
      </c>
      <c r="BL39" s="386" t="s">
        <v>156</v>
      </c>
      <c r="BM39" s="386" t="s">
        <v>156</v>
      </c>
      <c r="BN39" s="386" t="s">
        <v>156</v>
      </c>
      <c r="BO39" s="386" t="s">
        <v>156</v>
      </c>
      <c r="BP39" s="331">
        <f>SUM(V39+W39+Y39+Z39+AB39+AD39)</f>
        <v>45</v>
      </c>
      <c r="BQ39" s="406">
        <f t="shared" si="21"/>
        <v>75</v>
      </c>
      <c r="BR39" s="331"/>
      <c r="BS39" s="406"/>
      <c r="BT39" s="338"/>
      <c r="BU39" s="407"/>
      <c r="BV39" s="406">
        <f t="shared" si="23"/>
        <v>6.4527639498232601</v>
      </c>
      <c r="BW39" s="406"/>
      <c r="BX39" s="410" t="s">
        <v>809</v>
      </c>
      <c r="BY39" s="331">
        <f>O39+BT39*0.25</f>
        <v>9.6828556939639139</v>
      </c>
      <c r="BZ39" s="331"/>
      <c r="CA39" s="282" t="s">
        <v>196</v>
      </c>
      <c r="CB39" s="308">
        <v>60.05</v>
      </c>
      <c r="CC39" s="282" t="s">
        <v>197</v>
      </c>
      <c r="CD39" s="308">
        <v>31.78</v>
      </c>
      <c r="CE39" s="282" t="s">
        <v>225</v>
      </c>
      <c r="CF39" s="308">
        <v>8.17</v>
      </c>
      <c r="CG39" s="282" t="s">
        <v>156</v>
      </c>
      <c r="CH39" s="308" t="s">
        <v>156</v>
      </c>
      <c r="CI39" s="284">
        <v>1</v>
      </c>
      <c r="CJ39" s="284" t="s">
        <v>184</v>
      </c>
      <c r="CK39" s="282" t="s">
        <v>198</v>
      </c>
      <c r="CL39" s="282" t="s">
        <v>281</v>
      </c>
      <c r="CM39" s="282" t="s">
        <v>282</v>
      </c>
      <c r="CN39" s="307">
        <v>29.059377309999999</v>
      </c>
      <c r="CO39" s="307">
        <v>29.059377309999999</v>
      </c>
      <c r="CP39" s="284" t="s">
        <v>174</v>
      </c>
      <c r="CQ39" s="284" t="s">
        <v>158</v>
      </c>
      <c r="CR39" s="308">
        <v>1</v>
      </c>
      <c r="CS39" s="308">
        <v>2</v>
      </c>
      <c r="CT39" s="284" t="s">
        <v>159</v>
      </c>
      <c r="CU39" s="284" t="s">
        <v>160</v>
      </c>
      <c r="CV39" s="308">
        <v>54</v>
      </c>
      <c r="CW39" s="308">
        <v>55</v>
      </c>
      <c r="CX39" s="307">
        <v>19.400469355290102</v>
      </c>
      <c r="CY39" s="307">
        <v>80.599530644709901</v>
      </c>
      <c r="CZ39" s="309">
        <v>5152.9623300000003</v>
      </c>
      <c r="DA39" s="309">
        <v>15503.09146</v>
      </c>
      <c r="DB39" s="307">
        <v>0.33238288913506808</v>
      </c>
      <c r="DC39" s="309">
        <v>4153.2634522787075</v>
      </c>
      <c r="DD39" s="309">
        <v>999.698877721293</v>
      </c>
      <c r="DE39" s="310">
        <v>665630.52880070708</v>
      </c>
      <c r="DF39" s="310">
        <v>160218.60887587239</v>
      </c>
      <c r="DG39" s="310">
        <v>825849.13767657941</v>
      </c>
      <c r="DH39" s="283">
        <v>19637886</v>
      </c>
      <c r="DI39" s="307">
        <v>52.985728870000003</v>
      </c>
      <c r="DJ39" s="307">
        <v>37.521074390000003</v>
      </c>
      <c r="DK39" s="307">
        <v>36.8537903</v>
      </c>
      <c r="DL39" s="307" t="s">
        <v>156</v>
      </c>
      <c r="DM39" s="307" t="s">
        <v>156</v>
      </c>
      <c r="DN39" s="310" t="s">
        <v>156</v>
      </c>
      <c r="DO39" s="311" t="s">
        <v>156</v>
      </c>
      <c r="DP39" s="284" t="s">
        <v>162</v>
      </c>
      <c r="DQ39" s="284" t="s">
        <v>162</v>
      </c>
      <c r="DR39" s="308">
        <v>12</v>
      </c>
      <c r="DS39" s="308">
        <v>12</v>
      </c>
      <c r="DT39" s="284" t="s">
        <v>162</v>
      </c>
      <c r="DU39" s="308">
        <v>2</v>
      </c>
      <c r="DV39" s="308">
        <v>2</v>
      </c>
      <c r="DW39" s="282" t="s">
        <v>175</v>
      </c>
      <c r="DX39" s="282" t="s">
        <v>164</v>
      </c>
      <c r="DY39" s="284" t="s">
        <v>166</v>
      </c>
      <c r="DZ39" s="284" t="s">
        <v>176</v>
      </c>
      <c r="EA39" s="308">
        <v>1</v>
      </c>
      <c r="EB39" s="284" t="s">
        <v>161</v>
      </c>
      <c r="EC39" s="308">
        <v>22</v>
      </c>
      <c r="ED39" s="283">
        <v>224808000</v>
      </c>
      <c r="EE39" s="283">
        <v>35598000</v>
      </c>
      <c r="EF39" s="283">
        <v>4272000</v>
      </c>
      <c r="EG39" s="283">
        <v>264678000</v>
      </c>
      <c r="EH39" s="283" t="s">
        <v>156</v>
      </c>
      <c r="EI39" s="283">
        <v>264678000</v>
      </c>
      <c r="EJ39" s="283">
        <v>264678000</v>
      </c>
      <c r="EK39" s="284" t="s">
        <v>156</v>
      </c>
    </row>
    <row r="40" spans="1:141" ht="102" hidden="1" customHeight="1" x14ac:dyDescent="0.2">
      <c r="A40" s="403" t="s">
        <v>117</v>
      </c>
      <c r="B40" s="404" t="s">
        <v>251</v>
      </c>
      <c r="C40" s="404" t="s">
        <v>214</v>
      </c>
      <c r="D40" s="238" t="s">
        <v>757</v>
      </c>
      <c r="E40" s="238" t="s">
        <v>179</v>
      </c>
      <c r="F40" s="403" t="s">
        <v>329</v>
      </c>
      <c r="G40" s="403" t="s">
        <v>330</v>
      </c>
      <c r="H40" s="403" t="s">
        <v>331</v>
      </c>
      <c r="I40" s="403" t="s">
        <v>287</v>
      </c>
      <c r="J40" s="403" t="s">
        <v>332</v>
      </c>
      <c r="K40" s="403" t="s">
        <v>201</v>
      </c>
      <c r="L40" s="405">
        <v>37604000</v>
      </c>
      <c r="M40" s="186"/>
      <c r="N40" s="462"/>
      <c r="O40" s="187"/>
      <c r="P40" s="383"/>
      <c r="Q40" s="383"/>
      <c r="R40" s="383"/>
      <c r="S40" s="406">
        <v>7.4926218010578971</v>
      </c>
      <c r="T40" s="331">
        <v>9.75</v>
      </c>
      <c r="U40" s="462"/>
      <c r="V40" s="104" t="s">
        <v>155</v>
      </c>
      <c r="W40" s="338"/>
      <c r="X40" s="384">
        <f t="shared" si="13"/>
        <v>570.59042489894205</v>
      </c>
      <c r="Y40" s="331"/>
      <c r="Z40" s="331"/>
      <c r="AA40" s="331" t="s">
        <v>161</v>
      </c>
      <c r="AB40" s="331"/>
      <c r="AC40" s="331"/>
      <c r="AD40" s="331"/>
      <c r="AE40" s="331"/>
      <c r="AF40" s="407">
        <f t="shared" si="2"/>
        <v>10</v>
      </c>
      <c r="AG40" s="407">
        <f t="shared" ref="AG40:AG54" si="24">IF(X40&lt;999,20,IF(X40&lt;1499,15,IF(X40&lt;1999,10,IF(X40&lt;3999,5,IF(X40&gt;4000,0)))))</f>
        <v>20</v>
      </c>
      <c r="AH40" s="407">
        <f t="shared" si="4"/>
        <v>15</v>
      </c>
      <c r="AI40" s="407">
        <f>IF(AJ40="Yes",10,0)</f>
        <v>0</v>
      </c>
      <c r="AJ40" s="406" t="s">
        <v>162</v>
      </c>
      <c r="AK40" s="407">
        <f>IF(AL40="Minimal",15,0)</f>
        <v>15</v>
      </c>
      <c r="AL40" s="406" t="s">
        <v>751</v>
      </c>
      <c r="AM40" s="407">
        <f t="shared" si="7"/>
        <v>10</v>
      </c>
      <c r="AN40" s="406" t="s">
        <v>161</v>
      </c>
      <c r="AO40" s="407">
        <f t="shared" si="22"/>
        <v>0</v>
      </c>
      <c r="AP40" s="406" t="s">
        <v>162</v>
      </c>
      <c r="AQ40" s="407">
        <f t="shared" si="20"/>
        <v>0</v>
      </c>
      <c r="AR40" s="406" t="s">
        <v>162</v>
      </c>
      <c r="AS40" s="385">
        <v>21.23955152748097</v>
      </c>
      <c r="AT40" s="385">
        <v>0</v>
      </c>
      <c r="AU40" s="385">
        <v>53.686666483098001</v>
      </c>
      <c r="AV40" s="385">
        <v>2.2125776482960196</v>
      </c>
      <c r="AW40" s="385" t="s">
        <v>155</v>
      </c>
      <c r="AX40" s="385" t="s">
        <v>155</v>
      </c>
      <c r="AY40" s="385">
        <v>0</v>
      </c>
      <c r="AZ40" s="385">
        <v>0</v>
      </c>
      <c r="BA40" s="455"/>
      <c r="BB40" s="448"/>
      <c r="BC40" s="455"/>
      <c r="BD40" s="337" t="s">
        <v>214</v>
      </c>
      <c r="BE40" s="386">
        <v>100</v>
      </c>
      <c r="BF40" s="337" t="s">
        <v>156</v>
      </c>
      <c r="BG40" s="386" t="s">
        <v>156</v>
      </c>
      <c r="BH40" s="337" t="s">
        <v>156</v>
      </c>
      <c r="BI40" s="386" t="s">
        <v>156</v>
      </c>
      <c r="BJ40" s="386" t="s">
        <v>195</v>
      </c>
      <c r="BK40" s="386">
        <v>100</v>
      </c>
      <c r="BL40" s="386" t="s">
        <v>156</v>
      </c>
      <c r="BM40" s="386" t="s">
        <v>156</v>
      </c>
      <c r="BN40" s="386" t="s">
        <v>156</v>
      </c>
      <c r="BO40" s="386" t="s">
        <v>156</v>
      </c>
      <c r="BP40" s="386"/>
      <c r="BQ40" s="406">
        <f t="shared" si="21"/>
        <v>70</v>
      </c>
      <c r="BR40" s="386"/>
      <c r="BS40" s="408"/>
      <c r="BT40" s="386"/>
      <c r="BU40" s="407"/>
      <c r="BV40" s="406">
        <f t="shared" si="23"/>
        <v>7.4926218010578971</v>
      </c>
      <c r="BW40" s="406"/>
      <c r="BX40" s="410" t="s">
        <v>809</v>
      </c>
      <c r="BY40" s="386"/>
      <c r="BZ40" s="308"/>
      <c r="CA40" s="282" t="s">
        <v>251</v>
      </c>
      <c r="CB40" s="308">
        <v>100</v>
      </c>
      <c r="CC40" s="282" t="s">
        <v>156</v>
      </c>
      <c r="CD40" s="308" t="s">
        <v>156</v>
      </c>
      <c r="CE40" s="282" t="s">
        <v>156</v>
      </c>
      <c r="CF40" s="308" t="s">
        <v>156</v>
      </c>
      <c r="CG40" s="282" t="s">
        <v>156</v>
      </c>
      <c r="CH40" s="308" t="s">
        <v>156</v>
      </c>
      <c r="CI40" s="284">
        <v>1</v>
      </c>
      <c r="CJ40" s="284" t="s">
        <v>184</v>
      </c>
      <c r="CK40" s="282" t="s">
        <v>198</v>
      </c>
      <c r="CL40" s="282" t="s">
        <v>216</v>
      </c>
      <c r="CM40" s="282" t="s">
        <v>333</v>
      </c>
      <c r="CN40" s="307">
        <v>8.1</v>
      </c>
      <c r="CO40" s="307">
        <v>4.4965362500000001</v>
      </c>
      <c r="CP40" s="284" t="s">
        <v>158</v>
      </c>
      <c r="CQ40" s="284" t="s">
        <v>157</v>
      </c>
      <c r="CR40" s="308">
        <v>2</v>
      </c>
      <c r="CS40" s="308">
        <v>2</v>
      </c>
      <c r="CT40" s="284" t="s">
        <v>160</v>
      </c>
      <c r="CU40" s="284" t="s">
        <v>160</v>
      </c>
      <c r="CV40" s="308">
        <v>53</v>
      </c>
      <c r="CW40" s="308">
        <v>45</v>
      </c>
      <c r="CX40" s="307">
        <v>3.0192359281745</v>
      </c>
      <c r="CY40" s="307">
        <v>96.980764071825504</v>
      </c>
      <c r="CZ40" s="309">
        <v>14656.54027</v>
      </c>
      <c r="DA40" s="309">
        <v>57189.055699999997</v>
      </c>
      <c r="DB40" s="307">
        <v>0.25628225699134949</v>
      </c>
      <c r="DC40" s="309">
        <v>14214.024740340796</v>
      </c>
      <c r="DD40" s="309">
        <v>442.51552965920388</v>
      </c>
      <c r="DE40" s="310">
        <v>0</v>
      </c>
      <c r="DF40" s="310">
        <v>0</v>
      </c>
      <c r="DG40" s="310">
        <v>0</v>
      </c>
      <c r="DH40" s="283">
        <v>0</v>
      </c>
      <c r="DI40" s="307">
        <v>45.39256322</v>
      </c>
      <c r="DJ40" s="307">
        <v>70.290980619999999</v>
      </c>
      <c r="DK40" s="307">
        <v>45.39256322</v>
      </c>
      <c r="DL40" s="307" t="s">
        <v>156</v>
      </c>
      <c r="DM40" s="307" t="s">
        <v>156</v>
      </c>
      <c r="DN40" s="310" t="s">
        <v>156</v>
      </c>
      <c r="DO40" s="311" t="s">
        <v>156</v>
      </c>
      <c r="DP40" s="284" t="s">
        <v>162</v>
      </c>
      <c r="DQ40" s="284" t="s">
        <v>162</v>
      </c>
      <c r="DR40" s="308">
        <v>12</v>
      </c>
      <c r="DS40" s="308">
        <v>12</v>
      </c>
      <c r="DT40" s="284" t="s">
        <v>162</v>
      </c>
      <c r="DU40" s="308">
        <v>4</v>
      </c>
      <c r="DV40" s="308">
        <v>4</v>
      </c>
      <c r="DW40" s="282" t="s">
        <v>163</v>
      </c>
      <c r="DX40" s="282" t="s">
        <v>206</v>
      </c>
      <c r="DY40" s="284" t="s">
        <v>165</v>
      </c>
      <c r="DZ40" s="284" t="s">
        <v>176</v>
      </c>
      <c r="EA40" s="308">
        <v>2</v>
      </c>
      <c r="EB40" s="284" t="s">
        <v>162</v>
      </c>
      <c r="EC40" s="308">
        <v>23</v>
      </c>
      <c r="ED40" s="283">
        <v>32490000</v>
      </c>
      <c r="EE40" s="283">
        <v>4566000</v>
      </c>
      <c r="EF40" s="283">
        <v>548000</v>
      </c>
      <c r="EG40" s="283">
        <v>37604000</v>
      </c>
      <c r="EH40" s="283" t="s">
        <v>156</v>
      </c>
      <c r="EI40" s="283">
        <v>37604000</v>
      </c>
      <c r="EJ40" s="283">
        <v>37604000</v>
      </c>
      <c r="EK40" s="284" t="s">
        <v>156</v>
      </c>
    </row>
    <row r="41" spans="1:141" ht="92.45" hidden="1" customHeight="1" x14ac:dyDescent="0.2">
      <c r="A41" s="403" t="s">
        <v>148</v>
      </c>
      <c r="B41" s="403" t="s">
        <v>196</v>
      </c>
      <c r="C41" s="404" t="s">
        <v>194</v>
      </c>
      <c r="D41" s="238" t="s">
        <v>757</v>
      </c>
      <c r="E41" s="238" t="s">
        <v>153</v>
      </c>
      <c r="F41" s="403" t="s">
        <v>156</v>
      </c>
      <c r="G41" s="403" t="s">
        <v>450</v>
      </c>
      <c r="H41" s="403" t="s">
        <v>439</v>
      </c>
      <c r="I41" s="403" t="s">
        <v>442</v>
      </c>
      <c r="J41" s="403" t="s">
        <v>451</v>
      </c>
      <c r="K41" s="403" t="s">
        <v>172</v>
      </c>
      <c r="L41" s="405">
        <v>18115000</v>
      </c>
      <c r="M41" s="126">
        <v>5.280522319769938</v>
      </c>
      <c r="N41" s="462"/>
      <c r="O41" s="103">
        <v>13.48</v>
      </c>
      <c r="P41" s="331">
        <f>(V41+W41+Y41+Z41+AB41+AD41)</f>
        <v>60</v>
      </c>
      <c r="Q41" s="331"/>
      <c r="R41" s="331">
        <f>O41+P41+Q41</f>
        <v>73.48</v>
      </c>
      <c r="S41" s="406">
        <v>12.32</v>
      </c>
      <c r="T41" s="331"/>
      <c r="U41" s="462"/>
      <c r="V41" s="104">
        <f>IF(AU41&lt;30,0,IF(AU41&lt;50,5,IF(AU41&lt;65,10,IF(AU41&gt;66,15))))</f>
        <v>0</v>
      </c>
      <c r="W41" s="338">
        <f>IF(X41&lt;499,15,IF(X41&lt;999,10,IF(X41&lt;1499,5,IF(X41&gt;1500,0))))</f>
        <v>15</v>
      </c>
      <c r="X41" s="384">
        <f t="shared" si="13"/>
        <v>377.5845547580675</v>
      </c>
      <c r="Y41" s="338">
        <f>IF(DD41&lt;500,0,IF(DD41&lt;1000,5,IF(DD41&gt;1000,10)))</f>
        <v>10</v>
      </c>
      <c r="Z41" s="338">
        <f>IF(AA41="Yes",15,0)</f>
        <v>15</v>
      </c>
      <c r="AA41" s="331" t="s">
        <v>161</v>
      </c>
      <c r="AB41" s="338">
        <f>IF(AC41="Yes",10,0)</f>
        <v>10</v>
      </c>
      <c r="AC41" s="385" t="s">
        <v>161</v>
      </c>
      <c r="AD41" s="338">
        <f>IF(AE41="Yes",10,0)</f>
        <v>10</v>
      </c>
      <c r="AE41" s="385" t="s">
        <v>161</v>
      </c>
      <c r="AF41" s="407">
        <f t="shared" ref="AF41:AF72" si="25">IF(AU41&lt;30,0,IF(AU41&lt;50,5,IF(AU41&lt;65,10,IF(AU41&lt;79,15,IF(AU41&gt;80,20)))))</f>
        <v>0</v>
      </c>
      <c r="AG41" s="407">
        <f t="shared" si="24"/>
        <v>20</v>
      </c>
      <c r="AH41" s="407">
        <f t="shared" ref="AH41:AH72" si="26">IF(AA41="Yes",15,0)</f>
        <v>15</v>
      </c>
      <c r="AI41" s="407">
        <f>IF(AJ41="Yes",10,0)</f>
        <v>10</v>
      </c>
      <c r="AJ41" s="406" t="s">
        <v>161</v>
      </c>
      <c r="AK41" s="407">
        <v>15</v>
      </c>
      <c r="AL41" s="406" t="s">
        <v>751</v>
      </c>
      <c r="AM41" s="407">
        <f t="shared" ref="AM41:AM72" si="27">IF(AN41="Yes",10,0)</f>
        <v>10</v>
      </c>
      <c r="AN41" s="406" t="s">
        <v>161</v>
      </c>
      <c r="AO41" s="407">
        <f t="shared" si="22"/>
        <v>0</v>
      </c>
      <c r="AP41" s="406" t="s">
        <v>162</v>
      </c>
      <c r="AQ41" s="407">
        <f t="shared" si="20"/>
        <v>0</v>
      </c>
      <c r="AR41" s="406" t="s">
        <v>162</v>
      </c>
      <c r="AS41" s="385">
        <v>8.9789540080974994</v>
      </c>
      <c r="AT41" s="385">
        <v>0</v>
      </c>
      <c r="AU41" s="385">
        <v>14.225955942132</v>
      </c>
      <c r="AV41" s="385">
        <v>5.8043325764056979</v>
      </c>
      <c r="AW41" s="385">
        <v>3.3740078463481447E-2</v>
      </c>
      <c r="AX41" s="385">
        <v>17.24548809831855</v>
      </c>
      <c r="AY41" s="385">
        <v>0</v>
      </c>
      <c r="AZ41" s="385">
        <v>100</v>
      </c>
      <c r="BA41" s="455"/>
      <c r="BB41" s="448"/>
      <c r="BC41" s="442"/>
      <c r="BD41" s="273" t="s">
        <v>194</v>
      </c>
      <c r="BE41" s="386">
        <v>100</v>
      </c>
      <c r="BF41" s="337" t="s">
        <v>156</v>
      </c>
      <c r="BG41" s="386" t="s">
        <v>156</v>
      </c>
      <c r="BH41" s="337" t="s">
        <v>156</v>
      </c>
      <c r="BI41" s="386" t="s">
        <v>156</v>
      </c>
      <c r="BJ41" s="386" t="s">
        <v>195</v>
      </c>
      <c r="BK41" s="386">
        <v>100</v>
      </c>
      <c r="BL41" s="386" t="s">
        <v>156</v>
      </c>
      <c r="BM41" s="386" t="s">
        <v>156</v>
      </c>
      <c r="BN41" s="386" t="s">
        <v>156</v>
      </c>
      <c r="BO41" s="386" t="s">
        <v>156</v>
      </c>
      <c r="BP41" s="331">
        <f>SUM(V41+W41+Y41+Z41+AB41+AD41)</f>
        <v>60</v>
      </c>
      <c r="BQ41" s="406">
        <f t="shared" si="21"/>
        <v>70</v>
      </c>
      <c r="BR41" s="331"/>
      <c r="BS41" s="406"/>
      <c r="BT41" s="338"/>
      <c r="BU41" s="407"/>
      <c r="BV41" s="406">
        <f t="shared" si="23"/>
        <v>12.32</v>
      </c>
      <c r="BW41" s="406"/>
      <c r="BX41" s="410" t="s">
        <v>810</v>
      </c>
      <c r="BY41" s="331">
        <f>O41+BT41*0.25</f>
        <v>13.48</v>
      </c>
      <c r="BZ41" s="331"/>
      <c r="CA41" s="282" t="s">
        <v>196</v>
      </c>
      <c r="CB41" s="308">
        <v>100</v>
      </c>
      <c r="CC41" s="282" t="s">
        <v>156</v>
      </c>
      <c r="CD41" s="308" t="s">
        <v>156</v>
      </c>
      <c r="CE41" s="282" t="s">
        <v>156</v>
      </c>
      <c r="CF41" s="308" t="s">
        <v>156</v>
      </c>
      <c r="CG41" s="282" t="s">
        <v>156</v>
      </c>
      <c r="CH41" s="308" t="s">
        <v>156</v>
      </c>
      <c r="CI41" s="284">
        <v>1</v>
      </c>
      <c r="CJ41" s="284" t="s">
        <v>184</v>
      </c>
      <c r="CK41" s="282" t="s">
        <v>198</v>
      </c>
      <c r="CL41" s="282" t="s">
        <v>199</v>
      </c>
      <c r="CM41" s="282" t="s">
        <v>210</v>
      </c>
      <c r="CN41" s="307">
        <v>6.6215013200000001</v>
      </c>
      <c r="CO41" s="307">
        <v>6.6215013200000001</v>
      </c>
      <c r="CP41" s="284" t="s">
        <v>168</v>
      </c>
      <c r="CQ41" s="284" t="s">
        <v>168</v>
      </c>
      <c r="CR41" s="308">
        <v>2</v>
      </c>
      <c r="CS41" s="308">
        <v>2</v>
      </c>
      <c r="CT41" s="284" t="s">
        <v>160</v>
      </c>
      <c r="CU41" s="284" t="s">
        <v>160</v>
      </c>
      <c r="CV41" s="308">
        <v>69.868031583409305</v>
      </c>
      <c r="CW41" s="308">
        <v>69.868031583409305</v>
      </c>
      <c r="CX41" s="307">
        <v>16.0219228784675</v>
      </c>
      <c r="CY41" s="307">
        <v>83.978077121532493</v>
      </c>
      <c r="CZ41" s="309">
        <v>7245.4880983185503</v>
      </c>
      <c r="DA41" s="309">
        <v>71492.605187994195</v>
      </c>
      <c r="DB41" s="307">
        <v>0.10134597947950133</v>
      </c>
      <c r="DC41" s="309">
        <v>6084.6215830374103</v>
      </c>
      <c r="DD41" s="309">
        <v>1160.8665152811395</v>
      </c>
      <c r="DE41" s="310">
        <v>0</v>
      </c>
      <c r="DF41" s="310">
        <v>0</v>
      </c>
      <c r="DG41" s="310">
        <v>0</v>
      </c>
      <c r="DH41" s="283">
        <v>0</v>
      </c>
      <c r="DI41" s="307">
        <v>15.056317160000001</v>
      </c>
      <c r="DJ41" s="307">
        <v>7.53506316</v>
      </c>
      <c r="DK41" s="307">
        <v>20.090755720000001</v>
      </c>
      <c r="DL41" s="307" t="s">
        <v>156</v>
      </c>
      <c r="DM41" s="307" t="s">
        <v>156</v>
      </c>
      <c r="DN41" s="310">
        <v>0.15711071904780799</v>
      </c>
      <c r="DO41" s="311">
        <v>5.1769085022182097E-7</v>
      </c>
      <c r="DP41" s="284" t="s">
        <v>162</v>
      </c>
      <c r="DQ41" s="284" t="s">
        <v>162</v>
      </c>
      <c r="DR41" s="308">
        <v>12</v>
      </c>
      <c r="DS41" s="308">
        <v>12</v>
      </c>
      <c r="DT41" s="284" t="s">
        <v>162</v>
      </c>
      <c r="DU41" s="308">
        <v>0</v>
      </c>
      <c r="DV41" s="308">
        <v>4</v>
      </c>
      <c r="DW41" s="282" t="s">
        <v>169</v>
      </c>
      <c r="DX41" s="282" t="s">
        <v>156</v>
      </c>
      <c r="DY41" s="284" t="s">
        <v>170</v>
      </c>
      <c r="DZ41" s="284" t="s">
        <v>170</v>
      </c>
      <c r="EA41" s="308">
        <v>1</v>
      </c>
      <c r="EB41" s="284" t="s">
        <v>162</v>
      </c>
      <c r="EC41" s="308">
        <v>25</v>
      </c>
      <c r="ED41" s="283">
        <v>18115000</v>
      </c>
      <c r="EE41" s="283">
        <v>0</v>
      </c>
      <c r="EF41" s="283">
        <v>0</v>
      </c>
      <c r="EG41" s="283">
        <v>18115000</v>
      </c>
      <c r="EH41" s="283" t="s">
        <v>156</v>
      </c>
      <c r="EI41" s="283">
        <v>18115000</v>
      </c>
      <c r="EJ41" s="283">
        <v>18115000</v>
      </c>
      <c r="EK41" s="284" t="s">
        <v>156</v>
      </c>
    </row>
    <row r="42" spans="1:141" ht="55.15" hidden="1" customHeight="1" x14ac:dyDescent="0.2">
      <c r="A42" s="403" t="s">
        <v>105</v>
      </c>
      <c r="B42" s="404" t="s">
        <v>258</v>
      </c>
      <c r="C42" s="404" t="s">
        <v>194</v>
      </c>
      <c r="D42" s="238" t="s">
        <v>757</v>
      </c>
      <c r="E42" s="238" t="s">
        <v>153</v>
      </c>
      <c r="F42" s="403" t="s">
        <v>262</v>
      </c>
      <c r="G42" s="403" t="s">
        <v>239</v>
      </c>
      <c r="H42" s="403" t="s">
        <v>261</v>
      </c>
      <c r="I42" s="403" t="s">
        <v>263</v>
      </c>
      <c r="J42" s="403" t="s">
        <v>257</v>
      </c>
      <c r="K42" s="403" t="s">
        <v>167</v>
      </c>
      <c r="L42" s="405">
        <v>15500000</v>
      </c>
      <c r="M42" s="126">
        <v>9.3681981442180433</v>
      </c>
      <c r="N42" s="462"/>
      <c r="O42" s="103">
        <v>8.4421943032112416</v>
      </c>
      <c r="P42" s="331">
        <f>(V42+W42+Y42+Z42+AB42+AD42)</f>
        <v>45</v>
      </c>
      <c r="Q42" s="331"/>
      <c r="R42" s="331">
        <f>O42+P42+Q42</f>
        <v>53.442194303211238</v>
      </c>
      <c r="S42" s="406">
        <v>5.627067316119323</v>
      </c>
      <c r="T42" s="331"/>
      <c r="U42" s="462"/>
      <c r="V42" s="104">
        <f>IF(AU42&lt;30,0,IF(AU42&lt;50,5,IF(AU42&lt;65,10,IF(AU42&gt;66,15))))</f>
        <v>5</v>
      </c>
      <c r="W42" s="338">
        <f>IF(X42&lt;499,15,IF(X42&lt;999,10,IF(X42&lt;1499,5,IF(X42&gt;1500,0))))</f>
        <v>5</v>
      </c>
      <c r="X42" s="384">
        <f t="shared" si="13"/>
        <v>1024.9810988969052</v>
      </c>
      <c r="Y42" s="338">
        <f>IF(DD42&lt;500,0,IF(DD42&lt;1000,5,IF(DD42&gt;1000,10)))</f>
        <v>0</v>
      </c>
      <c r="Z42" s="338">
        <f>IF(AA42="Yes",15,0)</f>
        <v>15</v>
      </c>
      <c r="AA42" s="331" t="s">
        <v>161</v>
      </c>
      <c r="AB42" s="338">
        <f>IF(AC42="Yes",10,0)</f>
        <v>10</v>
      </c>
      <c r="AC42" s="385" t="s">
        <v>161</v>
      </c>
      <c r="AD42" s="338">
        <f>IF(AE42="Yes",10,0)</f>
        <v>10</v>
      </c>
      <c r="AE42" s="385" t="s">
        <v>161</v>
      </c>
      <c r="AF42" s="407">
        <f t="shared" si="25"/>
        <v>5</v>
      </c>
      <c r="AG42" s="407">
        <f t="shared" si="24"/>
        <v>15</v>
      </c>
      <c r="AH42" s="407">
        <f t="shared" si="26"/>
        <v>15</v>
      </c>
      <c r="AI42" s="407">
        <f>IF(AJ42="Yes",10,0)</f>
        <v>10</v>
      </c>
      <c r="AJ42" s="406" t="s">
        <v>161</v>
      </c>
      <c r="AK42" s="407">
        <v>15</v>
      </c>
      <c r="AL42" s="406" t="s">
        <v>751</v>
      </c>
      <c r="AM42" s="407">
        <f t="shared" si="27"/>
        <v>10</v>
      </c>
      <c r="AN42" s="406" t="s">
        <v>161</v>
      </c>
      <c r="AO42" s="407">
        <f t="shared" si="22"/>
        <v>0</v>
      </c>
      <c r="AP42" s="406" t="s">
        <v>162</v>
      </c>
      <c r="AQ42" s="407">
        <f t="shared" si="20"/>
        <v>0</v>
      </c>
      <c r="AR42" s="406" t="s">
        <v>162</v>
      </c>
      <c r="AS42" s="385">
        <v>16.471282630658063</v>
      </c>
      <c r="AT42" s="385">
        <v>3.1866580645161291E-2</v>
      </c>
      <c r="AU42" s="385">
        <v>39.767523949889998</v>
      </c>
      <c r="AV42" s="385">
        <v>2.1687150311144747</v>
      </c>
      <c r="AW42" s="385">
        <v>6.7579796151811991E-2</v>
      </c>
      <c r="AX42" s="385">
        <v>23.569707588</v>
      </c>
      <c r="AY42" s="385">
        <v>0</v>
      </c>
      <c r="AZ42" s="385">
        <v>0</v>
      </c>
      <c r="BA42" s="455"/>
      <c r="BB42" s="448"/>
      <c r="BC42" s="442"/>
      <c r="BD42" s="337" t="s">
        <v>194</v>
      </c>
      <c r="BE42" s="386">
        <v>100</v>
      </c>
      <c r="BF42" s="337" t="s">
        <v>156</v>
      </c>
      <c r="BG42" s="386" t="s">
        <v>156</v>
      </c>
      <c r="BH42" s="337" t="s">
        <v>156</v>
      </c>
      <c r="BI42" s="386" t="s">
        <v>156</v>
      </c>
      <c r="BJ42" s="386" t="s">
        <v>195</v>
      </c>
      <c r="BK42" s="386">
        <v>100</v>
      </c>
      <c r="BL42" s="386" t="s">
        <v>156</v>
      </c>
      <c r="BM42" s="386" t="s">
        <v>156</v>
      </c>
      <c r="BN42" s="386" t="s">
        <v>156</v>
      </c>
      <c r="BO42" s="386" t="s">
        <v>156</v>
      </c>
      <c r="BP42" s="331">
        <f>SUM(V42+W42+Y42+Z42+AB42+AD42)</f>
        <v>45</v>
      </c>
      <c r="BQ42" s="406">
        <f t="shared" si="21"/>
        <v>70</v>
      </c>
      <c r="BR42" s="331"/>
      <c r="BS42" s="406"/>
      <c r="BT42" s="338"/>
      <c r="BU42" s="407"/>
      <c r="BV42" s="406">
        <f t="shared" si="23"/>
        <v>5.627067316119323</v>
      </c>
      <c r="BW42" s="406"/>
      <c r="BX42" s="410" t="s">
        <v>809</v>
      </c>
      <c r="BY42" s="331">
        <f>O42+BT42*0.25</f>
        <v>8.4421943032112416</v>
      </c>
      <c r="BZ42" s="331"/>
      <c r="CA42" s="282" t="s">
        <v>258</v>
      </c>
      <c r="CB42" s="308">
        <v>100</v>
      </c>
      <c r="CC42" s="282" t="s">
        <v>156</v>
      </c>
      <c r="CD42" s="308" t="s">
        <v>156</v>
      </c>
      <c r="CE42" s="282" t="s">
        <v>156</v>
      </c>
      <c r="CF42" s="308" t="s">
        <v>156</v>
      </c>
      <c r="CG42" s="282" t="s">
        <v>156</v>
      </c>
      <c r="CH42" s="308" t="s">
        <v>156</v>
      </c>
      <c r="CI42" s="284">
        <v>1</v>
      </c>
      <c r="CJ42" s="284" t="s">
        <v>184</v>
      </c>
      <c r="CK42" s="282" t="s">
        <v>198</v>
      </c>
      <c r="CL42" s="282" t="s">
        <v>199</v>
      </c>
      <c r="CM42" s="282" t="s">
        <v>259</v>
      </c>
      <c r="CN42" s="307">
        <v>3.9211613500000002</v>
      </c>
      <c r="CO42" s="307">
        <v>3.9211613500000002</v>
      </c>
      <c r="CP42" s="284" t="s">
        <v>174</v>
      </c>
      <c r="CQ42" s="284" t="s">
        <v>158</v>
      </c>
      <c r="CR42" s="308">
        <v>1</v>
      </c>
      <c r="CS42" s="308">
        <v>2</v>
      </c>
      <c r="CT42" s="284" t="s">
        <v>159</v>
      </c>
      <c r="CU42" s="284" t="s">
        <v>160</v>
      </c>
      <c r="CV42" s="308">
        <v>55</v>
      </c>
      <c r="CW42" s="308">
        <v>55</v>
      </c>
      <c r="CX42" s="307">
        <v>11.2468617618159</v>
      </c>
      <c r="CY42" s="307">
        <v>88.753138238184107</v>
      </c>
      <c r="CZ42" s="309">
        <v>3856.5691959999999</v>
      </c>
      <c r="DA42" s="309">
        <v>15500</v>
      </c>
      <c r="DB42" s="307">
        <v>0.24881091587096774</v>
      </c>
      <c r="DC42" s="309">
        <v>3422.8261897771054</v>
      </c>
      <c r="DD42" s="309">
        <v>433.74300622289491</v>
      </c>
      <c r="DE42" s="310">
        <v>19034.061700427039</v>
      </c>
      <c r="DF42" s="310">
        <v>2412.010042237323</v>
      </c>
      <c r="DG42" s="310">
        <v>21446.07174266436</v>
      </c>
      <c r="DH42" s="283">
        <v>493932</v>
      </c>
      <c r="DI42" s="307">
        <v>45.618827529999997</v>
      </c>
      <c r="DJ42" s="307">
        <v>32.736669169999999</v>
      </c>
      <c r="DK42" s="307">
        <v>40.959006600000002</v>
      </c>
      <c r="DL42" s="307" t="s">
        <v>156</v>
      </c>
      <c r="DM42" s="307" t="s">
        <v>156</v>
      </c>
      <c r="DN42" s="310">
        <v>0</v>
      </c>
      <c r="DO42" s="311">
        <v>1.3515959230362399E-6</v>
      </c>
      <c r="DP42" s="284" t="s">
        <v>162</v>
      </c>
      <c r="DQ42" s="284" t="s">
        <v>162</v>
      </c>
      <c r="DR42" s="308">
        <v>12</v>
      </c>
      <c r="DS42" s="308">
        <v>12</v>
      </c>
      <c r="DT42" s="284" t="s">
        <v>162</v>
      </c>
      <c r="DU42" s="308">
        <v>2</v>
      </c>
      <c r="DV42" s="308">
        <v>0</v>
      </c>
      <c r="DW42" s="282" t="s">
        <v>175</v>
      </c>
      <c r="DX42" s="282" t="s">
        <v>164</v>
      </c>
      <c r="DY42" s="284" t="s">
        <v>165</v>
      </c>
      <c r="DZ42" s="284" t="s">
        <v>176</v>
      </c>
      <c r="EA42" s="308">
        <v>1</v>
      </c>
      <c r="EB42" s="284" t="s">
        <v>161</v>
      </c>
      <c r="EC42" s="308">
        <v>26</v>
      </c>
      <c r="ED42" s="283">
        <v>10800000</v>
      </c>
      <c r="EE42" s="283">
        <v>4700000</v>
      </c>
      <c r="EF42" s="283">
        <v>0</v>
      </c>
      <c r="EG42" s="283">
        <v>15500000</v>
      </c>
      <c r="EH42" s="283" t="s">
        <v>156</v>
      </c>
      <c r="EI42" s="283">
        <v>15500000</v>
      </c>
      <c r="EJ42" s="283">
        <v>15500000</v>
      </c>
      <c r="EK42" s="284" t="s">
        <v>156</v>
      </c>
    </row>
    <row r="43" spans="1:141" ht="208.9" hidden="1" customHeight="1" x14ac:dyDescent="0.2">
      <c r="A43" s="403" t="s">
        <v>141</v>
      </c>
      <c r="B43" s="404" t="s">
        <v>258</v>
      </c>
      <c r="C43" s="404" t="s">
        <v>194</v>
      </c>
      <c r="D43" s="238" t="s">
        <v>757</v>
      </c>
      <c r="E43" s="238" t="s">
        <v>185</v>
      </c>
      <c r="F43" s="403" t="s">
        <v>156</v>
      </c>
      <c r="G43" s="403" t="s">
        <v>202</v>
      </c>
      <c r="H43" s="403" t="s">
        <v>424</v>
      </c>
      <c r="I43" s="403" t="s">
        <v>425</v>
      </c>
      <c r="J43" s="403" t="s">
        <v>426</v>
      </c>
      <c r="K43" s="403" t="s">
        <v>187</v>
      </c>
      <c r="L43" s="405">
        <v>701000</v>
      </c>
      <c r="M43" s="217"/>
      <c r="N43" s="462"/>
      <c r="O43" s="103">
        <v>6.001844019965354</v>
      </c>
      <c r="P43" s="331">
        <f>(V43+W43+Y43+Z43+AB43+AD43)</f>
        <v>50</v>
      </c>
      <c r="Q43" s="331"/>
      <c r="R43" s="331">
        <f>O43+P43+Q43</f>
        <v>56.001844019965354</v>
      </c>
      <c r="S43" s="406">
        <v>4.0012293466435693</v>
      </c>
      <c r="T43" s="331"/>
      <c r="U43" s="462"/>
      <c r="V43" s="104">
        <f>IF(AU43&lt;30,0,IF(AU43&lt;50,5,IF(AU43&lt;65,10,IF(AU43&gt;66,15))))</f>
        <v>0</v>
      </c>
      <c r="W43" s="338">
        <f>IF(X43&lt;499,15,IF(X43&lt;999,10,IF(X43&lt;1499,5,IF(X43&gt;1500,0))))</f>
        <v>15</v>
      </c>
      <c r="X43" s="384">
        <f t="shared" si="13"/>
        <v>45.604565057177851</v>
      </c>
      <c r="Y43" s="338">
        <f>IF(DD43&lt;500,0,IF(DD43&lt;1000,5,IF(DD43&gt;1000,10)))</f>
        <v>0</v>
      </c>
      <c r="Z43" s="338">
        <f>IF(AA43="Yes",15,0)</f>
        <v>15</v>
      </c>
      <c r="AA43" s="331" t="s">
        <v>161</v>
      </c>
      <c r="AB43" s="338">
        <f>IF(AC43="Yes",10,0)</f>
        <v>10</v>
      </c>
      <c r="AC43" s="385" t="s">
        <v>161</v>
      </c>
      <c r="AD43" s="338">
        <f>IF(AE43="Yes",10,0)</f>
        <v>10</v>
      </c>
      <c r="AE43" s="385" t="s">
        <v>161</v>
      </c>
      <c r="AF43" s="407">
        <f t="shared" si="25"/>
        <v>0</v>
      </c>
      <c r="AG43" s="407">
        <f t="shared" si="24"/>
        <v>20</v>
      </c>
      <c r="AH43" s="407">
        <f t="shared" si="26"/>
        <v>15</v>
      </c>
      <c r="AI43" s="407">
        <f>IF(AJ43="Yes",10,0)</f>
        <v>10</v>
      </c>
      <c r="AJ43" s="406" t="s">
        <v>161</v>
      </c>
      <c r="AK43" s="407">
        <v>15</v>
      </c>
      <c r="AL43" s="406" t="s">
        <v>751</v>
      </c>
      <c r="AM43" s="407">
        <f t="shared" si="27"/>
        <v>10</v>
      </c>
      <c r="AN43" s="406" t="s">
        <v>161</v>
      </c>
      <c r="AO43" s="407">
        <f t="shared" si="22"/>
        <v>0</v>
      </c>
      <c r="AP43" s="406" t="s">
        <v>162</v>
      </c>
      <c r="AQ43" s="407">
        <f t="shared" si="20"/>
        <v>0</v>
      </c>
      <c r="AR43" s="406" t="s">
        <v>162</v>
      </c>
      <c r="AS43" s="385">
        <v>11.153476270105694</v>
      </c>
      <c r="AT43" s="385">
        <v>0</v>
      </c>
      <c r="AU43" s="385">
        <v>28.858817196330001</v>
      </c>
      <c r="AV43" s="385">
        <v>1.999890922488379</v>
      </c>
      <c r="AW43" s="385" t="s">
        <v>155</v>
      </c>
      <c r="AX43" s="385">
        <v>12.61146520254281</v>
      </c>
      <c r="AY43" s="385">
        <v>0</v>
      </c>
      <c r="AZ43" s="385">
        <v>0</v>
      </c>
      <c r="BA43" s="455"/>
      <c r="BB43" s="448"/>
      <c r="BC43" s="442"/>
      <c r="BD43" s="337" t="s">
        <v>194</v>
      </c>
      <c r="BE43" s="386">
        <v>100</v>
      </c>
      <c r="BF43" s="337" t="s">
        <v>156</v>
      </c>
      <c r="BG43" s="386" t="s">
        <v>156</v>
      </c>
      <c r="BH43" s="337" t="s">
        <v>156</v>
      </c>
      <c r="BI43" s="386" t="s">
        <v>156</v>
      </c>
      <c r="BJ43" s="386" t="s">
        <v>195</v>
      </c>
      <c r="BK43" s="386">
        <v>100</v>
      </c>
      <c r="BL43" s="386" t="s">
        <v>183</v>
      </c>
      <c r="BM43" s="386" t="s">
        <v>156</v>
      </c>
      <c r="BN43" s="386" t="s">
        <v>156</v>
      </c>
      <c r="BO43" s="386" t="s">
        <v>156</v>
      </c>
      <c r="BP43" s="331">
        <f>SUM(V43+W43+Y43+Z43+AB43+AD43)</f>
        <v>50</v>
      </c>
      <c r="BQ43" s="406">
        <f t="shared" si="21"/>
        <v>70</v>
      </c>
      <c r="BR43" s="331"/>
      <c r="BS43" s="406"/>
      <c r="BT43" s="338"/>
      <c r="BU43" s="407">
        <v>100</v>
      </c>
      <c r="BV43" s="406">
        <f t="shared" si="23"/>
        <v>29.001229346643569</v>
      </c>
      <c r="BW43" s="406"/>
      <c r="BX43" s="406"/>
      <c r="BY43" s="331">
        <f>O43+BT43*0.25</f>
        <v>6.001844019965354</v>
      </c>
      <c r="BZ43" s="331"/>
      <c r="CA43" s="282" t="s">
        <v>258</v>
      </c>
      <c r="CB43" s="308">
        <v>100</v>
      </c>
      <c r="CC43" s="282" t="s">
        <v>253</v>
      </c>
      <c r="CD43" s="308" t="s">
        <v>156</v>
      </c>
      <c r="CE43" s="282" t="s">
        <v>156</v>
      </c>
      <c r="CF43" s="308" t="s">
        <v>156</v>
      </c>
      <c r="CG43" s="282" t="s">
        <v>156</v>
      </c>
      <c r="CH43" s="308" t="s">
        <v>156</v>
      </c>
      <c r="CI43" s="284">
        <v>1</v>
      </c>
      <c r="CJ43" s="284" t="s">
        <v>184</v>
      </c>
      <c r="CK43" s="282" t="s">
        <v>274</v>
      </c>
      <c r="CL43" s="282" t="s">
        <v>199</v>
      </c>
      <c r="CM43" s="282" t="s">
        <v>317</v>
      </c>
      <c r="CN43" s="307">
        <v>5.88607046</v>
      </c>
      <c r="CO43" s="307">
        <v>5.88607046</v>
      </c>
      <c r="CP43" s="284" t="s">
        <v>174</v>
      </c>
      <c r="CQ43" s="284" t="s">
        <v>174</v>
      </c>
      <c r="CR43" s="308">
        <v>1</v>
      </c>
      <c r="CS43" s="308">
        <v>1</v>
      </c>
      <c r="CT43" s="284" t="s">
        <v>159</v>
      </c>
      <c r="CU43" s="284" t="s">
        <v>159</v>
      </c>
      <c r="CV43" s="308">
        <v>55.000040093698097</v>
      </c>
      <c r="CW43" s="308">
        <v>55.000040093698097</v>
      </c>
      <c r="CX43" s="307">
        <v>15.316236421921801</v>
      </c>
      <c r="CY43" s="307">
        <v>84.683763578078199</v>
      </c>
      <c r="CZ43" s="309">
        <v>2611.4652025428099</v>
      </c>
      <c r="DA43" s="309">
        <v>15500.011299133101</v>
      </c>
      <c r="DB43" s="307">
        <v>0.16848150315147617</v>
      </c>
      <c r="DC43" s="309">
        <v>2211.4870180451339</v>
      </c>
      <c r="DD43" s="309">
        <v>399.97818449767578</v>
      </c>
      <c r="DE43" s="310">
        <v>0</v>
      </c>
      <c r="DF43" s="310">
        <v>0</v>
      </c>
      <c r="DG43" s="310">
        <v>0</v>
      </c>
      <c r="DH43" s="283">
        <v>0</v>
      </c>
      <c r="DI43" s="307">
        <v>29.796681070000002</v>
      </c>
      <c r="DJ43" s="307">
        <v>26.991747960000001</v>
      </c>
      <c r="DK43" s="307">
        <v>29.796681070000002</v>
      </c>
      <c r="DL43" s="307" t="s">
        <v>156</v>
      </c>
      <c r="DM43" s="307" t="s">
        <v>156</v>
      </c>
      <c r="DN43" s="310" t="s">
        <v>156</v>
      </c>
      <c r="DO43" s="311" t="s">
        <v>156</v>
      </c>
      <c r="DP43" s="284" t="s">
        <v>162</v>
      </c>
      <c r="DQ43" s="284" t="s">
        <v>162</v>
      </c>
      <c r="DR43" s="308">
        <v>12</v>
      </c>
      <c r="DS43" s="308">
        <v>12</v>
      </c>
      <c r="DT43" s="284" t="s">
        <v>162</v>
      </c>
      <c r="DU43" s="308">
        <v>4</v>
      </c>
      <c r="DV43" s="308">
        <v>0</v>
      </c>
      <c r="DW43" s="282" t="s">
        <v>175</v>
      </c>
      <c r="DX43" s="282" t="s">
        <v>305</v>
      </c>
      <c r="DY43" s="284" t="s">
        <v>165</v>
      </c>
      <c r="DZ43" s="284" t="s">
        <v>165</v>
      </c>
      <c r="EA43" s="308">
        <v>1</v>
      </c>
      <c r="EB43" s="284" t="s">
        <v>162</v>
      </c>
      <c r="EC43" s="308">
        <v>25</v>
      </c>
      <c r="ED43" s="283">
        <v>701000</v>
      </c>
      <c r="EE43" s="283">
        <v>0</v>
      </c>
      <c r="EF43" s="283">
        <v>0</v>
      </c>
      <c r="EG43" s="283">
        <v>701000</v>
      </c>
      <c r="EH43" s="283" t="s">
        <v>156</v>
      </c>
      <c r="EI43" s="283">
        <v>701000</v>
      </c>
      <c r="EJ43" s="283">
        <v>701000</v>
      </c>
      <c r="EK43" s="284" t="s">
        <v>156</v>
      </c>
    </row>
    <row r="44" spans="1:141" ht="46.9" hidden="1" customHeight="1" x14ac:dyDescent="0.2">
      <c r="A44" s="403" t="s">
        <v>95</v>
      </c>
      <c r="B44" s="404" t="s">
        <v>215</v>
      </c>
      <c r="C44" s="404" t="s">
        <v>214</v>
      </c>
      <c r="D44" s="238" t="s">
        <v>757</v>
      </c>
      <c r="E44" s="238" t="s">
        <v>153</v>
      </c>
      <c r="F44" s="403" t="s">
        <v>211</v>
      </c>
      <c r="G44" s="403" t="s">
        <v>190</v>
      </c>
      <c r="H44" s="403" t="s">
        <v>212</v>
      </c>
      <c r="I44" s="403" t="s">
        <v>213</v>
      </c>
      <c r="J44" s="403" t="s">
        <v>173</v>
      </c>
      <c r="K44" s="403" t="s">
        <v>167</v>
      </c>
      <c r="L44" s="405">
        <v>26200000</v>
      </c>
      <c r="M44" s="126">
        <v>11.662716525966273</v>
      </c>
      <c r="N44" s="462"/>
      <c r="O44" s="103">
        <v>12.49</v>
      </c>
      <c r="P44" s="331">
        <f>(V44+W44+Y44+Z44+AB44+AD44)</f>
        <v>65</v>
      </c>
      <c r="Q44" s="331">
        <v>3.6</v>
      </c>
      <c r="R44" s="331">
        <f>O44+P44+Q44</f>
        <v>81.089999999999989</v>
      </c>
      <c r="S44" s="406">
        <v>9.16</v>
      </c>
      <c r="T44" s="331">
        <v>5.25</v>
      </c>
      <c r="U44" s="462"/>
      <c r="V44" s="104">
        <f>IF(AU44&lt;30,0,IF(AU44&lt;50,5,IF(AU44&lt;65,10,IF(AU44&gt;66,15))))</f>
        <v>10</v>
      </c>
      <c r="W44" s="338">
        <f>IF(X44&lt;499,15,IF(X44&lt;999,10,IF(X44&lt;1499,5,IF(X44&gt;1500,0))))</f>
        <v>0</v>
      </c>
      <c r="X44" s="384">
        <f t="shared" si="13"/>
        <v>1700.8127716901893</v>
      </c>
      <c r="Y44" s="338">
        <f>IF(DD44&lt;500,0,IF(DD44&lt;1000,5,IF(DD44&gt;1000,10)))</f>
        <v>5</v>
      </c>
      <c r="Z44" s="338">
        <f>IF(AA44="Yes",20,0)</f>
        <v>20</v>
      </c>
      <c r="AA44" s="331" t="s">
        <v>161</v>
      </c>
      <c r="AB44" s="338">
        <f>IF(AC44="Yes",10,0)</f>
        <v>10</v>
      </c>
      <c r="AC44" s="385" t="s">
        <v>161</v>
      </c>
      <c r="AD44" s="338">
        <f>IF(AE44="Yes",20,0)</f>
        <v>20</v>
      </c>
      <c r="AE44" s="385" t="s">
        <v>161</v>
      </c>
      <c r="AF44" s="407">
        <f t="shared" si="25"/>
        <v>10</v>
      </c>
      <c r="AG44" s="407">
        <f t="shared" si="24"/>
        <v>10</v>
      </c>
      <c r="AH44" s="407">
        <f t="shared" si="26"/>
        <v>15</v>
      </c>
      <c r="AI44" s="407">
        <v>10</v>
      </c>
      <c r="AJ44" s="406" t="s">
        <v>162</v>
      </c>
      <c r="AK44" s="407">
        <f t="shared" ref="AK44:AK54" si="28">IF(AL44="Minimal",15,0)</f>
        <v>15</v>
      </c>
      <c r="AL44" s="406" t="s">
        <v>751</v>
      </c>
      <c r="AM44" s="407">
        <f t="shared" si="27"/>
        <v>10</v>
      </c>
      <c r="AN44" s="406" t="s">
        <v>161</v>
      </c>
      <c r="AO44" s="407">
        <f t="shared" si="22"/>
        <v>0</v>
      </c>
      <c r="AP44" s="406" t="s">
        <v>162</v>
      </c>
      <c r="AQ44" s="407">
        <f t="shared" si="20"/>
        <v>0</v>
      </c>
      <c r="AR44" s="406" t="s">
        <v>162</v>
      </c>
      <c r="AS44" s="385">
        <v>15.80258064516129</v>
      </c>
      <c r="AT44" s="385">
        <v>1.9666755725190839E-2</v>
      </c>
      <c r="AU44" s="385">
        <v>50.766884000546995</v>
      </c>
      <c r="AV44" s="385">
        <v>9.1677418804838702</v>
      </c>
      <c r="AW44" s="385">
        <v>5.8055295488545502E-2</v>
      </c>
      <c r="AX44" s="385">
        <v>45.1</v>
      </c>
      <c r="AY44" s="385">
        <v>25</v>
      </c>
      <c r="AZ44" s="385">
        <v>0</v>
      </c>
      <c r="BA44" s="455"/>
      <c r="BB44" s="448"/>
      <c r="BC44" s="442"/>
      <c r="BD44" s="337" t="s">
        <v>214</v>
      </c>
      <c r="BE44" s="386">
        <v>100</v>
      </c>
      <c r="BF44" s="337" t="s">
        <v>156</v>
      </c>
      <c r="BG44" s="386" t="s">
        <v>156</v>
      </c>
      <c r="BH44" s="337" t="s">
        <v>156</v>
      </c>
      <c r="BI44" s="386" t="s">
        <v>156</v>
      </c>
      <c r="BJ44" s="386" t="s">
        <v>195</v>
      </c>
      <c r="BK44" s="386">
        <v>100</v>
      </c>
      <c r="BL44" s="386" t="s">
        <v>156</v>
      </c>
      <c r="BM44" s="386" t="s">
        <v>156</v>
      </c>
      <c r="BN44" s="386" t="s">
        <v>156</v>
      </c>
      <c r="BO44" s="386" t="s">
        <v>156</v>
      </c>
      <c r="BP44" s="331">
        <f>SUM(V44+W44+Y44+Z44+AB44+AD44)</f>
        <v>65</v>
      </c>
      <c r="BQ44" s="406">
        <f t="shared" si="21"/>
        <v>70</v>
      </c>
      <c r="BR44" s="331"/>
      <c r="BS44" s="406"/>
      <c r="BT44" s="338">
        <v>100</v>
      </c>
      <c r="BU44" s="407"/>
      <c r="BV44" s="406">
        <f t="shared" si="23"/>
        <v>9.16</v>
      </c>
      <c r="BW44" s="406"/>
      <c r="BX44" s="410" t="s">
        <v>809</v>
      </c>
      <c r="BY44" s="331">
        <f>O44+BT44*0.25</f>
        <v>37.49</v>
      </c>
      <c r="BZ44" s="331"/>
      <c r="CA44" s="282" t="s">
        <v>215</v>
      </c>
      <c r="CB44" s="308">
        <v>100</v>
      </c>
      <c r="CC44" s="282" t="s">
        <v>156</v>
      </c>
      <c r="CD44" s="308" t="s">
        <v>156</v>
      </c>
      <c r="CE44" s="282" t="s">
        <v>156</v>
      </c>
      <c r="CF44" s="308" t="s">
        <v>156</v>
      </c>
      <c r="CG44" s="282" t="s">
        <v>156</v>
      </c>
      <c r="CH44" s="308" t="s">
        <v>156</v>
      </c>
      <c r="CI44" s="284">
        <v>1</v>
      </c>
      <c r="CJ44" s="284" t="s">
        <v>184</v>
      </c>
      <c r="CK44" s="282" t="s">
        <v>198</v>
      </c>
      <c r="CL44" s="282" t="s">
        <v>216</v>
      </c>
      <c r="CM44" s="282" t="s">
        <v>217</v>
      </c>
      <c r="CN44" s="307">
        <v>4.1633513100000004</v>
      </c>
      <c r="CO44" s="307">
        <v>4.1633513100000004</v>
      </c>
      <c r="CP44" s="284" t="s">
        <v>174</v>
      </c>
      <c r="CQ44" s="284" t="s">
        <v>158</v>
      </c>
      <c r="CR44" s="308">
        <v>1</v>
      </c>
      <c r="CS44" s="308">
        <v>2</v>
      </c>
      <c r="CT44" s="284" t="s">
        <v>159</v>
      </c>
      <c r="CU44" s="284" t="s">
        <v>160</v>
      </c>
      <c r="CV44" s="308">
        <v>55</v>
      </c>
      <c r="CW44" s="308">
        <v>55</v>
      </c>
      <c r="CX44" s="307">
        <v>17.297297</v>
      </c>
      <c r="CY44" s="307">
        <v>82.702703</v>
      </c>
      <c r="CZ44" s="309">
        <v>3700</v>
      </c>
      <c r="DA44" s="309">
        <v>15500</v>
      </c>
      <c r="DB44" s="307">
        <v>0.23870967741935484</v>
      </c>
      <c r="DC44" s="309">
        <v>3060.0000110000001</v>
      </c>
      <c r="DD44" s="309">
        <v>639.99998900000003</v>
      </c>
      <c r="DE44" s="310">
        <v>18067.430804417563</v>
      </c>
      <c r="DF44" s="310">
        <v>3778.8089786008504</v>
      </c>
      <c r="DG44" s="310">
        <v>21846.239783018413</v>
      </c>
      <c r="DH44" s="283">
        <v>515269</v>
      </c>
      <c r="DI44" s="307">
        <v>59.821943230000002</v>
      </c>
      <c r="DJ44" s="307">
        <v>36.671154739999999</v>
      </c>
      <c r="DK44" s="307">
        <v>55.822785619999998</v>
      </c>
      <c r="DL44" s="307" t="s">
        <v>156</v>
      </c>
      <c r="DM44" s="307" t="s">
        <v>156</v>
      </c>
      <c r="DN44" s="310">
        <v>0</v>
      </c>
      <c r="DO44" s="311">
        <v>1.16110590977091E-6</v>
      </c>
      <c r="DP44" s="284" t="s">
        <v>161</v>
      </c>
      <c r="DQ44" s="284" t="s">
        <v>162</v>
      </c>
      <c r="DR44" s="308">
        <v>11</v>
      </c>
      <c r="DS44" s="308">
        <v>12</v>
      </c>
      <c r="DT44" s="284" t="s">
        <v>162</v>
      </c>
      <c r="DU44" s="308">
        <v>2</v>
      </c>
      <c r="DV44" s="308">
        <v>0</v>
      </c>
      <c r="DW44" s="282" t="s">
        <v>175</v>
      </c>
      <c r="DX44" s="282" t="s">
        <v>164</v>
      </c>
      <c r="DY44" s="284" t="s">
        <v>165</v>
      </c>
      <c r="DZ44" s="284" t="s">
        <v>176</v>
      </c>
      <c r="EA44" s="308">
        <v>1</v>
      </c>
      <c r="EB44" s="284" t="s">
        <v>161</v>
      </c>
      <c r="EC44" s="308">
        <v>37</v>
      </c>
      <c r="ED44" s="283">
        <v>23200000</v>
      </c>
      <c r="EE44" s="283">
        <v>1800000</v>
      </c>
      <c r="EF44" s="283">
        <v>1200000</v>
      </c>
      <c r="EG44" s="283">
        <v>26200000</v>
      </c>
      <c r="EH44" s="283" t="s">
        <v>156</v>
      </c>
      <c r="EI44" s="283">
        <v>26200000</v>
      </c>
      <c r="EJ44" s="283">
        <v>26200000</v>
      </c>
      <c r="EK44" s="284" t="s">
        <v>156</v>
      </c>
    </row>
    <row r="45" spans="1:141" ht="38.25" hidden="1" x14ac:dyDescent="0.2">
      <c r="A45" s="403" t="s">
        <v>137</v>
      </c>
      <c r="B45" s="404" t="s">
        <v>295</v>
      </c>
      <c r="C45" s="404" t="s">
        <v>214</v>
      </c>
      <c r="D45" s="238" t="s">
        <v>757</v>
      </c>
      <c r="E45" s="238" t="s">
        <v>179</v>
      </c>
      <c r="F45" s="403" t="s">
        <v>156</v>
      </c>
      <c r="G45" s="403" t="s">
        <v>410</v>
      </c>
      <c r="H45" s="403" t="s">
        <v>411</v>
      </c>
      <c r="I45" s="403" t="s">
        <v>412</v>
      </c>
      <c r="J45" s="403" t="s">
        <v>413</v>
      </c>
      <c r="K45" s="403" t="s">
        <v>187</v>
      </c>
      <c r="L45" s="405">
        <v>734000</v>
      </c>
      <c r="M45" s="186"/>
      <c r="N45" s="462"/>
      <c r="O45" s="187"/>
      <c r="P45" s="383"/>
      <c r="Q45" s="383"/>
      <c r="R45" s="383"/>
      <c r="S45" s="406">
        <v>8.27</v>
      </c>
      <c r="T45" s="331">
        <v>5.25</v>
      </c>
      <c r="U45" s="462"/>
      <c r="V45" s="104" t="s">
        <v>155</v>
      </c>
      <c r="W45" s="338"/>
      <c r="X45" s="384">
        <f t="shared" si="13"/>
        <v>548.01863437169857</v>
      </c>
      <c r="Y45" s="331"/>
      <c r="Z45" s="331"/>
      <c r="AA45" s="331" t="s">
        <v>161</v>
      </c>
      <c r="AB45" s="331"/>
      <c r="AC45" s="331"/>
      <c r="AD45" s="331"/>
      <c r="AE45" s="331"/>
      <c r="AF45" s="407">
        <f t="shared" si="25"/>
        <v>0</v>
      </c>
      <c r="AG45" s="407">
        <f t="shared" si="24"/>
        <v>20</v>
      </c>
      <c r="AH45" s="407">
        <f t="shared" si="26"/>
        <v>15</v>
      </c>
      <c r="AI45" s="407">
        <v>10</v>
      </c>
      <c r="AJ45" s="406" t="s">
        <v>162</v>
      </c>
      <c r="AK45" s="407">
        <f t="shared" si="28"/>
        <v>15</v>
      </c>
      <c r="AL45" s="406" t="s">
        <v>751</v>
      </c>
      <c r="AM45" s="407">
        <f t="shared" si="27"/>
        <v>10</v>
      </c>
      <c r="AN45" s="406" t="s">
        <v>161</v>
      </c>
      <c r="AO45" s="407">
        <f t="shared" si="22"/>
        <v>0</v>
      </c>
      <c r="AP45" s="406" t="s">
        <v>162</v>
      </c>
      <c r="AQ45" s="407">
        <f t="shared" si="20"/>
        <v>0</v>
      </c>
      <c r="AR45" s="406" t="s">
        <v>162</v>
      </c>
      <c r="AS45" s="385">
        <v>7.6877419354838707</v>
      </c>
      <c r="AT45" s="385">
        <v>0</v>
      </c>
      <c r="AU45" s="385">
        <v>0</v>
      </c>
      <c r="AV45" s="385">
        <v>0</v>
      </c>
      <c r="AW45" s="385" t="s">
        <v>155</v>
      </c>
      <c r="AX45" s="385" t="s">
        <v>155</v>
      </c>
      <c r="AY45" s="385">
        <v>75</v>
      </c>
      <c r="AZ45" s="385">
        <v>0</v>
      </c>
      <c r="BA45" s="455"/>
      <c r="BB45" s="448"/>
      <c r="BC45" s="455"/>
      <c r="BD45" s="337" t="s">
        <v>214</v>
      </c>
      <c r="BE45" s="386">
        <v>100</v>
      </c>
      <c r="BF45" s="337" t="s">
        <v>156</v>
      </c>
      <c r="BG45" s="386" t="s">
        <v>156</v>
      </c>
      <c r="BH45" s="337" t="s">
        <v>156</v>
      </c>
      <c r="BI45" s="386" t="s">
        <v>156</v>
      </c>
      <c r="BJ45" s="386" t="s">
        <v>195</v>
      </c>
      <c r="BK45" s="386">
        <v>100</v>
      </c>
      <c r="BL45" s="386" t="s">
        <v>156</v>
      </c>
      <c r="BM45" s="386" t="s">
        <v>156</v>
      </c>
      <c r="BN45" s="386" t="s">
        <v>156</v>
      </c>
      <c r="BO45" s="386" t="s">
        <v>156</v>
      </c>
      <c r="BP45" s="386"/>
      <c r="BQ45" s="406">
        <f t="shared" si="21"/>
        <v>70</v>
      </c>
      <c r="BR45" s="386"/>
      <c r="BS45" s="408"/>
      <c r="BT45" s="386"/>
      <c r="BU45" s="407">
        <v>100</v>
      </c>
      <c r="BV45" s="406">
        <f t="shared" si="23"/>
        <v>33.269999999999996</v>
      </c>
      <c r="BW45" s="406"/>
      <c r="BX45" s="408"/>
      <c r="BY45" s="386"/>
      <c r="BZ45" s="308"/>
      <c r="CA45" s="282" t="s">
        <v>295</v>
      </c>
      <c r="CB45" s="308">
        <v>100</v>
      </c>
      <c r="CC45" s="282" t="s">
        <v>156</v>
      </c>
      <c r="CD45" s="308" t="s">
        <v>156</v>
      </c>
      <c r="CE45" s="282" t="s">
        <v>156</v>
      </c>
      <c r="CF45" s="308" t="s">
        <v>156</v>
      </c>
      <c r="CG45" s="282" t="s">
        <v>156</v>
      </c>
      <c r="CH45" s="308" t="s">
        <v>156</v>
      </c>
      <c r="CI45" s="284">
        <v>1</v>
      </c>
      <c r="CJ45" s="284" t="s">
        <v>184</v>
      </c>
      <c r="CK45" s="282" t="s">
        <v>198</v>
      </c>
      <c r="CL45" s="282" t="s">
        <v>216</v>
      </c>
      <c r="CM45" s="282" t="s">
        <v>296</v>
      </c>
      <c r="CN45" s="307">
        <v>0.74409473000000004</v>
      </c>
      <c r="CO45" s="307">
        <v>0.74409473000000004</v>
      </c>
      <c r="CP45" s="284" t="s">
        <v>174</v>
      </c>
      <c r="CQ45" s="284" t="s">
        <v>174</v>
      </c>
      <c r="CR45" s="308">
        <v>1</v>
      </c>
      <c r="CS45" s="308">
        <v>1</v>
      </c>
      <c r="CT45" s="284" t="s">
        <v>159</v>
      </c>
      <c r="CU45" s="284" t="s">
        <v>159</v>
      </c>
      <c r="CV45" s="308">
        <v>55</v>
      </c>
      <c r="CW45" s="308">
        <v>55</v>
      </c>
      <c r="CX45" s="307">
        <v>0</v>
      </c>
      <c r="CY45" s="307">
        <v>100</v>
      </c>
      <c r="CZ45" s="309">
        <v>1800</v>
      </c>
      <c r="DA45" s="309">
        <v>15500</v>
      </c>
      <c r="DB45" s="307">
        <v>0.11612903225806452</v>
      </c>
      <c r="DC45" s="309">
        <v>1800</v>
      </c>
      <c r="DD45" s="309">
        <v>0</v>
      </c>
      <c r="DE45" s="310">
        <v>0</v>
      </c>
      <c r="DF45" s="310">
        <v>0</v>
      </c>
      <c r="DG45" s="310">
        <v>0</v>
      </c>
      <c r="DH45" s="283">
        <v>0</v>
      </c>
      <c r="DI45" s="307">
        <v>0</v>
      </c>
      <c r="DJ45" s="307">
        <v>0</v>
      </c>
      <c r="DK45" s="307">
        <v>0</v>
      </c>
      <c r="DL45" s="307" t="s">
        <v>156</v>
      </c>
      <c r="DM45" s="307" t="s">
        <v>156</v>
      </c>
      <c r="DN45" s="310" t="s">
        <v>156</v>
      </c>
      <c r="DO45" s="311" t="s">
        <v>156</v>
      </c>
      <c r="DP45" s="284" t="s">
        <v>162</v>
      </c>
      <c r="DQ45" s="284" t="s">
        <v>162</v>
      </c>
      <c r="DR45" s="308">
        <v>9</v>
      </c>
      <c r="DS45" s="308">
        <v>12</v>
      </c>
      <c r="DT45" s="284" t="s">
        <v>162</v>
      </c>
      <c r="DU45" s="308">
        <v>0</v>
      </c>
      <c r="DV45" s="308">
        <v>0</v>
      </c>
      <c r="DW45" s="282" t="s">
        <v>175</v>
      </c>
      <c r="DX45" s="282" t="s">
        <v>305</v>
      </c>
      <c r="DY45" s="284" t="s">
        <v>165</v>
      </c>
      <c r="DZ45" s="284" t="s">
        <v>165</v>
      </c>
      <c r="EA45" s="308">
        <v>2</v>
      </c>
      <c r="EB45" s="284" t="s">
        <v>162</v>
      </c>
      <c r="EC45" s="308">
        <v>30</v>
      </c>
      <c r="ED45" s="283">
        <v>734000</v>
      </c>
      <c r="EE45" s="283">
        <v>0</v>
      </c>
      <c r="EF45" s="283">
        <v>0</v>
      </c>
      <c r="EG45" s="283">
        <v>734000</v>
      </c>
      <c r="EH45" s="283" t="s">
        <v>156</v>
      </c>
      <c r="EI45" s="283">
        <v>734000</v>
      </c>
      <c r="EJ45" s="283">
        <v>734000</v>
      </c>
      <c r="EK45" s="284" t="s">
        <v>156</v>
      </c>
    </row>
    <row r="46" spans="1:141" ht="45" hidden="1" x14ac:dyDescent="0.2">
      <c r="A46" s="403" t="s">
        <v>96</v>
      </c>
      <c r="B46" s="404" t="s">
        <v>215</v>
      </c>
      <c r="C46" s="404" t="s">
        <v>214</v>
      </c>
      <c r="D46" s="238" t="s">
        <v>757</v>
      </c>
      <c r="E46" s="238" t="s">
        <v>153</v>
      </c>
      <c r="F46" s="403" t="s">
        <v>218</v>
      </c>
      <c r="G46" s="403" t="s">
        <v>190</v>
      </c>
      <c r="H46" s="403" t="s">
        <v>213</v>
      </c>
      <c r="I46" s="403" t="s">
        <v>219</v>
      </c>
      <c r="J46" s="403" t="s">
        <v>173</v>
      </c>
      <c r="K46" s="403" t="s">
        <v>167</v>
      </c>
      <c r="L46" s="405">
        <v>31000000</v>
      </c>
      <c r="M46" s="126">
        <v>12.467522810856204</v>
      </c>
      <c r="N46" s="462"/>
      <c r="O46" s="103">
        <v>10.977776395583573</v>
      </c>
      <c r="P46" s="331">
        <f>(V46+W46+Y46+Z46+AB46+AD46)</f>
        <v>65</v>
      </c>
      <c r="Q46" s="331">
        <v>3.15</v>
      </c>
      <c r="R46" s="331">
        <f>O46+P46+Q46</f>
        <v>79.127776395583581</v>
      </c>
      <c r="S46" s="406">
        <v>7.3178708035073292</v>
      </c>
      <c r="T46" s="331">
        <v>5.25</v>
      </c>
      <c r="U46" s="462"/>
      <c r="V46" s="104">
        <f>IF(AU46&lt;30,0,IF(AU46&lt;50,5,IF(AU46&lt;65,10,IF(AU46&gt;66,15))))</f>
        <v>10</v>
      </c>
      <c r="W46" s="338">
        <f>IF(X46&lt;499,15,IF(X46&lt;999,10,IF(X46&lt;1499,5,IF(X46&gt;1500,0))))</f>
        <v>0</v>
      </c>
      <c r="X46" s="384">
        <f t="shared" si="13"/>
        <v>1720.1381017321557</v>
      </c>
      <c r="Y46" s="338">
        <f>IF(DD46&lt;500,0,IF(DD46&lt;1000,5,IF(DD46&gt;1000,10)))</f>
        <v>5</v>
      </c>
      <c r="Z46" s="338">
        <f>IF(AA46="Yes",20,0)</f>
        <v>20</v>
      </c>
      <c r="AA46" s="331" t="s">
        <v>161</v>
      </c>
      <c r="AB46" s="338">
        <f>IF(AC46="Yes",10,0)</f>
        <v>10</v>
      </c>
      <c r="AC46" s="385" t="s">
        <v>161</v>
      </c>
      <c r="AD46" s="338">
        <f>IF(AE46="Yes",20,0)</f>
        <v>20</v>
      </c>
      <c r="AE46" s="385" t="s">
        <v>161</v>
      </c>
      <c r="AF46" s="407">
        <f t="shared" si="25"/>
        <v>10</v>
      </c>
      <c r="AG46" s="407">
        <f t="shared" si="24"/>
        <v>10</v>
      </c>
      <c r="AH46" s="407">
        <f t="shared" si="26"/>
        <v>15</v>
      </c>
      <c r="AI46" s="407">
        <v>10</v>
      </c>
      <c r="AJ46" s="406" t="s">
        <v>162</v>
      </c>
      <c r="AK46" s="407">
        <f t="shared" si="28"/>
        <v>15</v>
      </c>
      <c r="AL46" s="406" t="s">
        <v>751</v>
      </c>
      <c r="AM46" s="407">
        <f t="shared" si="27"/>
        <v>10</v>
      </c>
      <c r="AN46" s="406" t="s">
        <v>161</v>
      </c>
      <c r="AO46" s="407">
        <f t="shared" si="22"/>
        <v>0</v>
      </c>
      <c r="AP46" s="406" t="s">
        <v>162</v>
      </c>
      <c r="AQ46" s="407">
        <f t="shared" si="20"/>
        <v>0</v>
      </c>
      <c r="AR46" s="406" t="s">
        <v>162</v>
      </c>
      <c r="AS46" s="385">
        <v>16.327877726309676</v>
      </c>
      <c r="AT46" s="385">
        <v>1.9403806451612902E-2</v>
      </c>
      <c r="AU46" s="385">
        <v>56.831426502311999</v>
      </c>
      <c r="AV46" s="385">
        <v>9.3663279759304228</v>
      </c>
      <c r="AW46" s="385">
        <v>6.9301056105317504E-2</v>
      </c>
      <c r="AX46" s="385">
        <v>45.468977557000002</v>
      </c>
      <c r="AY46" s="385">
        <v>0</v>
      </c>
      <c r="AZ46" s="385">
        <v>0</v>
      </c>
      <c r="BA46" s="455"/>
      <c r="BB46" s="448"/>
      <c r="BC46" s="442"/>
      <c r="BD46" s="337" t="s">
        <v>214</v>
      </c>
      <c r="BE46" s="386">
        <v>100</v>
      </c>
      <c r="BF46" s="337" t="s">
        <v>156</v>
      </c>
      <c r="BG46" s="386" t="s">
        <v>156</v>
      </c>
      <c r="BH46" s="337" t="s">
        <v>156</v>
      </c>
      <c r="BI46" s="386" t="s">
        <v>156</v>
      </c>
      <c r="BJ46" s="386" t="s">
        <v>195</v>
      </c>
      <c r="BK46" s="386">
        <v>100</v>
      </c>
      <c r="BL46" s="386" t="s">
        <v>156</v>
      </c>
      <c r="BM46" s="386" t="s">
        <v>156</v>
      </c>
      <c r="BN46" s="386" t="s">
        <v>156</v>
      </c>
      <c r="BO46" s="386" t="s">
        <v>156</v>
      </c>
      <c r="BP46" s="331">
        <f>SUM(V46+W46+Y46+Z46+AB46+AD46)</f>
        <v>65</v>
      </c>
      <c r="BQ46" s="406">
        <f t="shared" si="21"/>
        <v>70</v>
      </c>
      <c r="BR46" s="331"/>
      <c r="BS46" s="406"/>
      <c r="BT46" s="338">
        <v>100</v>
      </c>
      <c r="BU46" s="407"/>
      <c r="BV46" s="406">
        <f t="shared" si="23"/>
        <v>7.3178708035073292</v>
      </c>
      <c r="BW46" s="406"/>
      <c r="BX46" s="410" t="s">
        <v>809</v>
      </c>
      <c r="BY46" s="331">
        <f>O46+BT46*0.25</f>
        <v>35.977776395583575</v>
      </c>
      <c r="BZ46" s="331"/>
      <c r="CA46" s="282" t="s">
        <v>215</v>
      </c>
      <c r="CB46" s="308">
        <v>100</v>
      </c>
      <c r="CC46" s="282" t="s">
        <v>156</v>
      </c>
      <c r="CD46" s="308" t="s">
        <v>156</v>
      </c>
      <c r="CE46" s="282" t="s">
        <v>156</v>
      </c>
      <c r="CF46" s="308" t="s">
        <v>156</v>
      </c>
      <c r="CG46" s="282" t="s">
        <v>156</v>
      </c>
      <c r="CH46" s="308" t="s">
        <v>156</v>
      </c>
      <c r="CI46" s="284">
        <v>1</v>
      </c>
      <c r="CJ46" s="284" t="s">
        <v>184</v>
      </c>
      <c r="CK46" s="282" t="s">
        <v>198</v>
      </c>
      <c r="CL46" s="282" t="s">
        <v>216</v>
      </c>
      <c r="CM46" s="282" t="s">
        <v>217</v>
      </c>
      <c r="CN46" s="307">
        <v>4.71405809</v>
      </c>
      <c r="CO46" s="307">
        <v>4.71405809</v>
      </c>
      <c r="CP46" s="284" t="s">
        <v>174</v>
      </c>
      <c r="CQ46" s="284" t="s">
        <v>158</v>
      </c>
      <c r="CR46" s="308">
        <v>1</v>
      </c>
      <c r="CS46" s="308">
        <v>2</v>
      </c>
      <c r="CT46" s="284" t="s">
        <v>159</v>
      </c>
      <c r="CU46" s="284" t="s">
        <v>160</v>
      </c>
      <c r="CV46" s="308">
        <v>55</v>
      </c>
      <c r="CW46" s="308">
        <v>55</v>
      </c>
      <c r="CX46" s="307">
        <v>16.741916150222998</v>
      </c>
      <c r="CY46" s="307">
        <v>83.258083849776995</v>
      </c>
      <c r="CZ46" s="309">
        <v>3822.9925189999999</v>
      </c>
      <c r="DA46" s="309">
        <v>15500</v>
      </c>
      <c r="DB46" s="307">
        <v>0.24664467864516129</v>
      </c>
      <c r="DC46" s="309">
        <v>3182.9503170397215</v>
      </c>
      <c r="DD46" s="309">
        <v>640.04220196027802</v>
      </c>
      <c r="DE46" s="310">
        <v>21279.268908809252</v>
      </c>
      <c r="DF46" s="310">
        <v>4278.9326794035505</v>
      </c>
      <c r="DG46" s="310">
        <v>25558.201588212803</v>
      </c>
      <c r="DH46" s="283">
        <v>601518</v>
      </c>
      <c r="DI46" s="307">
        <v>71.452794549999993</v>
      </c>
      <c r="DJ46" s="307">
        <v>31.798630360000001</v>
      </c>
      <c r="DK46" s="307">
        <v>67.25990573</v>
      </c>
      <c r="DL46" s="307" t="s">
        <v>156</v>
      </c>
      <c r="DM46" s="307" t="s">
        <v>156</v>
      </c>
      <c r="DN46" s="310">
        <v>0</v>
      </c>
      <c r="DO46" s="311">
        <v>1.38602112210635E-6</v>
      </c>
      <c r="DP46" s="284" t="s">
        <v>161</v>
      </c>
      <c r="DQ46" s="284" t="s">
        <v>162</v>
      </c>
      <c r="DR46" s="308">
        <v>12</v>
      </c>
      <c r="DS46" s="308">
        <v>12</v>
      </c>
      <c r="DT46" s="284" t="s">
        <v>162</v>
      </c>
      <c r="DU46" s="308">
        <v>0</v>
      </c>
      <c r="DV46" s="308">
        <v>0</v>
      </c>
      <c r="DW46" s="282" t="s">
        <v>175</v>
      </c>
      <c r="DX46" s="282" t="s">
        <v>164</v>
      </c>
      <c r="DY46" s="284" t="s">
        <v>165</v>
      </c>
      <c r="DZ46" s="284" t="s">
        <v>176</v>
      </c>
      <c r="EA46" s="308">
        <v>1</v>
      </c>
      <c r="EB46" s="284" t="s">
        <v>161</v>
      </c>
      <c r="EC46" s="308">
        <v>37</v>
      </c>
      <c r="ED46" s="283">
        <v>23800000</v>
      </c>
      <c r="EE46" s="283">
        <v>6000000</v>
      </c>
      <c r="EF46" s="283">
        <v>1200000</v>
      </c>
      <c r="EG46" s="283">
        <v>31000000</v>
      </c>
      <c r="EH46" s="283" t="s">
        <v>156</v>
      </c>
      <c r="EI46" s="283">
        <v>31000000</v>
      </c>
      <c r="EJ46" s="283">
        <v>31000000</v>
      </c>
      <c r="EK46" s="284" t="s">
        <v>156</v>
      </c>
    </row>
    <row r="47" spans="1:141" ht="62.45" hidden="1" customHeight="1" x14ac:dyDescent="0.2">
      <c r="A47" s="403" t="s">
        <v>483</v>
      </c>
      <c r="B47" s="404" t="s">
        <v>472</v>
      </c>
      <c r="C47" s="404" t="s">
        <v>214</v>
      </c>
      <c r="D47" s="238" t="s">
        <v>760</v>
      </c>
      <c r="E47" s="238" t="s">
        <v>179</v>
      </c>
      <c r="F47" s="403"/>
      <c r="G47" s="403" t="s">
        <v>484</v>
      </c>
      <c r="H47" s="403"/>
      <c r="I47" s="403"/>
      <c r="J47" s="403" t="s">
        <v>765</v>
      </c>
      <c r="K47" s="403"/>
      <c r="L47" s="405">
        <v>1725000</v>
      </c>
      <c r="M47" s="137"/>
      <c r="N47" s="462"/>
      <c r="O47" s="138"/>
      <c r="P47" s="353"/>
      <c r="Q47" s="353"/>
      <c r="R47" s="353"/>
      <c r="S47" s="406">
        <v>25.9</v>
      </c>
      <c r="T47" s="141">
        <v>6</v>
      </c>
      <c r="U47" s="462"/>
      <c r="V47" s="143"/>
      <c r="W47" s="355"/>
      <c r="X47" s="356">
        <f t="shared" si="13"/>
        <v>0.4157119961235074</v>
      </c>
      <c r="Y47" s="357"/>
      <c r="Z47" s="357"/>
      <c r="AA47" s="357" t="s">
        <v>161</v>
      </c>
      <c r="AB47" s="357"/>
      <c r="AC47" s="357"/>
      <c r="AD47" s="357"/>
      <c r="AE47" s="357"/>
      <c r="AF47" s="407">
        <f t="shared" si="25"/>
        <v>5</v>
      </c>
      <c r="AG47" s="407">
        <f t="shared" si="24"/>
        <v>20</v>
      </c>
      <c r="AH47" s="407">
        <f t="shared" si="26"/>
        <v>15</v>
      </c>
      <c r="AI47" s="407">
        <f t="shared" ref="AI47:AI60" si="29">IF(AJ47="Yes",10,0)</f>
        <v>0</v>
      </c>
      <c r="AJ47" s="354" t="s">
        <v>162</v>
      </c>
      <c r="AK47" s="407">
        <f t="shared" si="28"/>
        <v>15</v>
      </c>
      <c r="AL47" s="354" t="s">
        <v>751</v>
      </c>
      <c r="AM47" s="407">
        <f t="shared" si="27"/>
        <v>10</v>
      </c>
      <c r="AN47" s="354" t="s">
        <v>161</v>
      </c>
      <c r="AO47" s="407">
        <f>IF(AP47="Yes",5,0)</f>
        <v>0</v>
      </c>
      <c r="AP47" s="354" t="s">
        <v>162</v>
      </c>
      <c r="AQ47" s="407">
        <f>IF(AR47="Yes",5,0)</f>
        <v>0</v>
      </c>
      <c r="AR47" s="354" t="s">
        <v>162</v>
      </c>
      <c r="AS47" s="359"/>
      <c r="AT47" s="359"/>
      <c r="AU47" s="359">
        <v>39.43</v>
      </c>
      <c r="AV47" s="359"/>
      <c r="AW47" s="359"/>
      <c r="AX47" s="359"/>
      <c r="AY47" s="359"/>
      <c r="AZ47" s="359"/>
      <c r="BA47" s="450"/>
      <c r="BB47" s="448"/>
      <c r="BC47" s="450"/>
      <c r="BD47" s="346" t="s">
        <v>214</v>
      </c>
      <c r="BE47" s="360"/>
      <c r="BF47" s="346"/>
      <c r="BG47" s="360"/>
      <c r="BH47" s="346"/>
      <c r="BI47" s="360"/>
      <c r="BJ47" s="360"/>
      <c r="BK47" s="360"/>
      <c r="BL47" s="360"/>
      <c r="BM47" s="360"/>
      <c r="BN47" s="360"/>
      <c r="BO47" s="360"/>
      <c r="BP47" s="360"/>
      <c r="BQ47" s="406">
        <f>SUM(AF47+AG47+AH47+AI47++AK47+AM47+AO47+AQ47)</f>
        <v>65</v>
      </c>
      <c r="BR47" s="360"/>
      <c r="BS47" s="360"/>
      <c r="BT47" s="360"/>
      <c r="BU47" s="407">
        <v>0</v>
      </c>
      <c r="BV47" s="406">
        <f t="shared" si="23"/>
        <v>25.9</v>
      </c>
      <c r="BW47" s="406"/>
      <c r="BX47" s="408"/>
      <c r="BY47" s="360"/>
      <c r="BZ47" s="318"/>
      <c r="CA47" s="288" t="s">
        <v>472</v>
      </c>
      <c r="CB47" s="318"/>
      <c r="CC47" s="288"/>
      <c r="CD47" s="318"/>
      <c r="CE47" s="288"/>
      <c r="CF47" s="318"/>
      <c r="CG47" s="288"/>
      <c r="CH47" s="318"/>
      <c r="CI47" s="290"/>
      <c r="CJ47" s="290"/>
      <c r="CK47" s="288"/>
      <c r="CL47" s="288"/>
      <c r="CM47" s="288"/>
      <c r="CN47" s="317"/>
      <c r="CO47" s="317">
        <f>9.5*2</f>
        <v>19</v>
      </c>
      <c r="CP47" s="290"/>
      <c r="CQ47" s="290"/>
      <c r="CR47" s="318"/>
      <c r="CS47" s="318"/>
      <c r="CT47" s="290"/>
      <c r="CU47" s="290"/>
      <c r="CV47" s="318"/>
      <c r="CW47" s="318"/>
      <c r="CX47" s="317"/>
      <c r="CY47" s="317"/>
      <c r="CZ47" s="330">
        <v>60391</v>
      </c>
      <c r="DA47" s="319"/>
      <c r="DB47" s="317"/>
      <c r="DC47" s="319"/>
      <c r="DD47" s="319"/>
      <c r="DE47" s="320"/>
      <c r="DF47" s="320"/>
      <c r="DG47" s="320"/>
      <c r="DH47" s="289"/>
      <c r="DI47" s="317"/>
      <c r="DJ47" s="317"/>
      <c r="DK47" s="317"/>
      <c r="DL47" s="317"/>
      <c r="DM47" s="317"/>
      <c r="DN47" s="320"/>
      <c r="DO47" s="321"/>
      <c r="DP47" s="290"/>
      <c r="DQ47" s="290"/>
      <c r="DR47" s="318"/>
      <c r="DS47" s="318"/>
      <c r="DT47" s="290"/>
      <c r="DU47" s="318"/>
      <c r="DV47" s="318"/>
      <c r="DW47" s="288"/>
      <c r="DX47" s="288"/>
      <c r="DY47" s="290"/>
      <c r="DZ47" s="290"/>
      <c r="EA47" s="318"/>
      <c r="EB47" s="290"/>
      <c r="EC47" s="318"/>
      <c r="ED47" s="289"/>
      <c r="EE47" s="289"/>
      <c r="EF47" s="289"/>
      <c r="EG47" s="289">
        <v>1725000</v>
      </c>
      <c r="EH47" s="289"/>
      <c r="EI47" s="292">
        <v>477000</v>
      </c>
      <c r="EJ47" s="289"/>
      <c r="EK47" s="290"/>
    </row>
    <row r="48" spans="1:141" ht="31.15" hidden="1" customHeight="1" x14ac:dyDescent="0.2">
      <c r="A48" s="403" t="s">
        <v>485</v>
      </c>
      <c r="B48" s="404"/>
      <c r="C48" s="404" t="s">
        <v>214</v>
      </c>
      <c r="D48" s="238" t="s">
        <v>760</v>
      </c>
      <c r="E48" s="238" t="s">
        <v>179</v>
      </c>
      <c r="F48" s="403"/>
      <c r="G48" s="403" t="s">
        <v>484</v>
      </c>
      <c r="H48" s="403"/>
      <c r="I48" s="403"/>
      <c r="J48" s="403" t="s">
        <v>767</v>
      </c>
      <c r="K48" s="403"/>
      <c r="L48" s="405">
        <v>1725000</v>
      </c>
      <c r="M48" s="137"/>
      <c r="N48" s="462"/>
      <c r="O48" s="138"/>
      <c r="P48" s="353"/>
      <c r="Q48" s="353"/>
      <c r="R48" s="353"/>
      <c r="S48" s="406">
        <v>23.4</v>
      </c>
      <c r="T48" s="141">
        <v>6</v>
      </c>
      <c r="U48" s="462"/>
      <c r="V48" s="143"/>
      <c r="W48" s="355"/>
      <c r="X48" s="356">
        <f t="shared" ref="X48:X79" si="30">(EI48/CZ48)/CO48</f>
        <v>0.20079673775022244</v>
      </c>
      <c r="Y48" s="357"/>
      <c r="Z48" s="357"/>
      <c r="AA48" s="357" t="s">
        <v>161</v>
      </c>
      <c r="AB48" s="357"/>
      <c r="AC48" s="357"/>
      <c r="AD48" s="357"/>
      <c r="AE48" s="357"/>
      <c r="AF48" s="407">
        <f t="shared" si="25"/>
        <v>5</v>
      </c>
      <c r="AG48" s="407">
        <f t="shared" si="24"/>
        <v>20</v>
      </c>
      <c r="AH48" s="407">
        <f t="shared" si="26"/>
        <v>15</v>
      </c>
      <c r="AI48" s="407">
        <f t="shared" si="29"/>
        <v>0</v>
      </c>
      <c r="AJ48" s="354" t="s">
        <v>162</v>
      </c>
      <c r="AK48" s="407">
        <f t="shared" si="28"/>
        <v>15</v>
      </c>
      <c r="AL48" s="354" t="s">
        <v>751</v>
      </c>
      <c r="AM48" s="407">
        <f t="shared" si="27"/>
        <v>10</v>
      </c>
      <c r="AN48" s="354" t="s">
        <v>161</v>
      </c>
      <c r="AO48" s="407">
        <f>IF(AP48="Yes",5,0)</f>
        <v>0</v>
      </c>
      <c r="AP48" s="354" t="s">
        <v>162</v>
      </c>
      <c r="AQ48" s="407">
        <f>IF(AR48="Yes",5,0)</f>
        <v>0</v>
      </c>
      <c r="AR48" s="354" t="s">
        <v>162</v>
      </c>
      <c r="AS48" s="359"/>
      <c r="AT48" s="359"/>
      <c r="AU48" s="359">
        <v>39.43</v>
      </c>
      <c r="AV48" s="359"/>
      <c r="AW48" s="359"/>
      <c r="AX48" s="359"/>
      <c r="AY48" s="359"/>
      <c r="AZ48" s="359"/>
      <c r="BA48" s="450"/>
      <c r="BB48" s="448"/>
      <c r="BC48" s="450"/>
      <c r="BD48" s="346" t="s">
        <v>214</v>
      </c>
      <c r="BE48" s="360"/>
      <c r="BF48" s="346"/>
      <c r="BG48" s="360"/>
      <c r="BH48" s="346"/>
      <c r="BI48" s="360"/>
      <c r="BJ48" s="360"/>
      <c r="BK48" s="360"/>
      <c r="BL48" s="360"/>
      <c r="BM48" s="360"/>
      <c r="BN48" s="360"/>
      <c r="BO48" s="360"/>
      <c r="BP48" s="360"/>
      <c r="BQ48" s="406">
        <f>SUM(AF48+AG48+AH48+AI48++AK48+AM48+AO48+AQ48)</f>
        <v>65</v>
      </c>
      <c r="BR48" s="360"/>
      <c r="BS48" s="360"/>
      <c r="BT48" s="360"/>
      <c r="BU48" s="407">
        <v>0</v>
      </c>
      <c r="BV48" s="406">
        <f t="shared" si="23"/>
        <v>23.4</v>
      </c>
      <c r="BW48" s="406"/>
      <c r="BX48" s="408"/>
      <c r="BY48" s="360"/>
      <c r="BZ48" s="318"/>
      <c r="CA48" s="288"/>
      <c r="CB48" s="318"/>
      <c r="CC48" s="288"/>
      <c r="CD48" s="318"/>
      <c r="CE48" s="288"/>
      <c r="CF48" s="318"/>
      <c r="CG48" s="288"/>
      <c r="CH48" s="318"/>
      <c r="CI48" s="290"/>
      <c r="CJ48" s="290"/>
      <c r="CK48" s="288"/>
      <c r="CL48" s="288"/>
      <c r="CM48" s="288"/>
      <c r="CN48" s="317"/>
      <c r="CO48" s="317">
        <f>9.5*2</f>
        <v>19</v>
      </c>
      <c r="CP48" s="290"/>
      <c r="CQ48" s="290"/>
      <c r="CR48" s="318"/>
      <c r="CS48" s="318"/>
      <c r="CT48" s="290"/>
      <c r="CU48" s="290"/>
      <c r="CV48" s="318"/>
      <c r="CW48" s="318"/>
      <c r="CX48" s="317"/>
      <c r="CY48" s="317"/>
      <c r="CZ48" s="330">
        <v>60391</v>
      </c>
      <c r="DA48" s="319"/>
      <c r="DB48" s="317"/>
      <c r="DC48" s="319"/>
      <c r="DD48" s="319"/>
      <c r="DE48" s="320"/>
      <c r="DF48" s="320"/>
      <c r="DG48" s="320"/>
      <c r="DH48" s="289"/>
      <c r="DI48" s="317"/>
      <c r="DJ48" s="317"/>
      <c r="DK48" s="317"/>
      <c r="DL48" s="317"/>
      <c r="DM48" s="317"/>
      <c r="DN48" s="320"/>
      <c r="DO48" s="321"/>
      <c r="DP48" s="290"/>
      <c r="DQ48" s="290"/>
      <c r="DR48" s="318"/>
      <c r="DS48" s="318"/>
      <c r="DT48" s="290"/>
      <c r="DU48" s="318"/>
      <c r="DV48" s="318"/>
      <c r="DW48" s="288"/>
      <c r="DX48" s="288"/>
      <c r="DY48" s="290"/>
      <c r="DZ48" s="290"/>
      <c r="EA48" s="318"/>
      <c r="EB48" s="290"/>
      <c r="EC48" s="318"/>
      <c r="ED48" s="289"/>
      <c r="EE48" s="289"/>
      <c r="EF48" s="289"/>
      <c r="EG48" s="289">
        <v>1725000</v>
      </c>
      <c r="EH48" s="289"/>
      <c r="EI48" s="292">
        <v>230400</v>
      </c>
      <c r="EJ48" s="289"/>
      <c r="EK48" s="290"/>
    </row>
    <row r="49" spans="1:141" ht="39.6" hidden="1" customHeight="1" x14ac:dyDescent="0.2">
      <c r="A49" s="403" t="s">
        <v>486</v>
      </c>
      <c r="B49" s="404" t="s">
        <v>472</v>
      </c>
      <c r="C49" s="404" t="s">
        <v>214</v>
      </c>
      <c r="D49" s="238" t="s">
        <v>760</v>
      </c>
      <c r="E49" s="238" t="s">
        <v>179</v>
      </c>
      <c r="F49" s="403"/>
      <c r="G49" s="403" t="s">
        <v>484</v>
      </c>
      <c r="H49" s="403"/>
      <c r="I49" s="403"/>
      <c r="J49" s="403" t="s">
        <v>764</v>
      </c>
      <c r="K49" s="403"/>
      <c r="L49" s="405">
        <v>5000000</v>
      </c>
      <c r="M49" s="137"/>
      <c r="N49" s="462"/>
      <c r="O49" s="138"/>
      <c r="P49" s="353"/>
      <c r="Q49" s="353"/>
      <c r="R49" s="353"/>
      <c r="S49" s="406">
        <v>19.3</v>
      </c>
      <c r="T49" s="141">
        <v>6</v>
      </c>
      <c r="U49" s="462"/>
      <c r="V49" s="143"/>
      <c r="W49" s="355"/>
      <c r="X49" s="356">
        <f t="shared" si="30"/>
        <v>1.0039836887511122</v>
      </c>
      <c r="Y49" s="357"/>
      <c r="Z49" s="357"/>
      <c r="AA49" s="357" t="s">
        <v>161</v>
      </c>
      <c r="AB49" s="357"/>
      <c r="AC49" s="357"/>
      <c r="AD49" s="357"/>
      <c r="AE49" s="357"/>
      <c r="AF49" s="407">
        <f t="shared" si="25"/>
        <v>5</v>
      </c>
      <c r="AG49" s="407">
        <f t="shared" si="24"/>
        <v>20</v>
      </c>
      <c r="AH49" s="407">
        <f t="shared" si="26"/>
        <v>15</v>
      </c>
      <c r="AI49" s="407">
        <f t="shared" si="29"/>
        <v>0</v>
      </c>
      <c r="AJ49" s="354" t="s">
        <v>162</v>
      </c>
      <c r="AK49" s="407">
        <f t="shared" si="28"/>
        <v>15</v>
      </c>
      <c r="AL49" s="354" t="s">
        <v>751</v>
      </c>
      <c r="AM49" s="407">
        <f t="shared" si="27"/>
        <v>10</v>
      </c>
      <c r="AN49" s="354" t="s">
        <v>161</v>
      </c>
      <c r="AO49" s="407">
        <f>IF(AP49="Yes",5,0)</f>
        <v>0</v>
      </c>
      <c r="AP49" s="354" t="s">
        <v>162</v>
      </c>
      <c r="AQ49" s="407">
        <f>IF(AR49="Yes",5,0)</f>
        <v>0</v>
      </c>
      <c r="AR49" s="354" t="s">
        <v>162</v>
      </c>
      <c r="AS49" s="359"/>
      <c r="AT49" s="359"/>
      <c r="AU49" s="359">
        <v>39.43</v>
      </c>
      <c r="AV49" s="359"/>
      <c r="AW49" s="359"/>
      <c r="AX49" s="359"/>
      <c r="AY49" s="359"/>
      <c r="AZ49" s="359"/>
      <c r="BA49" s="450"/>
      <c r="BB49" s="448"/>
      <c r="BC49" s="450"/>
      <c r="BD49" s="346" t="s">
        <v>214</v>
      </c>
      <c r="BE49" s="360"/>
      <c r="BF49" s="346"/>
      <c r="BG49" s="360"/>
      <c r="BH49" s="346"/>
      <c r="BI49" s="360"/>
      <c r="BJ49" s="360"/>
      <c r="BK49" s="360"/>
      <c r="BL49" s="360"/>
      <c r="BM49" s="360"/>
      <c r="BN49" s="360"/>
      <c r="BO49" s="360"/>
      <c r="BP49" s="360"/>
      <c r="BQ49" s="406">
        <f>SUM(AF49+AG49+AH49+AI49++AK49+AM49+AO49+AQ49)</f>
        <v>65</v>
      </c>
      <c r="BR49" s="360"/>
      <c r="BS49" s="360"/>
      <c r="BT49" s="360"/>
      <c r="BU49" s="407">
        <v>0</v>
      </c>
      <c r="BV49" s="406">
        <f t="shared" si="23"/>
        <v>19.3</v>
      </c>
      <c r="BW49" s="406"/>
      <c r="BX49" s="408"/>
      <c r="BY49" s="360"/>
      <c r="BZ49" s="318"/>
      <c r="CA49" s="288" t="s">
        <v>472</v>
      </c>
      <c r="CB49" s="318"/>
      <c r="CC49" s="288"/>
      <c r="CD49" s="318"/>
      <c r="CE49" s="288"/>
      <c r="CF49" s="318"/>
      <c r="CG49" s="288"/>
      <c r="CH49" s="318"/>
      <c r="CI49" s="290"/>
      <c r="CJ49" s="290"/>
      <c r="CK49" s="288"/>
      <c r="CL49" s="288"/>
      <c r="CM49" s="288"/>
      <c r="CN49" s="317"/>
      <c r="CO49" s="317">
        <f>9.5*2</f>
        <v>19</v>
      </c>
      <c r="CP49" s="290"/>
      <c r="CQ49" s="290"/>
      <c r="CR49" s="318"/>
      <c r="CS49" s="318"/>
      <c r="CT49" s="290"/>
      <c r="CU49" s="290"/>
      <c r="CV49" s="318"/>
      <c r="CW49" s="318"/>
      <c r="CX49" s="317"/>
      <c r="CY49" s="317"/>
      <c r="CZ49" s="330">
        <v>60391</v>
      </c>
      <c r="DA49" s="319"/>
      <c r="DB49" s="317"/>
      <c r="DC49" s="319"/>
      <c r="DD49" s="319"/>
      <c r="DE49" s="320"/>
      <c r="DF49" s="320"/>
      <c r="DG49" s="320"/>
      <c r="DH49" s="289"/>
      <c r="DI49" s="317"/>
      <c r="DJ49" s="317"/>
      <c r="DK49" s="317"/>
      <c r="DL49" s="317"/>
      <c r="DM49" s="317"/>
      <c r="DN49" s="320"/>
      <c r="DO49" s="321"/>
      <c r="DP49" s="290"/>
      <c r="DQ49" s="290"/>
      <c r="DR49" s="318"/>
      <c r="DS49" s="318"/>
      <c r="DT49" s="290"/>
      <c r="DU49" s="318"/>
      <c r="DV49" s="318"/>
      <c r="DW49" s="288"/>
      <c r="DX49" s="288"/>
      <c r="DY49" s="290"/>
      <c r="DZ49" s="290"/>
      <c r="EA49" s="318"/>
      <c r="EB49" s="290"/>
      <c r="EC49" s="318"/>
      <c r="ED49" s="289"/>
      <c r="EE49" s="289"/>
      <c r="EF49" s="289"/>
      <c r="EG49" s="289">
        <v>5000000</v>
      </c>
      <c r="EH49" s="289"/>
      <c r="EI49" s="292">
        <v>1152000</v>
      </c>
      <c r="EJ49" s="289"/>
      <c r="EK49" s="290"/>
    </row>
    <row r="50" spans="1:141" ht="62.45" hidden="1" customHeight="1" x14ac:dyDescent="0.2">
      <c r="A50" s="478" t="s">
        <v>586</v>
      </c>
      <c r="B50" s="479" t="s">
        <v>233</v>
      </c>
      <c r="C50" s="480" t="s">
        <v>214</v>
      </c>
      <c r="D50" s="481" t="s">
        <v>761</v>
      </c>
      <c r="E50" s="238" t="s">
        <v>179</v>
      </c>
      <c r="F50" s="403"/>
      <c r="G50" s="482" t="s">
        <v>623</v>
      </c>
      <c r="H50" s="482" t="s">
        <v>652</v>
      </c>
      <c r="I50" s="482" t="s">
        <v>648</v>
      </c>
      <c r="J50" s="482" t="s">
        <v>702</v>
      </c>
      <c r="K50" s="482" t="s">
        <v>730</v>
      </c>
      <c r="L50" s="483">
        <v>356500</v>
      </c>
      <c r="M50" s="198"/>
      <c r="N50" s="462"/>
      <c r="O50" s="199"/>
      <c r="P50" s="389"/>
      <c r="Q50" s="389"/>
      <c r="R50" s="389"/>
      <c r="S50" s="409">
        <v>18.504548236546277</v>
      </c>
      <c r="T50" s="391">
        <v>9.75</v>
      </c>
      <c r="U50" s="462"/>
      <c r="V50" s="205" t="s">
        <v>155</v>
      </c>
      <c r="W50" s="392"/>
      <c r="X50" s="393">
        <f t="shared" si="30"/>
        <v>7756.7101699088889</v>
      </c>
      <c r="Y50" s="394"/>
      <c r="Z50" s="394"/>
      <c r="AA50" s="394" t="s">
        <v>161</v>
      </c>
      <c r="AB50" s="394"/>
      <c r="AC50" s="394"/>
      <c r="AD50" s="394"/>
      <c r="AE50" s="394"/>
      <c r="AF50" s="407">
        <f t="shared" si="25"/>
        <v>15</v>
      </c>
      <c r="AG50" s="407">
        <f t="shared" si="24"/>
        <v>0</v>
      </c>
      <c r="AH50" s="407">
        <f t="shared" si="26"/>
        <v>15</v>
      </c>
      <c r="AI50" s="407">
        <f t="shared" si="29"/>
        <v>10</v>
      </c>
      <c r="AJ50" s="391" t="s">
        <v>161</v>
      </c>
      <c r="AK50" s="407">
        <f t="shared" si="28"/>
        <v>15</v>
      </c>
      <c r="AL50" s="391" t="s">
        <v>751</v>
      </c>
      <c r="AM50" s="407">
        <f t="shared" si="27"/>
        <v>10</v>
      </c>
      <c r="AN50" s="391" t="s">
        <v>161</v>
      </c>
      <c r="AO50" s="407">
        <f>IF(AP50="Yes",10,0)</f>
        <v>0</v>
      </c>
      <c r="AP50" s="391" t="s">
        <v>162</v>
      </c>
      <c r="AQ50" s="407">
        <f>IF(AR50="Yes",10,0)</f>
        <v>0</v>
      </c>
      <c r="AR50" s="391" t="s">
        <v>162</v>
      </c>
      <c r="AS50" s="390"/>
      <c r="AT50" s="390"/>
      <c r="AU50" s="390">
        <v>75</v>
      </c>
      <c r="AV50" s="390"/>
      <c r="AW50" s="390"/>
      <c r="AX50" s="390"/>
      <c r="AY50" s="390"/>
      <c r="AZ50" s="390"/>
      <c r="BA50" s="457"/>
      <c r="BB50" s="448"/>
      <c r="BC50" s="457"/>
      <c r="BD50" s="344" t="s">
        <v>214</v>
      </c>
      <c r="BE50" s="396"/>
      <c r="BF50" s="344"/>
      <c r="BG50" s="396"/>
      <c r="BH50" s="344"/>
      <c r="BI50" s="396"/>
      <c r="BJ50" s="396"/>
      <c r="BK50" s="396"/>
      <c r="BL50" s="396"/>
      <c r="BM50" s="396"/>
      <c r="BN50" s="396"/>
      <c r="BO50" s="396"/>
      <c r="BP50" s="396"/>
      <c r="BQ50" s="406">
        <f>SUM(AF50+AG50+AH50+AI50+AK50+AM50+AO50)</f>
        <v>65</v>
      </c>
      <c r="BR50" s="396"/>
      <c r="BS50" s="396"/>
      <c r="BT50" s="396"/>
      <c r="BU50" s="407">
        <v>25</v>
      </c>
      <c r="BV50" s="406">
        <f t="shared" si="23"/>
        <v>24.754548236546277</v>
      </c>
      <c r="BW50" s="406"/>
      <c r="BX50" s="408"/>
      <c r="BY50" s="396"/>
      <c r="BZ50" s="300"/>
      <c r="CA50" s="38" t="s">
        <v>733</v>
      </c>
      <c r="CB50" s="300"/>
      <c r="CC50" s="304"/>
      <c r="CD50" s="300"/>
      <c r="CE50" s="304"/>
      <c r="CF50" s="300"/>
      <c r="CG50" s="304"/>
      <c r="CH50" s="300"/>
      <c r="CI50" s="301"/>
      <c r="CJ50" s="301"/>
      <c r="CK50" s="304"/>
      <c r="CL50" s="304"/>
      <c r="CM50" s="304"/>
      <c r="CN50" s="302"/>
      <c r="CO50" s="302">
        <v>0.31</v>
      </c>
      <c r="CP50" s="301"/>
      <c r="CQ50" s="301"/>
      <c r="CR50" s="300"/>
      <c r="CS50" s="300"/>
      <c r="CT50" s="301"/>
      <c r="CU50" s="301"/>
      <c r="CV50" s="300"/>
      <c r="CW50" s="300"/>
      <c r="CX50" s="302"/>
      <c r="CY50" s="302"/>
      <c r="CZ50" s="299">
        <f>786*0.1</f>
        <v>78.600000000000009</v>
      </c>
      <c r="DA50" s="299"/>
      <c r="DB50" s="302"/>
      <c r="DC50" s="299"/>
      <c r="DD50" s="299"/>
      <c r="DE50" s="298"/>
      <c r="DF50" s="298"/>
      <c r="DG50" s="298"/>
      <c r="DH50" s="303"/>
      <c r="DI50" s="302"/>
      <c r="DJ50" s="302"/>
      <c r="DK50" s="302"/>
      <c r="DL50" s="302"/>
      <c r="DM50" s="302"/>
      <c r="DN50" s="298"/>
      <c r="DO50" s="297"/>
      <c r="DP50" s="301"/>
      <c r="DQ50" s="301"/>
      <c r="DR50" s="300"/>
      <c r="DS50" s="300"/>
      <c r="DT50" s="301"/>
      <c r="DU50" s="300"/>
      <c r="DV50" s="300"/>
      <c r="DW50" s="304"/>
      <c r="DX50" s="304"/>
      <c r="DY50" s="301"/>
      <c r="DZ50" s="301"/>
      <c r="EA50" s="300"/>
      <c r="EB50" s="301"/>
      <c r="EC50" s="300"/>
      <c r="ED50" s="52">
        <v>310000</v>
      </c>
      <c r="EE50" s="52">
        <v>0</v>
      </c>
      <c r="EF50" s="303"/>
      <c r="EG50" s="52">
        <v>356500</v>
      </c>
      <c r="EH50" s="51">
        <v>0</v>
      </c>
      <c r="EI50" s="292">
        <v>189000</v>
      </c>
      <c r="EJ50" s="303"/>
      <c r="EK50" s="301"/>
    </row>
    <row r="51" spans="1:141" ht="79.150000000000006" hidden="1" customHeight="1" x14ac:dyDescent="0.2">
      <c r="A51" s="403" t="s">
        <v>487</v>
      </c>
      <c r="B51" s="404"/>
      <c r="C51" s="404" t="s">
        <v>214</v>
      </c>
      <c r="D51" s="238" t="s">
        <v>760</v>
      </c>
      <c r="E51" s="238" t="s">
        <v>179</v>
      </c>
      <c r="F51" s="403"/>
      <c r="G51" s="403" t="s">
        <v>484</v>
      </c>
      <c r="H51" s="403"/>
      <c r="I51" s="403"/>
      <c r="J51" s="403" t="s">
        <v>768</v>
      </c>
      <c r="K51" s="403"/>
      <c r="L51" s="405">
        <v>200000</v>
      </c>
      <c r="M51" s="137"/>
      <c r="N51" s="462"/>
      <c r="O51" s="138"/>
      <c r="P51" s="353"/>
      <c r="Q51" s="353"/>
      <c r="R51" s="353"/>
      <c r="S51" s="406">
        <v>18.2</v>
      </c>
      <c r="T51" s="141">
        <v>3</v>
      </c>
      <c r="U51" s="462"/>
      <c r="V51" s="143"/>
      <c r="W51" s="355"/>
      <c r="X51" s="356">
        <f t="shared" si="30"/>
        <v>0.28609613318122518</v>
      </c>
      <c r="Y51" s="357"/>
      <c r="Z51" s="357"/>
      <c r="AA51" s="357" t="s">
        <v>161</v>
      </c>
      <c r="AB51" s="357"/>
      <c r="AC51" s="357"/>
      <c r="AD51" s="357"/>
      <c r="AE51" s="357"/>
      <c r="AF51" s="487">
        <f t="shared" si="25"/>
        <v>5</v>
      </c>
      <c r="AG51" s="487">
        <f t="shared" si="24"/>
        <v>20</v>
      </c>
      <c r="AH51" s="487">
        <f t="shared" si="26"/>
        <v>15</v>
      </c>
      <c r="AI51" s="487">
        <f t="shared" si="29"/>
        <v>0</v>
      </c>
      <c r="AJ51" s="398" t="s">
        <v>162</v>
      </c>
      <c r="AK51" s="407">
        <f t="shared" si="28"/>
        <v>15</v>
      </c>
      <c r="AL51" s="354" t="s">
        <v>751</v>
      </c>
      <c r="AM51" s="407">
        <f t="shared" si="27"/>
        <v>10</v>
      </c>
      <c r="AN51" s="398" t="s">
        <v>161</v>
      </c>
      <c r="AO51" s="407">
        <f>IF(AP51="Yes",5,0)</f>
        <v>0</v>
      </c>
      <c r="AP51" s="354" t="s">
        <v>162</v>
      </c>
      <c r="AQ51" s="407">
        <f>IF(AR51="Yes",5,0)</f>
        <v>0</v>
      </c>
      <c r="AR51" s="354" t="s">
        <v>162</v>
      </c>
      <c r="AS51" s="399"/>
      <c r="AT51" s="399"/>
      <c r="AU51" s="399">
        <v>39.43</v>
      </c>
      <c r="AV51" s="399"/>
      <c r="AW51" s="399"/>
      <c r="AX51" s="399"/>
      <c r="AY51" s="399"/>
      <c r="AZ51" s="399"/>
      <c r="BA51" s="450"/>
      <c r="BB51" s="448"/>
      <c r="BC51" s="450"/>
      <c r="BD51" s="350" t="s">
        <v>214</v>
      </c>
      <c r="BE51" s="360"/>
      <c r="BF51" s="346"/>
      <c r="BG51" s="360"/>
      <c r="BH51" s="346"/>
      <c r="BI51" s="360"/>
      <c r="BJ51" s="360"/>
      <c r="BK51" s="360"/>
      <c r="BL51" s="360"/>
      <c r="BM51" s="360"/>
      <c r="BN51" s="360"/>
      <c r="BO51" s="360"/>
      <c r="BP51" s="360"/>
      <c r="BQ51" s="406">
        <f>SUM(AF51+AG51+AH51+AI51++AK51+AM51+AO51+AQ51)</f>
        <v>65</v>
      </c>
      <c r="BR51" s="360"/>
      <c r="BS51" s="360"/>
      <c r="BT51" s="360"/>
      <c r="BU51" s="407">
        <v>0</v>
      </c>
      <c r="BV51" s="406">
        <f t="shared" si="23"/>
        <v>18.2</v>
      </c>
      <c r="BW51" s="406"/>
      <c r="BX51" s="408"/>
      <c r="BY51" s="360"/>
      <c r="BZ51" s="318"/>
      <c r="CA51" s="288"/>
      <c r="CB51" s="318"/>
      <c r="CC51" s="288"/>
      <c r="CD51" s="318"/>
      <c r="CE51" s="288"/>
      <c r="CF51" s="318"/>
      <c r="CG51" s="288"/>
      <c r="CH51" s="318"/>
      <c r="CI51" s="290"/>
      <c r="CJ51" s="290"/>
      <c r="CK51" s="288"/>
      <c r="CL51" s="288"/>
      <c r="CM51" s="288"/>
      <c r="CN51" s="317"/>
      <c r="CO51" s="317">
        <f>9.5*2</f>
        <v>19</v>
      </c>
      <c r="CP51" s="290"/>
      <c r="CQ51" s="290"/>
      <c r="CR51" s="318"/>
      <c r="CS51" s="318"/>
      <c r="CT51" s="290"/>
      <c r="CU51" s="290"/>
      <c r="CV51" s="318"/>
      <c r="CW51" s="318"/>
      <c r="CX51" s="317"/>
      <c r="CY51" s="317"/>
      <c r="CZ51" s="330">
        <v>60391</v>
      </c>
      <c r="DA51" s="319"/>
      <c r="DB51" s="317"/>
      <c r="DC51" s="319"/>
      <c r="DD51" s="319"/>
      <c r="DE51" s="320"/>
      <c r="DF51" s="320"/>
      <c r="DG51" s="320"/>
      <c r="DH51" s="289"/>
      <c r="DI51" s="317"/>
      <c r="DJ51" s="317"/>
      <c r="DK51" s="317"/>
      <c r="DL51" s="317"/>
      <c r="DM51" s="317"/>
      <c r="DN51" s="320"/>
      <c r="DO51" s="321"/>
      <c r="DP51" s="290"/>
      <c r="DQ51" s="290"/>
      <c r="DR51" s="318"/>
      <c r="DS51" s="318"/>
      <c r="DT51" s="290"/>
      <c r="DU51" s="318"/>
      <c r="DV51" s="318"/>
      <c r="DW51" s="288"/>
      <c r="DX51" s="288"/>
      <c r="DY51" s="290"/>
      <c r="DZ51" s="290"/>
      <c r="EA51" s="318"/>
      <c r="EB51" s="290"/>
      <c r="EC51" s="318"/>
      <c r="ED51" s="289"/>
      <c r="EE51" s="289"/>
      <c r="EF51" s="289"/>
      <c r="EG51" s="289">
        <v>200000</v>
      </c>
      <c r="EH51" s="289"/>
      <c r="EI51" s="292">
        <v>328275</v>
      </c>
      <c r="EJ51" s="289"/>
      <c r="EK51" s="290"/>
    </row>
    <row r="52" spans="1:141" ht="47.25" hidden="1" x14ac:dyDescent="0.2">
      <c r="A52" s="478" t="s">
        <v>589</v>
      </c>
      <c r="B52" s="479" t="s">
        <v>233</v>
      </c>
      <c r="C52" s="480" t="s">
        <v>214</v>
      </c>
      <c r="D52" s="481" t="s">
        <v>761</v>
      </c>
      <c r="E52" s="238" t="s">
        <v>179</v>
      </c>
      <c r="F52" s="403"/>
      <c r="G52" s="482" t="s">
        <v>289</v>
      </c>
      <c r="H52" s="482" t="s">
        <v>657</v>
      </c>
      <c r="I52" s="482" t="s">
        <v>658</v>
      </c>
      <c r="J52" s="482" t="s">
        <v>705</v>
      </c>
      <c r="K52" s="482" t="s">
        <v>731</v>
      </c>
      <c r="L52" s="483">
        <v>100000</v>
      </c>
      <c r="M52" s="198"/>
      <c r="N52" s="462"/>
      <c r="O52" s="199"/>
      <c r="P52" s="389"/>
      <c r="Q52" s="389"/>
      <c r="R52" s="389"/>
      <c r="S52" s="409">
        <v>15.642500000000002</v>
      </c>
      <c r="T52" s="391">
        <v>6.75</v>
      </c>
      <c r="U52" s="462"/>
      <c r="V52" s="205" t="s">
        <v>155</v>
      </c>
      <c r="W52" s="392"/>
      <c r="X52" s="393">
        <f t="shared" si="30"/>
        <v>1461.0389610389611</v>
      </c>
      <c r="Y52" s="394"/>
      <c r="Z52" s="394"/>
      <c r="AA52" s="394" t="s">
        <v>161</v>
      </c>
      <c r="AB52" s="394"/>
      <c r="AC52" s="394"/>
      <c r="AD52" s="394"/>
      <c r="AE52" s="394"/>
      <c r="AF52" s="407">
        <f t="shared" si="25"/>
        <v>0</v>
      </c>
      <c r="AG52" s="407">
        <f t="shared" si="24"/>
        <v>15</v>
      </c>
      <c r="AH52" s="407">
        <f t="shared" si="26"/>
        <v>15</v>
      </c>
      <c r="AI52" s="407">
        <f t="shared" si="29"/>
        <v>10</v>
      </c>
      <c r="AJ52" s="391" t="s">
        <v>161</v>
      </c>
      <c r="AK52" s="407">
        <f t="shared" si="28"/>
        <v>15</v>
      </c>
      <c r="AL52" s="391" t="s">
        <v>751</v>
      </c>
      <c r="AM52" s="407">
        <f t="shared" si="27"/>
        <v>10</v>
      </c>
      <c r="AN52" s="391" t="s">
        <v>161</v>
      </c>
      <c r="AO52" s="407">
        <f>IF(AP52="Yes",10,0)</f>
        <v>0</v>
      </c>
      <c r="AP52" s="391" t="s">
        <v>162</v>
      </c>
      <c r="AQ52" s="407">
        <f>IF(AR52="Yes",10,0)</f>
        <v>0</v>
      </c>
      <c r="AR52" s="391" t="s">
        <v>162</v>
      </c>
      <c r="AS52" s="390"/>
      <c r="AT52" s="390"/>
      <c r="AU52" s="390">
        <v>12.5</v>
      </c>
      <c r="AV52" s="390"/>
      <c r="AW52" s="390"/>
      <c r="AX52" s="390"/>
      <c r="AY52" s="390"/>
      <c r="AZ52" s="390"/>
      <c r="BA52" s="457"/>
      <c r="BB52" s="448"/>
      <c r="BC52" s="457"/>
      <c r="BD52" s="344" t="s">
        <v>214</v>
      </c>
      <c r="BE52" s="396"/>
      <c r="BF52" s="344"/>
      <c r="BG52" s="396"/>
      <c r="BH52" s="344"/>
      <c r="BI52" s="396"/>
      <c r="BJ52" s="396"/>
      <c r="BK52" s="396"/>
      <c r="BL52" s="396"/>
      <c r="BM52" s="396"/>
      <c r="BN52" s="396"/>
      <c r="BO52" s="396"/>
      <c r="BP52" s="396"/>
      <c r="BQ52" s="406">
        <f>SUM(AF52+AG52+AH52+AI52+AK52+AM52+AO52)</f>
        <v>65</v>
      </c>
      <c r="BR52" s="396"/>
      <c r="BS52" s="396"/>
      <c r="BT52" s="396"/>
      <c r="BU52" s="407">
        <v>25</v>
      </c>
      <c r="BV52" s="406">
        <f t="shared" si="23"/>
        <v>21.892500000000002</v>
      </c>
      <c r="BW52" s="406"/>
      <c r="BX52" s="408"/>
      <c r="BY52" s="396"/>
      <c r="BZ52" s="300"/>
      <c r="CA52" s="38" t="s">
        <v>733</v>
      </c>
      <c r="CB52" s="300"/>
      <c r="CC52" s="304"/>
      <c r="CD52" s="300"/>
      <c r="CE52" s="304"/>
      <c r="CF52" s="300"/>
      <c r="CG52" s="304"/>
      <c r="CH52" s="300"/>
      <c r="CI52" s="301"/>
      <c r="CJ52" s="301"/>
      <c r="CK52" s="304"/>
      <c r="CL52" s="304"/>
      <c r="CM52" s="304"/>
      <c r="CN52" s="302"/>
      <c r="CO52" s="302">
        <v>0.3</v>
      </c>
      <c r="CP52" s="301"/>
      <c r="CQ52" s="301"/>
      <c r="CR52" s="300"/>
      <c r="CS52" s="300"/>
      <c r="CT52" s="301"/>
      <c r="CU52" s="301"/>
      <c r="CV52" s="300"/>
      <c r="CW52" s="300"/>
      <c r="CX52" s="302"/>
      <c r="CY52" s="302"/>
      <c r="CZ52" s="299">
        <v>308</v>
      </c>
      <c r="DA52" s="299"/>
      <c r="DB52" s="302"/>
      <c r="DC52" s="299"/>
      <c r="DD52" s="299"/>
      <c r="DE52" s="298"/>
      <c r="DF52" s="298"/>
      <c r="DG52" s="298"/>
      <c r="DH52" s="303"/>
      <c r="DI52" s="302"/>
      <c r="DJ52" s="302"/>
      <c r="DK52" s="302"/>
      <c r="DL52" s="302"/>
      <c r="DM52" s="302"/>
      <c r="DN52" s="298"/>
      <c r="DO52" s="297"/>
      <c r="DP52" s="301"/>
      <c r="DQ52" s="301"/>
      <c r="DR52" s="300"/>
      <c r="DS52" s="300"/>
      <c r="DT52" s="301"/>
      <c r="DU52" s="300"/>
      <c r="DV52" s="300"/>
      <c r="DW52" s="304"/>
      <c r="DX52" s="304"/>
      <c r="DY52" s="301"/>
      <c r="DZ52" s="301"/>
      <c r="EA52" s="300"/>
      <c r="EB52" s="301"/>
      <c r="EC52" s="300"/>
      <c r="ED52" s="52">
        <v>90000</v>
      </c>
      <c r="EE52" s="52">
        <v>0</v>
      </c>
      <c r="EF52" s="303"/>
      <c r="EG52" s="52">
        <v>100000</v>
      </c>
      <c r="EH52" s="51">
        <v>0</v>
      </c>
      <c r="EI52" s="292">
        <v>135000</v>
      </c>
      <c r="EJ52" s="303"/>
      <c r="EK52" s="301"/>
    </row>
    <row r="53" spans="1:141" ht="62.45" hidden="1" customHeight="1" x14ac:dyDescent="0.2">
      <c r="A53" s="403" t="s">
        <v>493</v>
      </c>
      <c r="B53" s="404" t="s">
        <v>472</v>
      </c>
      <c r="C53" s="404" t="s">
        <v>214</v>
      </c>
      <c r="D53" s="238" t="s">
        <v>760</v>
      </c>
      <c r="E53" s="238" t="s">
        <v>179</v>
      </c>
      <c r="F53" s="403"/>
      <c r="G53" s="403" t="s">
        <v>484</v>
      </c>
      <c r="H53" s="403"/>
      <c r="I53" s="403"/>
      <c r="J53" s="403" t="s">
        <v>771</v>
      </c>
      <c r="K53" s="403"/>
      <c r="L53" s="405">
        <v>185000</v>
      </c>
      <c r="M53" s="137"/>
      <c r="N53" s="462"/>
      <c r="O53" s="138"/>
      <c r="P53" s="353"/>
      <c r="Q53" s="353"/>
      <c r="R53" s="353"/>
      <c r="S53" s="406">
        <v>13.7</v>
      </c>
      <c r="T53" s="354">
        <v>3</v>
      </c>
      <c r="U53" s="462"/>
      <c r="V53" s="143"/>
      <c r="W53" s="355"/>
      <c r="X53" s="356">
        <f t="shared" si="30"/>
        <v>1.7255969650409739</v>
      </c>
      <c r="Y53" s="357"/>
      <c r="Z53" s="357"/>
      <c r="AA53" s="357" t="s">
        <v>161</v>
      </c>
      <c r="AB53" s="357"/>
      <c r="AC53" s="357"/>
      <c r="AD53" s="357"/>
      <c r="AE53" s="357"/>
      <c r="AF53" s="407">
        <f t="shared" si="25"/>
        <v>5</v>
      </c>
      <c r="AG53" s="407">
        <f t="shared" si="24"/>
        <v>20</v>
      </c>
      <c r="AH53" s="407">
        <f t="shared" si="26"/>
        <v>15</v>
      </c>
      <c r="AI53" s="487">
        <f t="shared" si="29"/>
        <v>0</v>
      </c>
      <c r="AJ53" s="398" t="s">
        <v>162</v>
      </c>
      <c r="AK53" s="407">
        <f t="shared" si="28"/>
        <v>15</v>
      </c>
      <c r="AL53" s="354" t="s">
        <v>751</v>
      </c>
      <c r="AM53" s="407">
        <f t="shared" si="27"/>
        <v>10</v>
      </c>
      <c r="AN53" s="354" t="s">
        <v>161</v>
      </c>
      <c r="AO53" s="407">
        <f>IF(AP53="Yes",5,0)</f>
        <v>0</v>
      </c>
      <c r="AP53" s="354" t="s">
        <v>162</v>
      </c>
      <c r="AQ53" s="407">
        <f>IF(AR53="Yes",5,0)</f>
        <v>0</v>
      </c>
      <c r="AR53" s="354" t="s">
        <v>162</v>
      </c>
      <c r="AS53" s="359"/>
      <c r="AT53" s="359"/>
      <c r="AU53" s="359">
        <v>39.43</v>
      </c>
      <c r="AV53" s="359"/>
      <c r="AW53" s="359"/>
      <c r="AX53" s="359"/>
      <c r="AY53" s="359"/>
      <c r="AZ53" s="359"/>
      <c r="BA53" s="450"/>
      <c r="BB53" s="448"/>
      <c r="BC53" s="450"/>
      <c r="BD53" s="346" t="s">
        <v>214</v>
      </c>
      <c r="BE53" s="360"/>
      <c r="BF53" s="346"/>
      <c r="BG53" s="360"/>
      <c r="BH53" s="346"/>
      <c r="BI53" s="360"/>
      <c r="BJ53" s="360"/>
      <c r="BK53" s="360"/>
      <c r="BL53" s="360"/>
      <c r="BM53" s="360"/>
      <c r="BN53" s="360"/>
      <c r="BO53" s="360"/>
      <c r="BP53" s="360"/>
      <c r="BQ53" s="406">
        <f>SUM(AF53+AG53+AH53+AI53++AK53+AM53+AO53+AQ53)</f>
        <v>65</v>
      </c>
      <c r="BR53" s="360"/>
      <c r="BS53" s="360"/>
      <c r="BT53" s="360"/>
      <c r="BU53" s="407">
        <v>0</v>
      </c>
      <c r="BV53" s="406">
        <f t="shared" si="23"/>
        <v>13.7</v>
      </c>
      <c r="BW53" s="406"/>
      <c r="BX53" s="408"/>
      <c r="BY53" s="360"/>
      <c r="BZ53" s="318"/>
      <c r="CA53" s="288" t="s">
        <v>472</v>
      </c>
      <c r="CB53" s="318"/>
      <c r="CC53" s="288"/>
      <c r="CD53" s="318"/>
      <c r="CE53" s="288"/>
      <c r="CF53" s="318"/>
      <c r="CG53" s="288"/>
      <c r="CH53" s="318"/>
      <c r="CI53" s="290"/>
      <c r="CJ53" s="290"/>
      <c r="CK53" s="288"/>
      <c r="CL53" s="288"/>
      <c r="CM53" s="288"/>
      <c r="CN53" s="317"/>
      <c r="CO53" s="317">
        <f>9.5*2</f>
        <v>19</v>
      </c>
      <c r="CP53" s="290"/>
      <c r="CQ53" s="290"/>
      <c r="CR53" s="318"/>
      <c r="CS53" s="318"/>
      <c r="CT53" s="290"/>
      <c r="CU53" s="290"/>
      <c r="CV53" s="318"/>
      <c r="CW53" s="318"/>
      <c r="CX53" s="317"/>
      <c r="CY53" s="317"/>
      <c r="CZ53" s="330">
        <v>60391</v>
      </c>
      <c r="DA53" s="319"/>
      <c r="DB53" s="317"/>
      <c r="DC53" s="319"/>
      <c r="DD53" s="319"/>
      <c r="DE53" s="320"/>
      <c r="DF53" s="320"/>
      <c r="DG53" s="320"/>
      <c r="DH53" s="289"/>
      <c r="DI53" s="317"/>
      <c r="DJ53" s="317"/>
      <c r="DK53" s="317"/>
      <c r="DL53" s="317"/>
      <c r="DM53" s="317"/>
      <c r="DN53" s="320"/>
      <c r="DO53" s="321"/>
      <c r="DP53" s="290"/>
      <c r="DQ53" s="290"/>
      <c r="DR53" s="318"/>
      <c r="DS53" s="318"/>
      <c r="DT53" s="290"/>
      <c r="DU53" s="318"/>
      <c r="DV53" s="318"/>
      <c r="DW53" s="288"/>
      <c r="DX53" s="288"/>
      <c r="DY53" s="290"/>
      <c r="DZ53" s="290"/>
      <c r="EA53" s="318"/>
      <c r="EB53" s="290"/>
      <c r="EC53" s="318"/>
      <c r="ED53" s="289"/>
      <c r="EE53" s="289"/>
      <c r="EF53" s="289"/>
      <c r="EG53" s="289">
        <v>185000</v>
      </c>
      <c r="EH53" s="289"/>
      <c r="EI53" s="292">
        <v>1980000</v>
      </c>
      <c r="EJ53" s="289"/>
      <c r="EK53" s="290"/>
    </row>
    <row r="54" spans="1:141" ht="62.45" hidden="1" customHeight="1" x14ac:dyDescent="0.2">
      <c r="A54" s="403" t="s">
        <v>494</v>
      </c>
      <c r="B54" s="404" t="s">
        <v>472</v>
      </c>
      <c r="C54" s="404" t="s">
        <v>214</v>
      </c>
      <c r="D54" s="238" t="s">
        <v>760</v>
      </c>
      <c r="E54" s="238" t="s">
        <v>179</v>
      </c>
      <c r="F54" s="403"/>
      <c r="G54" s="403" t="s">
        <v>484</v>
      </c>
      <c r="H54" s="403"/>
      <c r="I54" s="403"/>
      <c r="J54" s="403" t="s">
        <v>772</v>
      </c>
      <c r="K54" s="403"/>
      <c r="L54" s="405">
        <v>185000</v>
      </c>
      <c r="M54" s="137"/>
      <c r="N54" s="462"/>
      <c r="O54" s="138"/>
      <c r="P54" s="353"/>
      <c r="Q54" s="353"/>
      <c r="R54" s="353"/>
      <c r="S54" s="406">
        <v>13.7</v>
      </c>
      <c r="T54" s="354">
        <v>3</v>
      </c>
      <c r="U54" s="462"/>
      <c r="V54" s="143"/>
      <c r="W54" s="355"/>
      <c r="X54" s="356">
        <f t="shared" si="30"/>
        <v>0.5804280700592368</v>
      </c>
      <c r="Y54" s="357"/>
      <c r="Z54" s="357"/>
      <c r="AA54" s="357" t="s">
        <v>161</v>
      </c>
      <c r="AB54" s="357"/>
      <c r="AC54" s="357"/>
      <c r="AD54" s="357"/>
      <c r="AE54" s="357"/>
      <c r="AF54" s="407">
        <f t="shared" si="25"/>
        <v>5</v>
      </c>
      <c r="AG54" s="407">
        <f t="shared" si="24"/>
        <v>20</v>
      </c>
      <c r="AH54" s="407">
        <f t="shared" si="26"/>
        <v>15</v>
      </c>
      <c r="AI54" s="487">
        <f t="shared" si="29"/>
        <v>0</v>
      </c>
      <c r="AJ54" s="398" t="s">
        <v>162</v>
      </c>
      <c r="AK54" s="407">
        <f t="shared" si="28"/>
        <v>15</v>
      </c>
      <c r="AL54" s="354" t="s">
        <v>751</v>
      </c>
      <c r="AM54" s="407">
        <f t="shared" si="27"/>
        <v>10</v>
      </c>
      <c r="AN54" s="354" t="s">
        <v>161</v>
      </c>
      <c r="AO54" s="407">
        <f>IF(AP54="Yes",5,0)</f>
        <v>0</v>
      </c>
      <c r="AP54" s="354" t="s">
        <v>162</v>
      </c>
      <c r="AQ54" s="407">
        <f>IF(AR54="Yes",5,0)</f>
        <v>0</v>
      </c>
      <c r="AR54" s="354" t="s">
        <v>162</v>
      </c>
      <c r="AS54" s="359"/>
      <c r="AT54" s="359"/>
      <c r="AU54" s="359">
        <v>39.43</v>
      </c>
      <c r="AV54" s="359"/>
      <c r="AW54" s="359"/>
      <c r="AX54" s="359"/>
      <c r="AY54" s="359"/>
      <c r="AZ54" s="359"/>
      <c r="BA54" s="450"/>
      <c r="BB54" s="448"/>
      <c r="BC54" s="450"/>
      <c r="BD54" s="346" t="s">
        <v>214</v>
      </c>
      <c r="BE54" s="360"/>
      <c r="BF54" s="346"/>
      <c r="BG54" s="360"/>
      <c r="BH54" s="346"/>
      <c r="BI54" s="360"/>
      <c r="BJ54" s="360"/>
      <c r="BK54" s="360"/>
      <c r="BL54" s="360"/>
      <c r="BM54" s="360"/>
      <c r="BN54" s="360"/>
      <c r="BO54" s="360"/>
      <c r="BP54" s="360"/>
      <c r="BQ54" s="406">
        <f>SUM(AF54+AG54+AH54+AI54++AK54+AM54+AO54+AQ54)</f>
        <v>65</v>
      </c>
      <c r="BR54" s="360"/>
      <c r="BS54" s="360"/>
      <c r="BT54" s="360"/>
      <c r="BU54" s="407">
        <v>0</v>
      </c>
      <c r="BV54" s="406">
        <f t="shared" si="23"/>
        <v>13.7</v>
      </c>
      <c r="BW54" s="406"/>
      <c r="BX54" s="408"/>
      <c r="BY54" s="360"/>
      <c r="BZ54" s="318"/>
      <c r="CA54" s="288" t="s">
        <v>472</v>
      </c>
      <c r="CB54" s="318"/>
      <c r="CC54" s="288"/>
      <c r="CD54" s="318"/>
      <c r="CE54" s="288"/>
      <c r="CF54" s="318"/>
      <c r="CG54" s="288"/>
      <c r="CH54" s="318"/>
      <c r="CI54" s="290"/>
      <c r="CJ54" s="290"/>
      <c r="CK54" s="288"/>
      <c r="CL54" s="288"/>
      <c r="CM54" s="288"/>
      <c r="CN54" s="317"/>
      <c r="CO54" s="317">
        <f>9.5*2</f>
        <v>19</v>
      </c>
      <c r="CP54" s="290"/>
      <c r="CQ54" s="290"/>
      <c r="CR54" s="318"/>
      <c r="CS54" s="318"/>
      <c r="CT54" s="290"/>
      <c r="CU54" s="290"/>
      <c r="CV54" s="318"/>
      <c r="CW54" s="318"/>
      <c r="CX54" s="317"/>
      <c r="CY54" s="317"/>
      <c r="CZ54" s="330">
        <v>60391</v>
      </c>
      <c r="DA54" s="319"/>
      <c r="DB54" s="317"/>
      <c r="DC54" s="319"/>
      <c r="DD54" s="319"/>
      <c r="DE54" s="320"/>
      <c r="DF54" s="320"/>
      <c r="DG54" s="320"/>
      <c r="DH54" s="289"/>
      <c r="DI54" s="317"/>
      <c r="DJ54" s="317"/>
      <c r="DK54" s="317"/>
      <c r="DL54" s="317"/>
      <c r="DM54" s="317"/>
      <c r="DN54" s="320"/>
      <c r="DO54" s="321"/>
      <c r="DP54" s="290"/>
      <c r="DQ54" s="290"/>
      <c r="DR54" s="318"/>
      <c r="DS54" s="318"/>
      <c r="DT54" s="290"/>
      <c r="DU54" s="318"/>
      <c r="DV54" s="318"/>
      <c r="DW54" s="288"/>
      <c r="DX54" s="288"/>
      <c r="DY54" s="290"/>
      <c r="DZ54" s="290"/>
      <c r="EA54" s="318"/>
      <c r="EB54" s="290"/>
      <c r="EC54" s="318"/>
      <c r="ED54" s="289"/>
      <c r="EE54" s="289"/>
      <c r="EF54" s="289"/>
      <c r="EG54" s="289">
        <v>185000</v>
      </c>
      <c r="EH54" s="289"/>
      <c r="EI54" s="292">
        <v>666000</v>
      </c>
      <c r="EJ54" s="289"/>
      <c r="EK54" s="290"/>
    </row>
    <row r="55" spans="1:141" ht="70.900000000000006" hidden="1" customHeight="1" x14ac:dyDescent="0.2">
      <c r="A55" s="403" t="s">
        <v>114</v>
      </c>
      <c r="B55" s="404" t="s">
        <v>258</v>
      </c>
      <c r="C55" s="404" t="s">
        <v>194</v>
      </c>
      <c r="D55" s="238" t="s">
        <v>757</v>
      </c>
      <c r="E55" s="238" t="s">
        <v>185</v>
      </c>
      <c r="F55" s="403" t="s">
        <v>312</v>
      </c>
      <c r="G55" s="403" t="s">
        <v>313</v>
      </c>
      <c r="H55" s="403" t="s">
        <v>314</v>
      </c>
      <c r="I55" s="403" t="s">
        <v>315</v>
      </c>
      <c r="J55" s="403" t="s">
        <v>316</v>
      </c>
      <c r="K55" s="403" t="s">
        <v>167</v>
      </c>
      <c r="L55" s="405">
        <v>30987000</v>
      </c>
      <c r="M55" s="217"/>
      <c r="N55" s="462"/>
      <c r="O55" s="103">
        <v>20.72</v>
      </c>
      <c r="P55" s="331">
        <f>(V55+W55+Y55+Z55+AB55+AD55)</f>
        <v>40</v>
      </c>
      <c r="Q55" s="331"/>
      <c r="R55" s="331">
        <f>O55+P55+Q55</f>
        <v>60.72</v>
      </c>
      <c r="S55" s="406">
        <v>17.12</v>
      </c>
      <c r="T55" s="331"/>
      <c r="U55" s="462"/>
      <c r="V55" s="104">
        <f>IF(AU55&lt;30,0,IF(AU55&lt;50,5,IF(AU55&lt;65,10,IF(AU55&gt;66,15))))</f>
        <v>0</v>
      </c>
      <c r="W55" s="338">
        <f>IF(X55&lt;499,15,IF(X55&lt;999,10,IF(X55&lt;1499,5,IF(X55&gt;1500,0))))</f>
        <v>0</v>
      </c>
      <c r="X55" s="384">
        <f t="shared" si="30"/>
        <v>1638.8925354054695</v>
      </c>
      <c r="Y55" s="338">
        <f>IF(DD55&lt;500,0,IF(DD55&lt;1000,5,IF(DD55&gt;1000,10)))</f>
        <v>5</v>
      </c>
      <c r="Z55" s="338">
        <f>IF(AA55="Yes",15,0)</f>
        <v>15</v>
      </c>
      <c r="AA55" s="331" t="s">
        <v>161</v>
      </c>
      <c r="AB55" s="338">
        <f t="shared" ref="AB55:AB66" si="31">IF(AC55="Yes",10,0)</f>
        <v>10</v>
      </c>
      <c r="AC55" s="385" t="s">
        <v>161</v>
      </c>
      <c r="AD55" s="338">
        <f>IF(AE55="Yes",10,0)</f>
        <v>10</v>
      </c>
      <c r="AE55" s="385" t="s">
        <v>161</v>
      </c>
      <c r="AF55" s="407">
        <f t="shared" si="25"/>
        <v>0</v>
      </c>
      <c r="AG55" s="407">
        <f>IF(BM53&lt;999,20,IF(BM53&lt;1499,15,IF(BM53&lt;1999,10,IF(BM53&lt;3999,5,IF(BM53&gt;4000,0)))))</f>
        <v>20</v>
      </c>
      <c r="AH55" s="407">
        <f t="shared" si="26"/>
        <v>15</v>
      </c>
      <c r="AI55" s="407">
        <f t="shared" si="29"/>
        <v>10</v>
      </c>
      <c r="AJ55" s="406" t="s">
        <v>161</v>
      </c>
      <c r="AK55" s="407">
        <v>15</v>
      </c>
      <c r="AL55" s="406" t="s">
        <v>751</v>
      </c>
      <c r="AM55" s="407">
        <f t="shared" si="27"/>
        <v>10</v>
      </c>
      <c r="AN55" s="406" t="s">
        <v>161</v>
      </c>
      <c r="AO55" s="407">
        <f>IF(AP55="Yes",10,0)</f>
        <v>0</v>
      </c>
      <c r="AP55" s="406" t="s">
        <v>162</v>
      </c>
      <c r="AQ55" s="407">
        <f t="shared" ref="AQ55:AQ86" si="32">IF(AR55="Yes",10,0)</f>
        <v>0</v>
      </c>
      <c r="AR55" s="406" t="s">
        <v>162</v>
      </c>
      <c r="AS55" s="385">
        <v>46.280282747314516</v>
      </c>
      <c r="AT55" s="385">
        <v>0.8176696033820634</v>
      </c>
      <c r="AU55" s="385">
        <v>24.093813457691997</v>
      </c>
      <c r="AV55" s="385">
        <v>4.1616023981484593</v>
      </c>
      <c r="AW55" s="385" t="s">
        <v>155</v>
      </c>
      <c r="AX55" s="385">
        <v>19.025870580000003</v>
      </c>
      <c r="AY55" s="385">
        <v>0</v>
      </c>
      <c r="AZ55" s="385">
        <v>100</v>
      </c>
      <c r="BA55" s="455"/>
      <c r="BB55" s="448"/>
      <c r="BC55" s="442"/>
      <c r="BD55" s="337" t="s">
        <v>194</v>
      </c>
      <c r="BE55" s="386">
        <v>100</v>
      </c>
      <c r="BF55" s="337" t="s">
        <v>156</v>
      </c>
      <c r="BG55" s="386" t="s">
        <v>156</v>
      </c>
      <c r="BH55" s="337" t="s">
        <v>156</v>
      </c>
      <c r="BI55" s="386" t="s">
        <v>156</v>
      </c>
      <c r="BJ55" s="386" t="s">
        <v>195</v>
      </c>
      <c r="BK55" s="386">
        <v>79.88</v>
      </c>
      <c r="BL55" s="386" t="s">
        <v>183</v>
      </c>
      <c r="BM55" s="386">
        <v>20.12</v>
      </c>
      <c r="BN55" s="386" t="s">
        <v>156</v>
      </c>
      <c r="BO55" s="386" t="s">
        <v>156</v>
      </c>
      <c r="BP55" s="331">
        <f>SUM(V55+W55+Y55+Z55+AB55+AD55)</f>
        <v>40</v>
      </c>
      <c r="BQ55" s="406">
        <f t="shared" ref="BQ55:BQ66" si="33">SUM(AF55+AG55+AH55+AI55+AK55+AM55+AO55+AQ55)</f>
        <v>70</v>
      </c>
      <c r="BR55" s="331"/>
      <c r="BS55" s="406"/>
      <c r="BT55" s="338">
        <v>100</v>
      </c>
      <c r="BU55" s="407"/>
      <c r="BV55" s="406">
        <f t="shared" si="23"/>
        <v>17.12</v>
      </c>
      <c r="BW55" s="406"/>
      <c r="BX55" s="410" t="s">
        <v>809</v>
      </c>
      <c r="BY55" s="331">
        <f>O55+BT55*0.25</f>
        <v>45.72</v>
      </c>
      <c r="BZ55" s="331"/>
      <c r="CA55" s="282" t="s">
        <v>258</v>
      </c>
      <c r="CB55" s="308">
        <v>79.88</v>
      </c>
      <c r="CC55" s="282" t="s">
        <v>253</v>
      </c>
      <c r="CD55" s="308">
        <v>20.12</v>
      </c>
      <c r="CE55" s="282" t="s">
        <v>156</v>
      </c>
      <c r="CF55" s="308" t="s">
        <v>156</v>
      </c>
      <c r="CG55" s="282" t="s">
        <v>156</v>
      </c>
      <c r="CH55" s="308" t="s">
        <v>156</v>
      </c>
      <c r="CI55" s="284">
        <v>1</v>
      </c>
      <c r="CJ55" s="284" t="s">
        <v>184</v>
      </c>
      <c r="CK55" s="282" t="s">
        <v>274</v>
      </c>
      <c r="CL55" s="282" t="s">
        <v>199</v>
      </c>
      <c r="CM55" s="282" t="s">
        <v>317</v>
      </c>
      <c r="CN55" s="307">
        <v>1.71481062</v>
      </c>
      <c r="CO55" s="307">
        <v>1.71481062</v>
      </c>
      <c r="CP55" s="284" t="s">
        <v>157</v>
      </c>
      <c r="CQ55" s="284" t="s">
        <v>157</v>
      </c>
      <c r="CR55" s="308">
        <v>1</v>
      </c>
      <c r="CS55" s="308">
        <v>2</v>
      </c>
      <c r="CT55" s="284" t="s">
        <v>159</v>
      </c>
      <c r="CU55" s="284" t="s">
        <v>160</v>
      </c>
      <c r="CV55" s="308">
        <v>43</v>
      </c>
      <c r="CW55" s="308">
        <v>45</v>
      </c>
      <c r="CX55" s="307">
        <v>7.5487960210548</v>
      </c>
      <c r="CY55" s="307">
        <v>92.451203978945202</v>
      </c>
      <c r="CZ55" s="309">
        <v>11025.870580000001</v>
      </c>
      <c r="DA55" s="309">
        <v>15800.17362</v>
      </c>
      <c r="DB55" s="307">
        <v>0.69783224192190874</v>
      </c>
      <c r="DC55" s="309">
        <v>10193.550100370308</v>
      </c>
      <c r="DD55" s="309">
        <v>832.32047962969182</v>
      </c>
      <c r="DE55" s="310">
        <v>1032268.9976535406</v>
      </c>
      <c r="DF55" s="310">
        <v>84286.496733129708</v>
      </c>
      <c r="DG55" s="310">
        <v>1116555.4943866702</v>
      </c>
      <c r="DH55" s="283">
        <v>25337128</v>
      </c>
      <c r="DI55" s="307">
        <v>16.88552645</v>
      </c>
      <c r="DJ55" s="307">
        <v>55.403142789999997</v>
      </c>
      <c r="DK55" s="307">
        <v>0</v>
      </c>
      <c r="DL55" s="307" t="s">
        <v>156</v>
      </c>
      <c r="DM55" s="307" t="s">
        <v>156</v>
      </c>
      <c r="DN55" s="310" t="s">
        <v>156</v>
      </c>
      <c r="DO55" s="311" t="s">
        <v>156</v>
      </c>
      <c r="DP55" s="284" t="s">
        <v>162</v>
      </c>
      <c r="DQ55" s="284" t="s">
        <v>162</v>
      </c>
      <c r="DR55" s="308">
        <v>12</v>
      </c>
      <c r="DS55" s="308">
        <v>12</v>
      </c>
      <c r="DT55" s="284" t="s">
        <v>162</v>
      </c>
      <c r="DU55" s="308">
        <v>0</v>
      </c>
      <c r="DV55" s="308">
        <v>4</v>
      </c>
      <c r="DW55" s="282" t="s">
        <v>175</v>
      </c>
      <c r="DX55" s="282" t="s">
        <v>207</v>
      </c>
      <c r="DY55" s="284" t="s">
        <v>165</v>
      </c>
      <c r="DZ55" s="284" t="s">
        <v>176</v>
      </c>
      <c r="EA55" s="308">
        <v>1</v>
      </c>
      <c r="EB55" s="284" t="s">
        <v>162</v>
      </c>
      <c r="EC55" s="308">
        <v>24</v>
      </c>
      <c r="ED55" s="283">
        <v>29754000</v>
      </c>
      <c r="EE55" s="283">
        <v>1101000</v>
      </c>
      <c r="EF55" s="283">
        <v>132000</v>
      </c>
      <c r="EG55" s="283">
        <v>30987000</v>
      </c>
      <c r="EH55" s="283" t="s">
        <v>156</v>
      </c>
      <c r="EI55" s="283">
        <v>30987000</v>
      </c>
      <c r="EJ55" s="283">
        <v>30987000</v>
      </c>
      <c r="EK55" s="284" t="s">
        <v>156</v>
      </c>
    </row>
    <row r="56" spans="1:141" ht="60" hidden="1" x14ac:dyDescent="0.2">
      <c r="A56" s="403" t="s">
        <v>110</v>
      </c>
      <c r="B56" s="404" t="s">
        <v>295</v>
      </c>
      <c r="C56" s="404" t="s">
        <v>214</v>
      </c>
      <c r="D56" s="238" t="s">
        <v>757</v>
      </c>
      <c r="E56" s="238" t="s">
        <v>153</v>
      </c>
      <c r="F56" s="403" t="s">
        <v>292</v>
      </c>
      <c r="G56" s="403" t="s">
        <v>221</v>
      </c>
      <c r="H56" s="403" t="s">
        <v>293</v>
      </c>
      <c r="I56" s="403" t="s">
        <v>156</v>
      </c>
      <c r="J56" s="403" t="s">
        <v>294</v>
      </c>
      <c r="K56" s="403" t="s">
        <v>291</v>
      </c>
      <c r="L56" s="405">
        <v>12906000</v>
      </c>
      <c r="M56" s="126">
        <v>11.908335891675366</v>
      </c>
      <c r="N56" s="462"/>
      <c r="O56" s="103">
        <v>12.64</v>
      </c>
      <c r="P56" s="331">
        <f>(V56+W56+Y56+Z56+AB56+AD56)</f>
        <v>65</v>
      </c>
      <c r="Q56" s="331">
        <v>4.95</v>
      </c>
      <c r="R56" s="331">
        <f>O56+P56+Q56</f>
        <v>82.59</v>
      </c>
      <c r="S56" s="406">
        <v>9.24</v>
      </c>
      <c r="T56" s="331">
        <v>7.5</v>
      </c>
      <c r="U56" s="462"/>
      <c r="V56" s="104">
        <f>IF(AU56&lt;30,0,IF(AU56&lt;50,5,IF(AU56&lt;65,10,IF(AU56&gt;66,15))))</f>
        <v>10</v>
      </c>
      <c r="W56" s="338">
        <f>IF(X56&lt;499,15,IF(X56&lt;999,10,IF(X56&lt;1499,5,IF(X56&gt;1500,0))))</f>
        <v>15</v>
      </c>
      <c r="X56" s="384">
        <f t="shared" si="30"/>
        <v>407.68760462512967</v>
      </c>
      <c r="Y56" s="338">
        <f>IF(DD56&lt;500,0,IF(DD56&lt;1000,5,IF(DD56&gt;1000,10)))</f>
        <v>10</v>
      </c>
      <c r="Z56" s="338">
        <f>IF(AA56="Yes",20,0)</f>
        <v>20</v>
      </c>
      <c r="AA56" s="331" t="s">
        <v>161</v>
      </c>
      <c r="AB56" s="338">
        <f t="shared" si="31"/>
        <v>10</v>
      </c>
      <c r="AC56" s="385" t="s">
        <v>161</v>
      </c>
      <c r="AD56" s="338">
        <f>IF(AE56="Yes",20,0)</f>
        <v>0</v>
      </c>
      <c r="AE56" s="385" t="s">
        <v>297</v>
      </c>
      <c r="AF56" s="407">
        <f t="shared" si="25"/>
        <v>10</v>
      </c>
      <c r="AG56" s="407">
        <f>IF(BM54&lt;999,20,IF(BM54&lt;1499,15,IF(BM54&lt;1999,10,IF(BM54&lt;3999,5,IF(BM54&gt;4000,0)))))</f>
        <v>20</v>
      </c>
      <c r="AH56" s="407">
        <f t="shared" si="26"/>
        <v>15</v>
      </c>
      <c r="AI56" s="407">
        <f t="shared" si="29"/>
        <v>0</v>
      </c>
      <c r="AJ56" s="406" t="s">
        <v>162</v>
      </c>
      <c r="AK56" s="407">
        <f t="shared" ref="AK56:AK65" si="34">IF(AL56="Minimal",15,0)</f>
        <v>15</v>
      </c>
      <c r="AL56" s="406" t="s">
        <v>751</v>
      </c>
      <c r="AM56" s="407">
        <f t="shared" si="27"/>
        <v>10</v>
      </c>
      <c r="AN56" s="406" t="s">
        <v>161</v>
      </c>
      <c r="AO56" s="407">
        <f>IF(AP56="Yes",10,0)</f>
        <v>0</v>
      </c>
      <c r="AP56" s="406" t="s">
        <v>162</v>
      </c>
      <c r="AQ56" s="407">
        <f t="shared" si="32"/>
        <v>0</v>
      </c>
      <c r="AR56" s="406" t="s">
        <v>162</v>
      </c>
      <c r="AS56" s="385">
        <v>16.727256327764458</v>
      </c>
      <c r="AT56" s="385">
        <v>0.67404679993801331</v>
      </c>
      <c r="AU56" s="385">
        <v>50</v>
      </c>
      <c r="AV56" s="385">
        <v>7.7049196029202633</v>
      </c>
      <c r="AW56" s="385">
        <v>1.46961032780572</v>
      </c>
      <c r="AX56" s="385">
        <v>63.408788800000011</v>
      </c>
      <c r="AY56" s="385">
        <v>0</v>
      </c>
      <c r="AZ56" s="385">
        <v>25</v>
      </c>
      <c r="BA56" s="455"/>
      <c r="BB56" s="448"/>
      <c r="BC56" s="442"/>
      <c r="BD56" s="337" t="s">
        <v>214</v>
      </c>
      <c r="BE56" s="386">
        <v>100</v>
      </c>
      <c r="BF56" s="337" t="s">
        <v>156</v>
      </c>
      <c r="BG56" s="386" t="s">
        <v>156</v>
      </c>
      <c r="BH56" s="337" t="s">
        <v>156</v>
      </c>
      <c r="BI56" s="386" t="s">
        <v>156</v>
      </c>
      <c r="BJ56" s="386" t="s">
        <v>195</v>
      </c>
      <c r="BK56" s="386">
        <v>100</v>
      </c>
      <c r="BL56" s="386" t="s">
        <v>156</v>
      </c>
      <c r="BM56" s="386" t="s">
        <v>156</v>
      </c>
      <c r="BN56" s="386" t="s">
        <v>156</v>
      </c>
      <c r="BO56" s="386" t="s">
        <v>156</v>
      </c>
      <c r="BP56" s="331">
        <f>SUM(V56+W56+Y56+Z56+AB56+AD56)</f>
        <v>65</v>
      </c>
      <c r="BQ56" s="406">
        <f t="shared" si="33"/>
        <v>70</v>
      </c>
      <c r="BR56" s="331"/>
      <c r="BS56" s="406"/>
      <c r="BT56" s="338"/>
      <c r="BU56" s="407"/>
      <c r="BV56" s="406">
        <f t="shared" si="23"/>
        <v>9.24</v>
      </c>
      <c r="BW56" s="406"/>
      <c r="BX56" s="410" t="s">
        <v>811</v>
      </c>
      <c r="BY56" s="331">
        <f>O56+BT56*0.25</f>
        <v>12.64</v>
      </c>
      <c r="BZ56" s="331" t="s">
        <v>807</v>
      </c>
      <c r="CA56" s="282" t="s">
        <v>295</v>
      </c>
      <c r="CB56" s="308">
        <v>100</v>
      </c>
      <c r="CC56" s="282" t="s">
        <v>156</v>
      </c>
      <c r="CD56" s="308" t="s">
        <v>156</v>
      </c>
      <c r="CE56" s="282" t="s">
        <v>156</v>
      </c>
      <c r="CF56" s="308" t="s">
        <v>156</v>
      </c>
      <c r="CG56" s="282" t="s">
        <v>156</v>
      </c>
      <c r="CH56" s="308" t="s">
        <v>156</v>
      </c>
      <c r="CI56" s="284">
        <v>1</v>
      </c>
      <c r="CJ56" s="284" t="s">
        <v>184</v>
      </c>
      <c r="CK56" s="282" t="s">
        <v>198</v>
      </c>
      <c r="CL56" s="282" t="s">
        <v>216</v>
      </c>
      <c r="CM56" s="282" t="s">
        <v>296</v>
      </c>
      <c r="CN56" s="307">
        <v>2</v>
      </c>
      <c r="CO56" s="307">
        <v>2</v>
      </c>
      <c r="CP56" s="284" t="s">
        <v>158</v>
      </c>
      <c r="CQ56" s="284" t="s">
        <v>168</v>
      </c>
      <c r="CR56" s="308">
        <v>2</v>
      </c>
      <c r="CS56" s="308">
        <v>2</v>
      </c>
      <c r="CT56" s="284" t="s">
        <v>160</v>
      </c>
      <c r="CU56" s="284" t="s">
        <v>160</v>
      </c>
      <c r="CV56" s="308">
        <v>55</v>
      </c>
      <c r="CW56" s="308">
        <v>55</v>
      </c>
      <c r="CX56" s="307">
        <v>9.7356275119906002</v>
      </c>
      <c r="CY56" s="307">
        <v>90.2643724880094</v>
      </c>
      <c r="CZ56" s="309">
        <v>15828.2958</v>
      </c>
      <c r="DA56" s="309">
        <v>91352.771370000002</v>
      </c>
      <c r="DB56" s="307">
        <v>0.17326563346274099</v>
      </c>
      <c r="DC56" s="309">
        <v>14287.311879415947</v>
      </c>
      <c r="DD56" s="309">
        <v>1540.9839205840526</v>
      </c>
      <c r="DE56" s="310">
        <v>343004.6154544357</v>
      </c>
      <c r="DF56" s="310">
        <v>36995.38454556428</v>
      </c>
      <c r="DG56" s="310">
        <v>380000</v>
      </c>
      <c r="DH56" s="283">
        <v>8699248</v>
      </c>
      <c r="DI56" s="307" t="s">
        <v>156</v>
      </c>
      <c r="DJ56" s="307" t="s">
        <v>156</v>
      </c>
      <c r="DK56" s="307" t="s">
        <v>156</v>
      </c>
      <c r="DL56" s="307">
        <v>0</v>
      </c>
      <c r="DM56" s="307">
        <v>100</v>
      </c>
      <c r="DN56" s="310">
        <v>6</v>
      </c>
      <c r="DO56" s="311">
        <v>2.3392206556114398E-5</v>
      </c>
      <c r="DP56" s="284" t="s">
        <v>297</v>
      </c>
      <c r="DQ56" s="284" t="s">
        <v>162</v>
      </c>
      <c r="DR56" s="308">
        <v>12</v>
      </c>
      <c r="DS56" s="308">
        <v>12</v>
      </c>
      <c r="DT56" s="284" t="s">
        <v>162</v>
      </c>
      <c r="DU56" s="308">
        <v>3</v>
      </c>
      <c r="DV56" s="308">
        <v>4</v>
      </c>
      <c r="DW56" s="282" t="s">
        <v>175</v>
      </c>
      <c r="DX56" s="282" t="s">
        <v>156</v>
      </c>
      <c r="DY56" s="284" t="s">
        <v>165</v>
      </c>
      <c r="DZ56" s="284" t="s">
        <v>170</v>
      </c>
      <c r="EA56" s="308">
        <v>2</v>
      </c>
      <c r="EB56" s="284" t="s">
        <v>161</v>
      </c>
      <c r="EC56" s="308">
        <v>30.6</v>
      </c>
      <c r="ED56" s="283">
        <v>10716000</v>
      </c>
      <c r="EE56" s="283">
        <v>2190000</v>
      </c>
      <c r="EF56" s="283">
        <v>0</v>
      </c>
      <c r="EG56" s="283">
        <v>12906000</v>
      </c>
      <c r="EH56" s="283" t="s">
        <v>156</v>
      </c>
      <c r="EI56" s="283">
        <v>12906000</v>
      </c>
      <c r="EJ56" s="283">
        <v>12906000</v>
      </c>
      <c r="EK56" s="284" t="s">
        <v>156</v>
      </c>
    </row>
    <row r="57" spans="1:141" ht="60" hidden="1" x14ac:dyDescent="0.2">
      <c r="A57" s="403" t="s">
        <v>109</v>
      </c>
      <c r="B57" s="404" t="s">
        <v>233</v>
      </c>
      <c r="C57" s="404" t="s">
        <v>214</v>
      </c>
      <c r="D57" s="238" t="s">
        <v>757</v>
      </c>
      <c r="E57" s="238" t="s">
        <v>153</v>
      </c>
      <c r="F57" s="403" t="s">
        <v>288</v>
      </c>
      <c r="G57" s="403" t="s">
        <v>239</v>
      </c>
      <c r="H57" s="403" t="s">
        <v>289</v>
      </c>
      <c r="I57" s="403" t="s">
        <v>156</v>
      </c>
      <c r="J57" s="403" t="s">
        <v>290</v>
      </c>
      <c r="K57" s="403" t="s">
        <v>291</v>
      </c>
      <c r="L57" s="405">
        <v>23870000</v>
      </c>
      <c r="M57" s="126">
        <v>25.088572426440816</v>
      </c>
      <c r="N57" s="462"/>
      <c r="O57" s="103">
        <v>23.24</v>
      </c>
      <c r="P57" s="331">
        <f>(V57+W57+Y57+Z57+AB57+AD57)</f>
        <v>55</v>
      </c>
      <c r="Q57" s="331">
        <v>6.3</v>
      </c>
      <c r="R57" s="331">
        <f>O57+P57+Q57</f>
        <v>84.539999999999992</v>
      </c>
      <c r="S57" s="406">
        <v>17.98</v>
      </c>
      <c r="T57" s="331">
        <v>9</v>
      </c>
      <c r="U57" s="462"/>
      <c r="V57" s="104">
        <f>IF(AU57&lt;30,0,IF(AU57&lt;50,5,IF(AU57&lt;65,10,IF(AU57&gt;66,15))))</f>
        <v>10</v>
      </c>
      <c r="W57" s="338">
        <f>IF(X57&lt;499,15,IF(X57&lt;999,10,IF(X57&lt;1499,5,IF(X57&gt;1500,0))))</f>
        <v>5</v>
      </c>
      <c r="X57" s="384">
        <f t="shared" si="30"/>
        <v>1254.6033770323088</v>
      </c>
      <c r="Y57" s="338">
        <f>IF(DD57&lt;500,0,IF(DD57&lt;1000,5,IF(DD57&gt;1000,10)))</f>
        <v>10</v>
      </c>
      <c r="Z57" s="338">
        <f>IF(AA57="Yes",20,0)</f>
        <v>20</v>
      </c>
      <c r="AA57" s="331" t="s">
        <v>161</v>
      </c>
      <c r="AB57" s="338">
        <f t="shared" si="31"/>
        <v>10</v>
      </c>
      <c r="AC57" s="385" t="s">
        <v>161</v>
      </c>
      <c r="AD57" s="338">
        <f>IF(AE57="Yes",20,0)</f>
        <v>0</v>
      </c>
      <c r="AE57" s="385" t="s">
        <v>162</v>
      </c>
      <c r="AF57" s="407">
        <f t="shared" si="25"/>
        <v>10</v>
      </c>
      <c r="AG57" s="407">
        <f>IF(BM55&lt;999,20,IF(BM55&lt;1499,15,IF(BM55&lt;1999,10,IF(BM55&lt;3999,5,IF(BM55&gt;4000,0)))))</f>
        <v>20</v>
      </c>
      <c r="AH57" s="407">
        <f t="shared" si="26"/>
        <v>15</v>
      </c>
      <c r="AI57" s="407">
        <f t="shared" si="29"/>
        <v>0</v>
      </c>
      <c r="AJ57" s="406" t="s">
        <v>162</v>
      </c>
      <c r="AK57" s="407">
        <f t="shared" si="34"/>
        <v>15</v>
      </c>
      <c r="AL57" s="406" t="s">
        <v>751</v>
      </c>
      <c r="AM57" s="407">
        <f t="shared" si="27"/>
        <v>10</v>
      </c>
      <c r="AN57" s="406" t="s">
        <v>161</v>
      </c>
      <c r="AO57" s="407">
        <f>IF(AP57="Yes",10,0)</f>
        <v>0</v>
      </c>
      <c r="AP57" s="406" t="s">
        <v>162</v>
      </c>
      <c r="AQ57" s="407">
        <f t="shared" si="32"/>
        <v>0</v>
      </c>
      <c r="AR57" s="406" t="s">
        <v>162</v>
      </c>
      <c r="AS57" s="385">
        <v>54.50533413736671</v>
      </c>
      <c r="AT57" s="385">
        <v>0.3082017176372015</v>
      </c>
      <c r="AU57" s="385">
        <v>50</v>
      </c>
      <c r="AV57" s="385">
        <v>17.576238950973607</v>
      </c>
      <c r="AW57" s="385">
        <v>1.2926387974492148</v>
      </c>
      <c r="AX57" s="385">
        <v>100</v>
      </c>
      <c r="AY57" s="385">
        <v>0</v>
      </c>
      <c r="AZ57" s="385">
        <v>75</v>
      </c>
      <c r="BA57" s="455"/>
      <c r="BB57" s="448"/>
      <c r="BC57" s="442"/>
      <c r="BD57" s="337" t="s">
        <v>214</v>
      </c>
      <c r="BE57" s="386">
        <v>100</v>
      </c>
      <c r="BF57" s="337" t="s">
        <v>156</v>
      </c>
      <c r="BG57" s="386" t="s">
        <v>156</v>
      </c>
      <c r="BH57" s="337" t="s">
        <v>156</v>
      </c>
      <c r="BI57" s="386" t="s">
        <v>156</v>
      </c>
      <c r="BJ57" s="386" t="s">
        <v>195</v>
      </c>
      <c r="BK57" s="386">
        <v>100</v>
      </c>
      <c r="BL57" s="386" t="s">
        <v>156</v>
      </c>
      <c r="BM57" s="386" t="s">
        <v>156</v>
      </c>
      <c r="BN57" s="386" t="s">
        <v>156</v>
      </c>
      <c r="BO57" s="386" t="s">
        <v>156</v>
      </c>
      <c r="BP57" s="331">
        <f>SUM(V57+W57+Y57+Z57+AB57+AD57)</f>
        <v>55</v>
      </c>
      <c r="BQ57" s="406">
        <f t="shared" si="33"/>
        <v>70</v>
      </c>
      <c r="BR57" s="331"/>
      <c r="BS57" s="406"/>
      <c r="BT57" s="338"/>
      <c r="BU57" s="407"/>
      <c r="BV57" s="406">
        <f t="shared" si="23"/>
        <v>17.98</v>
      </c>
      <c r="BW57" s="406"/>
      <c r="BX57" s="406"/>
      <c r="BY57" s="331">
        <f>O57+BT57*0.25</f>
        <v>23.24</v>
      </c>
      <c r="BZ57" s="331"/>
      <c r="CA57" s="282" t="s">
        <v>233</v>
      </c>
      <c r="CB57" s="308">
        <v>100</v>
      </c>
      <c r="CC57" s="282" t="s">
        <v>156</v>
      </c>
      <c r="CD57" s="308" t="s">
        <v>156</v>
      </c>
      <c r="CE57" s="282" t="s">
        <v>156</v>
      </c>
      <c r="CF57" s="308" t="s">
        <v>156</v>
      </c>
      <c r="CG57" s="282" t="s">
        <v>156</v>
      </c>
      <c r="CH57" s="308" t="s">
        <v>156</v>
      </c>
      <c r="CI57" s="284">
        <v>1</v>
      </c>
      <c r="CJ57" s="284" t="s">
        <v>184</v>
      </c>
      <c r="CK57" s="282" t="s">
        <v>198</v>
      </c>
      <c r="CL57" s="282" t="s">
        <v>216</v>
      </c>
      <c r="CM57" s="282" t="s">
        <v>234</v>
      </c>
      <c r="CN57" s="307">
        <v>0.5</v>
      </c>
      <c r="CO57" s="307">
        <v>0.5</v>
      </c>
      <c r="CP57" s="284" t="s">
        <v>157</v>
      </c>
      <c r="CQ57" s="284" t="s">
        <v>157</v>
      </c>
      <c r="CR57" s="308">
        <v>2</v>
      </c>
      <c r="CS57" s="308">
        <v>2</v>
      </c>
      <c r="CT57" s="284" t="s">
        <v>205</v>
      </c>
      <c r="CU57" s="284" t="s">
        <v>160</v>
      </c>
      <c r="CV57" s="308">
        <v>50.0000000000014</v>
      </c>
      <c r="CW57" s="308">
        <v>50.0000000000014</v>
      </c>
      <c r="CX57" s="307">
        <v>9.2380430429066998</v>
      </c>
      <c r="CY57" s="307">
        <v>90.761956957093304</v>
      </c>
      <c r="CZ57" s="309">
        <v>38051.866329999997</v>
      </c>
      <c r="DA57" s="309">
        <v>58117.244420000003</v>
      </c>
      <c r="DB57" s="307">
        <v>0.6547431267561119</v>
      </c>
      <c r="DC57" s="309">
        <v>34536.618539805277</v>
      </c>
      <c r="DD57" s="309">
        <v>3515.2477901947218</v>
      </c>
      <c r="DE57" s="310">
        <v>292253.50140184048</v>
      </c>
      <c r="DF57" s="310">
        <v>29746.498598159575</v>
      </c>
      <c r="DG57" s="310">
        <v>322000.00000000006</v>
      </c>
      <c r="DH57" s="283">
        <v>7356775</v>
      </c>
      <c r="DI57" s="307" t="s">
        <v>156</v>
      </c>
      <c r="DJ57" s="307" t="s">
        <v>156</v>
      </c>
      <c r="DK57" s="307" t="s">
        <v>156</v>
      </c>
      <c r="DL57" s="307">
        <v>66.7</v>
      </c>
      <c r="DM57" s="307">
        <v>33.299999999999997</v>
      </c>
      <c r="DN57" s="310">
        <v>5</v>
      </c>
      <c r="DO57" s="311">
        <v>2.0852775948984299E-5</v>
      </c>
      <c r="DP57" s="284" t="s">
        <v>162</v>
      </c>
      <c r="DQ57" s="284" t="s">
        <v>162</v>
      </c>
      <c r="DR57" s="308">
        <v>12</v>
      </c>
      <c r="DS57" s="308">
        <v>12</v>
      </c>
      <c r="DT57" s="284" t="s">
        <v>162</v>
      </c>
      <c r="DU57" s="308">
        <v>1</v>
      </c>
      <c r="DV57" s="308">
        <v>4</v>
      </c>
      <c r="DW57" s="282" t="s">
        <v>186</v>
      </c>
      <c r="DX57" s="282" t="s">
        <v>156</v>
      </c>
      <c r="DY57" s="284" t="s">
        <v>165</v>
      </c>
      <c r="DZ57" s="284" t="s">
        <v>176</v>
      </c>
      <c r="EA57" s="308">
        <v>2</v>
      </c>
      <c r="EB57" s="284" t="s">
        <v>161</v>
      </c>
      <c r="EC57" s="308">
        <v>18.899999992478101</v>
      </c>
      <c r="ED57" s="283">
        <v>19250000</v>
      </c>
      <c r="EE57" s="283">
        <v>4620000</v>
      </c>
      <c r="EF57" s="283">
        <v>0</v>
      </c>
      <c r="EG57" s="283">
        <v>23870000</v>
      </c>
      <c r="EH57" s="283" t="s">
        <v>156</v>
      </c>
      <c r="EI57" s="283">
        <v>23870000</v>
      </c>
      <c r="EJ57" s="283">
        <v>23870000</v>
      </c>
      <c r="EK57" s="284" t="s">
        <v>156</v>
      </c>
    </row>
    <row r="58" spans="1:141" ht="45" hidden="1" x14ac:dyDescent="0.2">
      <c r="A58" s="403" t="s">
        <v>540</v>
      </c>
      <c r="B58" s="404" t="s">
        <v>251</v>
      </c>
      <c r="C58" s="404" t="s">
        <v>214</v>
      </c>
      <c r="D58" s="238" t="s">
        <v>759</v>
      </c>
      <c r="E58" s="238" t="s">
        <v>179</v>
      </c>
      <c r="F58" s="403"/>
      <c r="G58" s="403" t="s">
        <v>509</v>
      </c>
      <c r="H58" s="403"/>
      <c r="I58" s="403"/>
      <c r="J58" s="403" t="s">
        <v>541</v>
      </c>
      <c r="K58" s="403"/>
      <c r="L58" s="405">
        <v>1800000</v>
      </c>
      <c r="M58" s="154"/>
      <c r="N58" s="462"/>
      <c r="O58" s="155"/>
      <c r="P58" s="367"/>
      <c r="Q58" s="367"/>
      <c r="R58" s="367"/>
      <c r="S58" s="406">
        <v>8.59</v>
      </c>
      <c r="T58" s="364">
        <v>13.5</v>
      </c>
      <c r="U58" s="462"/>
      <c r="V58" s="159" t="s">
        <v>155</v>
      </c>
      <c r="W58" s="365"/>
      <c r="X58" s="366">
        <f t="shared" si="30"/>
        <v>1588.4154391156831</v>
      </c>
      <c r="Y58" s="367"/>
      <c r="Z58" s="367"/>
      <c r="AA58" s="367" t="s">
        <v>161</v>
      </c>
      <c r="AB58" s="365">
        <f t="shared" si="31"/>
        <v>0</v>
      </c>
      <c r="AC58" s="367"/>
      <c r="AD58" s="368">
        <f>IF(AE58="Yes",10,0)</f>
        <v>0</v>
      </c>
      <c r="AE58" s="367"/>
      <c r="AF58" s="407">
        <f t="shared" si="25"/>
        <v>0</v>
      </c>
      <c r="AG58" s="407">
        <f>IF(X58&lt;999,20,IF(X58&lt;1499,15,IF(X58&lt;1999,10,IF(X58&lt;3999,5,IF(X58&gt;4000,0)))))</f>
        <v>10</v>
      </c>
      <c r="AH58" s="407">
        <f t="shared" si="26"/>
        <v>15</v>
      </c>
      <c r="AI58" s="407">
        <f t="shared" si="29"/>
        <v>10</v>
      </c>
      <c r="AJ58" s="364" t="s">
        <v>161</v>
      </c>
      <c r="AK58" s="407">
        <f t="shared" si="34"/>
        <v>15</v>
      </c>
      <c r="AL58" s="364" t="s">
        <v>751</v>
      </c>
      <c r="AM58" s="407">
        <f t="shared" si="27"/>
        <v>10</v>
      </c>
      <c r="AN58" s="364" t="s">
        <v>161</v>
      </c>
      <c r="AO58" s="407">
        <f>IF(AP58="Yes",5,0)</f>
        <v>5</v>
      </c>
      <c r="AP58" s="364" t="s">
        <v>161</v>
      </c>
      <c r="AQ58" s="407">
        <f t="shared" si="32"/>
        <v>0</v>
      </c>
      <c r="AR58" s="364" t="s">
        <v>162</v>
      </c>
      <c r="AS58" s="370"/>
      <c r="AT58" s="370"/>
      <c r="AU58" s="370"/>
      <c r="AV58" s="370"/>
      <c r="AW58" s="370"/>
      <c r="AX58" s="370"/>
      <c r="AY58" s="370"/>
      <c r="AZ58" s="370"/>
      <c r="BA58" s="451"/>
      <c r="BB58" s="448"/>
      <c r="BC58" s="451"/>
      <c r="BD58" s="345" t="s">
        <v>214</v>
      </c>
      <c r="BE58" s="371"/>
      <c r="BF58" s="345"/>
      <c r="BG58" s="371"/>
      <c r="BH58" s="345"/>
      <c r="BI58" s="371"/>
      <c r="BJ58" s="371"/>
      <c r="BK58" s="371"/>
      <c r="BL58" s="371"/>
      <c r="BM58" s="371"/>
      <c r="BN58" s="371"/>
      <c r="BO58" s="371"/>
      <c r="BP58" s="371"/>
      <c r="BQ58" s="406">
        <f t="shared" si="33"/>
        <v>65</v>
      </c>
      <c r="BR58" s="371"/>
      <c r="BS58" s="371"/>
      <c r="BT58" s="371"/>
      <c r="BU58" s="408"/>
      <c r="BV58" s="408"/>
      <c r="BW58" s="408"/>
      <c r="BX58" s="408"/>
      <c r="BY58" s="371"/>
      <c r="BZ58" s="293"/>
      <c r="CA58" s="291" t="s">
        <v>251</v>
      </c>
      <c r="CB58" s="293"/>
      <c r="CC58" s="291"/>
      <c r="CD58" s="293"/>
      <c r="CE58" s="291"/>
      <c r="CF58" s="293"/>
      <c r="CG58" s="291"/>
      <c r="CH58" s="293"/>
      <c r="CI58" s="294"/>
      <c r="CJ58" s="294"/>
      <c r="CK58" s="291"/>
      <c r="CL58" s="291"/>
      <c r="CM58" s="291"/>
      <c r="CN58" s="305"/>
      <c r="CO58" s="305">
        <v>0.86</v>
      </c>
      <c r="CP58" s="294"/>
      <c r="CQ58" s="294"/>
      <c r="CR58" s="293"/>
      <c r="CS58" s="293"/>
      <c r="CT58" s="294"/>
      <c r="CU58" s="294"/>
      <c r="CV58" s="293"/>
      <c r="CW58" s="293"/>
      <c r="CX58" s="305"/>
      <c r="CY58" s="305"/>
      <c r="CZ58" s="295">
        <v>164.71</v>
      </c>
      <c r="DA58" s="295"/>
      <c r="DB58" s="305"/>
      <c r="DC58" s="295"/>
      <c r="DD58" s="295"/>
      <c r="DE58" s="306"/>
      <c r="DF58" s="306"/>
      <c r="DG58" s="306"/>
      <c r="DH58" s="292"/>
      <c r="DI58" s="305"/>
      <c r="DJ58" s="305"/>
      <c r="DK58" s="305"/>
      <c r="DL58" s="305"/>
      <c r="DM58" s="305"/>
      <c r="DN58" s="306"/>
      <c r="DO58" s="296"/>
      <c r="DP58" s="294"/>
      <c r="DQ58" s="294"/>
      <c r="DR58" s="293"/>
      <c r="DS58" s="293"/>
      <c r="DT58" s="294"/>
      <c r="DU58" s="293"/>
      <c r="DV58" s="293"/>
      <c r="DW58" s="291"/>
      <c r="DX58" s="291"/>
      <c r="DY58" s="294"/>
      <c r="DZ58" s="294"/>
      <c r="EA58" s="293"/>
      <c r="EB58" s="294"/>
      <c r="EC58" s="293"/>
      <c r="ED58" s="292"/>
      <c r="EE58" s="292"/>
      <c r="EF58" s="292"/>
      <c r="EG58" s="292">
        <v>2000000</v>
      </c>
      <c r="EH58" s="292"/>
      <c r="EI58" s="292">
        <v>225000</v>
      </c>
      <c r="EJ58" s="292"/>
      <c r="EK58" s="294"/>
    </row>
    <row r="59" spans="1:141" ht="45" hidden="1" x14ac:dyDescent="0.2">
      <c r="A59" s="403" t="s">
        <v>551</v>
      </c>
      <c r="B59" s="404" t="s">
        <v>251</v>
      </c>
      <c r="C59" s="404" t="s">
        <v>214</v>
      </c>
      <c r="D59" s="238" t="s">
        <v>759</v>
      </c>
      <c r="E59" s="238" t="s">
        <v>179</v>
      </c>
      <c r="F59" s="403"/>
      <c r="G59" s="403" t="s">
        <v>509</v>
      </c>
      <c r="H59" s="403"/>
      <c r="I59" s="403"/>
      <c r="J59" s="403" t="s">
        <v>510</v>
      </c>
      <c r="K59" s="403"/>
      <c r="L59" s="405">
        <v>247500</v>
      </c>
      <c r="M59" s="154"/>
      <c r="N59" s="462"/>
      <c r="O59" s="155"/>
      <c r="P59" s="367"/>
      <c r="Q59" s="367"/>
      <c r="R59" s="367"/>
      <c r="S59" s="406">
        <v>7.89</v>
      </c>
      <c r="T59" s="364">
        <v>13.5</v>
      </c>
      <c r="U59" s="462"/>
      <c r="V59" s="159" t="s">
        <v>155</v>
      </c>
      <c r="W59" s="365"/>
      <c r="X59" s="366">
        <f t="shared" si="30"/>
        <v>1747.2569830272516</v>
      </c>
      <c r="Y59" s="367"/>
      <c r="Z59" s="367"/>
      <c r="AA59" s="367" t="s">
        <v>161</v>
      </c>
      <c r="AB59" s="365">
        <f t="shared" si="31"/>
        <v>0</v>
      </c>
      <c r="AC59" s="367"/>
      <c r="AD59" s="368">
        <f>IF(AE59="Yes",10,0)</f>
        <v>0</v>
      </c>
      <c r="AE59" s="367"/>
      <c r="AF59" s="407">
        <f t="shared" si="25"/>
        <v>0</v>
      </c>
      <c r="AG59" s="407">
        <f>IF(X59&lt;999,20,IF(X59&lt;1499,15,IF(X59&lt;1999,10,IF(X59&lt;3999,5,IF(X59&gt;4000,0)))))</f>
        <v>10</v>
      </c>
      <c r="AH59" s="407">
        <f t="shared" si="26"/>
        <v>15</v>
      </c>
      <c r="AI59" s="407">
        <f t="shared" si="29"/>
        <v>10</v>
      </c>
      <c r="AJ59" s="364" t="s">
        <v>161</v>
      </c>
      <c r="AK59" s="407">
        <f t="shared" si="34"/>
        <v>15</v>
      </c>
      <c r="AL59" s="364" t="s">
        <v>751</v>
      </c>
      <c r="AM59" s="407">
        <f t="shared" si="27"/>
        <v>10</v>
      </c>
      <c r="AN59" s="364" t="s">
        <v>161</v>
      </c>
      <c r="AO59" s="407">
        <f>IF(AP59="Yes",5,0)</f>
        <v>5</v>
      </c>
      <c r="AP59" s="364" t="s">
        <v>161</v>
      </c>
      <c r="AQ59" s="407">
        <f t="shared" si="32"/>
        <v>0</v>
      </c>
      <c r="AR59" s="364" t="s">
        <v>162</v>
      </c>
      <c r="AS59" s="370"/>
      <c r="AT59" s="370"/>
      <c r="AU59" s="370"/>
      <c r="AV59" s="370"/>
      <c r="AW59" s="370"/>
      <c r="AX59" s="370"/>
      <c r="AY59" s="370"/>
      <c r="AZ59" s="370"/>
      <c r="BA59" s="451"/>
      <c r="BB59" s="448"/>
      <c r="BC59" s="451"/>
      <c r="BD59" s="345" t="s">
        <v>214</v>
      </c>
      <c r="BE59" s="371"/>
      <c r="BF59" s="345"/>
      <c r="BG59" s="371"/>
      <c r="BH59" s="345"/>
      <c r="BI59" s="371"/>
      <c r="BJ59" s="371"/>
      <c r="BK59" s="371"/>
      <c r="BL59" s="371"/>
      <c r="BM59" s="371"/>
      <c r="BN59" s="371"/>
      <c r="BO59" s="371"/>
      <c r="BP59" s="371"/>
      <c r="BQ59" s="406">
        <f t="shared" si="33"/>
        <v>65</v>
      </c>
      <c r="BR59" s="371"/>
      <c r="BS59" s="371"/>
      <c r="BT59" s="371"/>
      <c r="BU59" s="408"/>
      <c r="BV59" s="408"/>
      <c r="BW59" s="408"/>
      <c r="BX59" s="408"/>
      <c r="BY59" s="371"/>
      <c r="BZ59" s="293"/>
      <c r="CA59" s="291" t="s">
        <v>251</v>
      </c>
      <c r="CB59" s="293"/>
      <c r="CC59" s="291"/>
      <c r="CD59" s="293"/>
      <c r="CE59" s="291"/>
      <c r="CF59" s="293"/>
      <c r="CG59" s="291"/>
      <c r="CH59" s="293"/>
      <c r="CI59" s="294"/>
      <c r="CJ59" s="294"/>
      <c r="CK59" s="291"/>
      <c r="CL59" s="291"/>
      <c r="CM59" s="291"/>
      <c r="CN59" s="305"/>
      <c r="CO59" s="305">
        <v>0.86</v>
      </c>
      <c r="CP59" s="294"/>
      <c r="CQ59" s="294"/>
      <c r="CR59" s="293"/>
      <c r="CS59" s="293"/>
      <c r="CT59" s="294"/>
      <c r="CU59" s="294"/>
      <c r="CV59" s="293"/>
      <c r="CW59" s="293"/>
      <c r="CX59" s="305"/>
      <c r="CY59" s="305"/>
      <c r="CZ59" s="295">
        <v>164.71</v>
      </c>
      <c r="DA59" s="295"/>
      <c r="DB59" s="305"/>
      <c r="DC59" s="295"/>
      <c r="DD59" s="295"/>
      <c r="DE59" s="306"/>
      <c r="DF59" s="306"/>
      <c r="DG59" s="306"/>
      <c r="DH59" s="292"/>
      <c r="DI59" s="305"/>
      <c r="DJ59" s="305"/>
      <c r="DK59" s="305"/>
      <c r="DL59" s="305"/>
      <c r="DM59" s="305"/>
      <c r="DN59" s="306"/>
      <c r="DO59" s="296"/>
      <c r="DP59" s="294"/>
      <c r="DQ59" s="294"/>
      <c r="DR59" s="293"/>
      <c r="DS59" s="293"/>
      <c r="DT59" s="294"/>
      <c r="DU59" s="293"/>
      <c r="DV59" s="293"/>
      <c r="DW59" s="291"/>
      <c r="DX59" s="291"/>
      <c r="DY59" s="294"/>
      <c r="DZ59" s="294"/>
      <c r="EA59" s="293"/>
      <c r="EB59" s="294"/>
      <c r="EC59" s="293"/>
      <c r="ED59" s="292"/>
      <c r="EE59" s="292"/>
      <c r="EF59" s="292"/>
      <c r="EG59" s="292">
        <v>275000</v>
      </c>
      <c r="EH59" s="292"/>
      <c r="EI59" s="292">
        <v>247500</v>
      </c>
      <c r="EJ59" s="292"/>
      <c r="EK59" s="294"/>
    </row>
    <row r="60" spans="1:141" ht="46.9" hidden="1" customHeight="1" x14ac:dyDescent="0.2">
      <c r="A60" s="403" t="s">
        <v>569</v>
      </c>
      <c r="B60" s="404" t="s">
        <v>242</v>
      </c>
      <c r="C60" s="404" t="s">
        <v>214</v>
      </c>
      <c r="D60" s="238" t="s">
        <v>759</v>
      </c>
      <c r="E60" s="238" t="s">
        <v>179</v>
      </c>
      <c r="F60" s="403"/>
      <c r="G60" s="403" t="s">
        <v>514</v>
      </c>
      <c r="H60" s="403"/>
      <c r="I60" s="403"/>
      <c r="J60" s="403" t="s">
        <v>559</v>
      </c>
      <c r="K60" s="403"/>
      <c r="L60" s="405">
        <v>135000</v>
      </c>
      <c r="M60" s="154"/>
      <c r="N60" s="462"/>
      <c r="O60" s="155"/>
      <c r="P60" s="367"/>
      <c r="Q60" s="367"/>
      <c r="R60" s="367"/>
      <c r="S60" s="406">
        <v>5.56</v>
      </c>
      <c r="T60" s="364">
        <v>15</v>
      </c>
      <c r="U60" s="462"/>
      <c r="V60" s="159" t="s">
        <v>155</v>
      </c>
      <c r="W60" s="365"/>
      <c r="X60" s="366">
        <f t="shared" si="30"/>
        <v>1895.2794905488729</v>
      </c>
      <c r="Y60" s="367"/>
      <c r="Z60" s="367"/>
      <c r="AA60" s="367" t="s">
        <v>161</v>
      </c>
      <c r="AB60" s="365">
        <f t="shared" si="31"/>
        <v>0</v>
      </c>
      <c r="AC60" s="367"/>
      <c r="AD60" s="368">
        <f>IF(AE60="Yes",10,0)</f>
        <v>0</v>
      </c>
      <c r="AE60" s="367"/>
      <c r="AF60" s="407">
        <f t="shared" si="25"/>
        <v>0</v>
      </c>
      <c r="AG60" s="407">
        <f>IF(X60&lt;999,20,IF(X60&lt;1499,15,IF(X60&lt;1999,10,IF(X60&lt;3999,5,IF(X60&gt;4000,0)))))</f>
        <v>10</v>
      </c>
      <c r="AH60" s="407">
        <f t="shared" si="26"/>
        <v>15</v>
      </c>
      <c r="AI60" s="407">
        <f t="shared" si="29"/>
        <v>10</v>
      </c>
      <c r="AJ60" s="364" t="s">
        <v>161</v>
      </c>
      <c r="AK60" s="407">
        <f t="shared" si="34"/>
        <v>15</v>
      </c>
      <c r="AL60" s="364" t="s">
        <v>751</v>
      </c>
      <c r="AM60" s="407">
        <f t="shared" si="27"/>
        <v>10</v>
      </c>
      <c r="AN60" s="364" t="s">
        <v>161</v>
      </c>
      <c r="AO60" s="407">
        <f>IF(AP60="Yes",5,0)</f>
        <v>5</v>
      </c>
      <c r="AP60" s="364" t="s">
        <v>161</v>
      </c>
      <c r="AQ60" s="407">
        <f t="shared" si="32"/>
        <v>0</v>
      </c>
      <c r="AR60" s="364" t="s">
        <v>162</v>
      </c>
      <c r="AS60" s="370"/>
      <c r="AT60" s="370"/>
      <c r="AU60" s="370"/>
      <c r="AV60" s="370"/>
      <c r="AW60" s="370"/>
      <c r="AX60" s="370"/>
      <c r="AY60" s="370"/>
      <c r="AZ60" s="370"/>
      <c r="BA60" s="451"/>
      <c r="BB60" s="448"/>
      <c r="BC60" s="451"/>
      <c r="BD60" s="345" t="s">
        <v>214</v>
      </c>
      <c r="BE60" s="371"/>
      <c r="BF60" s="345"/>
      <c r="BG60" s="371"/>
      <c r="BH60" s="345"/>
      <c r="BI60" s="371"/>
      <c r="BJ60" s="371"/>
      <c r="BK60" s="371"/>
      <c r="BL60" s="371"/>
      <c r="BM60" s="371"/>
      <c r="BN60" s="371"/>
      <c r="BO60" s="371"/>
      <c r="BP60" s="371"/>
      <c r="BQ60" s="406">
        <f t="shared" si="33"/>
        <v>65</v>
      </c>
      <c r="BR60" s="371"/>
      <c r="BS60" s="371"/>
      <c r="BT60" s="371"/>
      <c r="BU60" s="408"/>
      <c r="BV60" s="408"/>
      <c r="BW60" s="408"/>
      <c r="BX60" s="408"/>
      <c r="BY60" s="371"/>
      <c r="BZ60" s="293"/>
      <c r="CA60" s="291" t="s">
        <v>242</v>
      </c>
      <c r="CB60" s="293"/>
      <c r="CC60" s="291"/>
      <c r="CD60" s="293"/>
      <c r="CE60" s="291"/>
      <c r="CF60" s="293"/>
      <c r="CG60" s="291"/>
      <c r="CH60" s="293"/>
      <c r="CI60" s="294"/>
      <c r="CJ60" s="294"/>
      <c r="CK60" s="291"/>
      <c r="CL60" s="291"/>
      <c r="CM60" s="291"/>
      <c r="CN60" s="305"/>
      <c r="CO60" s="305">
        <v>1.04</v>
      </c>
      <c r="CP60" s="294"/>
      <c r="CQ60" s="294"/>
      <c r="CR60" s="293"/>
      <c r="CS60" s="293"/>
      <c r="CT60" s="294"/>
      <c r="CU60" s="294"/>
      <c r="CV60" s="293"/>
      <c r="CW60" s="293"/>
      <c r="CX60" s="305"/>
      <c r="CY60" s="305"/>
      <c r="CZ60" s="295">
        <v>68.489999999999995</v>
      </c>
      <c r="DA60" s="295"/>
      <c r="DB60" s="305"/>
      <c r="DC60" s="295"/>
      <c r="DD60" s="295"/>
      <c r="DE60" s="306"/>
      <c r="DF60" s="306"/>
      <c r="DG60" s="306"/>
      <c r="DH60" s="292"/>
      <c r="DI60" s="305"/>
      <c r="DJ60" s="305"/>
      <c r="DK60" s="305"/>
      <c r="DL60" s="305"/>
      <c r="DM60" s="305"/>
      <c r="DN60" s="306"/>
      <c r="DO60" s="296"/>
      <c r="DP60" s="294"/>
      <c r="DQ60" s="294"/>
      <c r="DR60" s="293"/>
      <c r="DS60" s="293"/>
      <c r="DT60" s="294"/>
      <c r="DU60" s="293"/>
      <c r="DV60" s="293"/>
      <c r="DW60" s="291"/>
      <c r="DX60" s="291"/>
      <c r="DY60" s="294"/>
      <c r="DZ60" s="294"/>
      <c r="EA60" s="293"/>
      <c r="EB60" s="294"/>
      <c r="EC60" s="293"/>
      <c r="ED60" s="292"/>
      <c r="EE60" s="292"/>
      <c r="EF60" s="292"/>
      <c r="EG60" s="292">
        <v>150000</v>
      </c>
      <c r="EH60" s="292"/>
      <c r="EI60" s="292">
        <v>135000</v>
      </c>
      <c r="EJ60" s="292"/>
      <c r="EK60" s="294"/>
    </row>
    <row r="61" spans="1:141" ht="52.15" hidden="1" customHeight="1" x14ac:dyDescent="0.2">
      <c r="A61" s="403" t="s">
        <v>108</v>
      </c>
      <c r="B61" s="404" t="s">
        <v>233</v>
      </c>
      <c r="C61" s="404" t="s">
        <v>214</v>
      </c>
      <c r="D61" s="238" t="s">
        <v>757</v>
      </c>
      <c r="E61" s="238" t="s">
        <v>153</v>
      </c>
      <c r="F61" s="403" t="s">
        <v>283</v>
      </c>
      <c r="G61" s="403" t="s">
        <v>239</v>
      </c>
      <c r="H61" s="403" t="s">
        <v>284</v>
      </c>
      <c r="I61" s="403" t="s">
        <v>285</v>
      </c>
      <c r="J61" s="403" t="s">
        <v>178</v>
      </c>
      <c r="K61" s="403" t="s">
        <v>167</v>
      </c>
      <c r="L61" s="405">
        <v>85428000</v>
      </c>
      <c r="M61" s="126">
        <v>33.826595565109983</v>
      </c>
      <c r="N61" s="462"/>
      <c r="O61" s="103">
        <v>22.42</v>
      </c>
      <c r="P61" s="331">
        <f t="shared" ref="P61:P66" si="35">(V61+W61+Y61+Z61+AB61+AD61)</f>
        <v>90</v>
      </c>
      <c r="Q61" s="331">
        <v>6.3</v>
      </c>
      <c r="R61" s="331">
        <f t="shared" ref="R61:R66" si="36">O61+P61+Q61</f>
        <v>118.72</v>
      </c>
      <c r="S61" s="406">
        <v>15.67</v>
      </c>
      <c r="T61" s="331">
        <v>6.75</v>
      </c>
      <c r="U61" s="462"/>
      <c r="V61" s="104">
        <f t="shared" ref="V61:V66" si="37">IF(AU61&lt;30,0,IF(AU61&lt;50,5,IF(AU61&lt;65,10,IF(AU61&gt;66,15))))</f>
        <v>15</v>
      </c>
      <c r="W61" s="338">
        <f t="shared" ref="W61:W66" si="38">IF(X61&lt;499,15,IF(X61&lt;999,10,IF(X61&lt;1499,5,IF(X61&gt;1500,0))))</f>
        <v>15</v>
      </c>
      <c r="X61" s="384">
        <f t="shared" si="30"/>
        <v>183.5913006327666</v>
      </c>
      <c r="Y61" s="338">
        <f t="shared" ref="Y61:Y66" si="39">IF(DD61&lt;500,0,IF(DD61&lt;1000,5,IF(DD61&gt;1000,10)))</f>
        <v>10</v>
      </c>
      <c r="Z61" s="338">
        <f>IF(AA61="Yes",20,0)</f>
        <v>20</v>
      </c>
      <c r="AA61" s="331" t="s">
        <v>161</v>
      </c>
      <c r="AB61" s="338">
        <f t="shared" si="31"/>
        <v>10</v>
      </c>
      <c r="AC61" s="385" t="s">
        <v>161</v>
      </c>
      <c r="AD61" s="338">
        <f>IF(AE61="Yes",20,0)</f>
        <v>20</v>
      </c>
      <c r="AE61" s="385" t="s">
        <v>161</v>
      </c>
      <c r="AF61" s="407">
        <f t="shared" si="25"/>
        <v>15</v>
      </c>
      <c r="AG61" s="407">
        <f>IF(BM59&lt;999,20,IF(BM59&lt;1499,15,IF(BM59&lt;1999,10,IF(BM59&lt;3999,5,IF(BM59&gt;4000,0)))))</f>
        <v>20</v>
      </c>
      <c r="AH61" s="407">
        <f t="shared" si="26"/>
        <v>15</v>
      </c>
      <c r="AI61" s="407">
        <v>10</v>
      </c>
      <c r="AJ61" s="406" t="s">
        <v>162</v>
      </c>
      <c r="AK61" s="407">
        <f t="shared" si="34"/>
        <v>15</v>
      </c>
      <c r="AL61" s="406" t="s">
        <v>751</v>
      </c>
      <c r="AM61" s="407">
        <f t="shared" si="27"/>
        <v>10</v>
      </c>
      <c r="AN61" s="406" t="s">
        <v>161</v>
      </c>
      <c r="AO61" s="407">
        <f t="shared" ref="AO61:AO78" si="40">IF(AP61="Yes",10,0)</f>
        <v>0</v>
      </c>
      <c r="AP61" s="406" t="s">
        <v>162</v>
      </c>
      <c r="AQ61" s="407">
        <f t="shared" si="32"/>
        <v>0</v>
      </c>
      <c r="AR61" s="406" t="s">
        <v>162</v>
      </c>
      <c r="AS61" s="385">
        <v>61.663206108983005</v>
      </c>
      <c r="AT61" s="385">
        <v>3.1984238540057124</v>
      </c>
      <c r="AU61" s="385">
        <v>66.848834021375993</v>
      </c>
      <c r="AV61" s="385">
        <v>12.296076997726795</v>
      </c>
      <c r="AW61" s="385">
        <v>52.240077745304099</v>
      </c>
      <c r="AX61" s="385">
        <v>17.929986580000001</v>
      </c>
      <c r="AY61" s="385">
        <v>0</v>
      </c>
      <c r="AZ61" s="385">
        <v>25</v>
      </c>
      <c r="BA61" s="456"/>
      <c r="BB61" s="448"/>
      <c r="BC61" s="442"/>
      <c r="BD61" s="337" t="s">
        <v>214</v>
      </c>
      <c r="BE61" s="386">
        <v>100</v>
      </c>
      <c r="BF61" s="337" t="s">
        <v>156</v>
      </c>
      <c r="BG61" s="386" t="s">
        <v>156</v>
      </c>
      <c r="BH61" s="337" t="s">
        <v>156</v>
      </c>
      <c r="BI61" s="386" t="s">
        <v>156</v>
      </c>
      <c r="BJ61" s="386" t="s">
        <v>195</v>
      </c>
      <c r="BK61" s="386">
        <v>100</v>
      </c>
      <c r="BL61" s="386" t="s">
        <v>156</v>
      </c>
      <c r="BM61" s="386" t="s">
        <v>156</v>
      </c>
      <c r="BN61" s="386" t="s">
        <v>156</v>
      </c>
      <c r="BO61" s="386" t="s">
        <v>156</v>
      </c>
      <c r="BP61" s="331">
        <f t="shared" ref="BP61:BP66" si="41">SUM(V61+W61+Y61+Z61+AB61+AD61)</f>
        <v>90</v>
      </c>
      <c r="BQ61" s="406">
        <f t="shared" si="33"/>
        <v>85</v>
      </c>
      <c r="BR61" s="331"/>
      <c r="BS61" s="406"/>
      <c r="BT61" s="338">
        <v>100</v>
      </c>
      <c r="BU61" s="407"/>
      <c r="BV61" s="406">
        <f t="shared" ref="BV61:BV78" si="42">S61+BU61*0.25</f>
        <v>15.67</v>
      </c>
      <c r="BW61" s="406"/>
      <c r="BX61" s="410" t="s">
        <v>809</v>
      </c>
      <c r="BY61" s="331">
        <f t="shared" ref="BY61:BY66" si="43">O61+BT61*0.25</f>
        <v>47.42</v>
      </c>
      <c r="BZ61" s="331"/>
      <c r="CA61" s="282" t="s">
        <v>233</v>
      </c>
      <c r="CB61" s="308">
        <v>100</v>
      </c>
      <c r="CC61" s="282" t="s">
        <v>156</v>
      </c>
      <c r="CD61" s="308" t="s">
        <v>156</v>
      </c>
      <c r="CE61" s="282" t="s">
        <v>156</v>
      </c>
      <c r="CF61" s="308" t="s">
        <v>156</v>
      </c>
      <c r="CG61" s="282" t="s">
        <v>156</v>
      </c>
      <c r="CH61" s="308" t="s">
        <v>156</v>
      </c>
      <c r="CI61" s="284">
        <v>1</v>
      </c>
      <c r="CJ61" s="284" t="s">
        <v>184</v>
      </c>
      <c r="CK61" s="282" t="s">
        <v>198</v>
      </c>
      <c r="CL61" s="282" t="s">
        <v>216</v>
      </c>
      <c r="CM61" s="282" t="s">
        <v>234</v>
      </c>
      <c r="CN61" s="307">
        <v>17.3012275</v>
      </c>
      <c r="CO61" s="307">
        <v>17.3012275</v>
      </c>
      <c r="CP61" s="284" t="s">
        <v>157</v>
      </c>
      <c r="CQ61" s="284" t="s">
        <v>157</v>
      </c>
      <c r="CR61" s="308">
        <v>2</v>
      </c>
      <c r="CS61" s="308">
        <v>3</v>
      </c>
      <c r="CT61" s="284" t="s">
        <v>205</v>
      </c>
      <c r="CU61" s="284" t="s">
        <v>160</v>
      </c>
      <c r="CV61" s="308">
        <v>50</v>
      </c>
      <c r="CW61" s="308">
        <v>45</v>
      </c>
      <c r="CX61" s="307">
        <v>9.1437711105651012</v>
      </c>
      <c r="CY61" s="307">
        <v>90.856228889434902</v>
      </c>
      <c r="CZ61" s="309">
        <v>26894.979869999999</v>
      </c>
      <c r="DA61" s="309">
        <v>31700.06882</v>
      </c>
      <c r="DB61" s="307">
        <v>0.8484202360163835</v>
      </c>
      <c r="DC61" s="309">
        <v>24435.76447045464</v>
      </c>
      <c r="DD61" s="309">
        <v>2459.2153995453591</v>
      </c>
      <c r="DE61" s="310">
        <v>10869853.540386515</v>
      </c>
      <c r="DF61" s="310">
        <v>1093942.0884352552</v>
      </c>
      <c r="DG61" s="310">
        <v>11963795.62882177</v>
      </c>
      <c r="DH61" s="283">
        <v>273234953</v>
      </c>
      <c r="DI61" s="307">
        <v>66.845883279999995</v>
      </c>
      <c r="DJ61" s="307">
        <v>76.036630419999995</v>
      </c>
      <c r="DK61" s="307">
        <v>57.684045019999999</v>
      </c>
      <c r="DL61" s="307" t="s">
        <v>156</v>
      </c>
      <c r="DM61" s="307" t="s">
        <v>156</v>
      </c>
      <c r="DN61" s="310">
        <v>200</v>
      </c>
      <c r="DO61" s="311">
        <v>8.4480155490608197E-4</v>
      </c>
      <c r="DP61" s="284" t="s">
        <v>162</v>
      </c>
      <c r="DQ61" s="284" t="s">
        <v>162</v>
      </c>
      <c r="DR61" s="308">
        <v>12</v>
      </c>
      <c r="DS61" s="308">
        <v>12</v>
      </c>
      <c r="DT61" s="284" t="s">
        <v>162</v>
      </c>
      <c r="DU61" s="308">
        <v>3</v>
      </c>
      <c r="DV61" s="308">
        <v>4</v>
      </c>
      <c r="DW61" s="282" t="s">
        <v>186</v>
      </c>
      <c r="DX61" s="282" t="s">
        <v>286</v>
      </c>
      <c r="DY61" s="284" t="s">
        <v>165</v>
      </c>
      <c r="DZ61" s="284" t="s">
        <v>176</v>
      </c>
      <c r="EA61" s="308">
        <v>2</v>
      </c>
      <c r="EB61" s="284" t="s">
        <v>162</v>
      </c>
      <c r="EC61" s="308">
        <v>18</v>
      </c>
      <c r="ED61" s="283">
        <v>56202000</v>
      </c>
      <c r="EE61" s="283">
        <v>26095000</v>
      </c>
      <c r="EF61" s="283">
        <v>3131000</v>
      </c>
      <c r="EG61" s="283">
        <v>85428000</v>
      </c>
      <c r="EH61" s="283" t="s">
        <v>156</v>
      </c>
      <c r="EI61" s="283">
        <v>85428000</v>
      </c>
      <c r="EJ61" s="283">
        <v>85428000</v>
      </c>
      <c r="EK61" s="284" t="s">
        <v>156</v>
      </c>
    </row>
    <row r="62" spans="1:141" ht="70.150000000000006" hidden="1" customHeight="1" x14ac:dyDescent="0.2">
      <c r="A62" s="403" t="s">
        <v>149</v>
      </c>
      <c r="B62" s="404" t="s">
        <v>327</v>
      </c>
      <c r="C62" s="404" t="s">
        <v>214</v>
      </c>
      <c r="D62" s="238" t="s">
        <v>757</v>
      </c>
      <c r="E62" s="238" t="s">
        <v>153</v>
      </c>
      <c r="F62" s="403" t="s">
        <v>156</v>
      </c>
      <c r="G62" s="403" t="s">
        <v>452</v>
      </c>
      <c r="H62" s="403" t="s">
        <v>443</v>
      </c>
      <c r="I62" s="403" t="s">
        <v>453</v>
      </c>
      <c r="J62" s="403" t="s">
        <v>451</v>
      </c>
      <c r="K62" s="403" t="s">
        <v>172</v>
      </c>
      <c r="L62" s="405">
        <v>39943000</v>
      </c>
      <c r="M62" s="126">
        <v>8.7484760417394707</v>
      </c>
      <c r="N62" s="462"/>
      <c r="O62" s="103">
        <v>13.199578131959568</v>
      </c>
      <c r="P62" s="331">
        <f t="shared" si="35"/>
        <v>75</v>
      </c>
      <c r="Q62" s="331">
        <v>4.95</v>
      </c>
      <c r="R62" s="331">
        <f t="shared" si="36"/>
        <v>93.149578131959572</v>
      </c>
      <c r="S62" s="406">
        <v>10.466385421306379</v>
      </c>
      <c r="T62" s="331">
        <v>7.5</v>
      </c>
      <c r="U62" s="462"/>
      <c r="V62" s="104">
        <f t="shared" si="37"/>
        <v>5</v>
      </c>
      <c r="W62" s="338">
        <f t="shared" si="38"/>
        <v>10</v>
      </c>
      <c r="X62" s="384">
        <f t="shared" si="30"/>
        <v>527.48148407603003</v>
      </c>
      <c r="Y62" s="338">
        <f t="shared" si="39"/>
        <v>10</v>
      </c>
      <c r="Z62" s="338">
        <f>IF(AA62="Yes",20,0)</f>
        <v>20</v>
      </c>
      <c r="AA62" s="331" t="s">
        <v>161</v>
      </c>
      <c r="AB62" s="338">
        <f t="shared" si="31"/>
        <v>10</v>
      </c>
      <c r="AC62" s="385" t="s">
        <v>161</v>
      </c>
      <c r="AD62" s="338">
        <f>IF(AE62="Yes",20,0)</f>
        <v>20</v>
      </c>
      <c r="AE62" s="385" t="s">
        <v>161</v>
      </c>
      <c r="AF62" s="407">
        <f t="shared" si="25"/>
        <v>5</v>
      </c>
      <c r="AG62" s="407">
        <f t="shared" ref="AG62:AG77" si="44">IF(X62&lt;999,20,IF(X62&lt;1499,15,IF(X62&lt;1999,10,IF(X62&lt;3999,5,IF(X62&gt;4000,0)))))</f>
        <v>20</v>
      </c>
      <c r="AH62" s="407">
        <f t="shared" si="26"/>
        <v>15</v>
      </c>
      <c r="AI62" s="407">
        <f>IF(AJ62="Yes",10,0)</f>
        <v>0</v>
      </c>
      <c r="AJ62" s="406" t="s">
        <v>162</v>
      </c>
      <c r="AK62" s="407">
        <f t="shared" si="34"/>
        <v>15</v>
      </c>
      <c r="AL62" s="406" t="s">
        <v>751</v>
      </c>
      <c r="AM62" s="407">
        <f t="shared" si="27"/>
        <v>10</v>
      </c>
      <c r="AN62" s="406" t="s">
        <v>161</v>
      </c>
      <c r="AO62" s="407">
        <f t="shared" si="40"/>
        <v>0</v>
      </c>
      <c r="AP62" s="406" t="s">
        <v>162</v>
      </c>
      <c r="AQ62" s="407">
        <f t="shared" si="32"/>
        <v>0</v>
      </c>
      <c r="AR62" s="406" t="s">
        <v>162</v>
      </c>
      <c r="AS62" s="385">
        <v>10.143372066527785</v>
      </c>
      <c r="AT62" s="385">
        <v>0</v>
      </c>
      <c r="AU62" s="385">
        <v>44.520482146535997</v>
      </c>
      <c r="AV62" s="385">
        <v>5.8742929410305047</v>
      </c>
      <c r="AW62" s="385">
        <v>0.78557618921433359</v>
      </c>
      <c r="AX62" s="385">
        <v>18.241940617180788</v>
      </c>
      <c r="AY62" s="385">
        <v>25</v>
      </c>
      <c r="AZ62" s="385">
        <v>25</v>
      </c>
      <c r="BA62" s="455"/>
      <c r="BB62" s="448"/>
      <c r="BC62" s="442"/>
      <c r="BD62" s="337" t="s">
        <v>214</v>
      </c>
      <c r="BE62" s="386">
        <v>90.31</v>
      </c>
      <c r="BF62" s="337" t="s">
        <v>194</v>
      </c>
      <c r="BG62" s="386">
        <v>9.69</v>
      </c>
      <c r="BH62" s="337" t="s">
        <v>156</v>
      </c>
      <c r="BI62" s="386" t="s">
        <v>156</v>
      </c>
      <c r="BJ62" s="386" t="s">
        <v>195</v>
      </c>
      <c r="BK62" s="386">
        <v>100</v>
      </c>
      <c r="BL62" s="386" t="s">
        <v>156</v>
      </c>
      <c r="BM62" s="386" t="s">
        <v>156</v>
      </c>
      <c r="BN62" s="386" t="s">
        <v>156</v>
      </c>
      <c r="BO62" s="386" t="s">
        <v>156</v>
      </c>
      <c r="BP62" s="331">
        <f t="shared" si="41"/>
        <v>75</v>
      </c>
      <c r="BQ62" s="406">
        <f t="shared" si="33"/>
        <v>65</v>
      </c>
      <c r="BR62" s="331"/>
      <c r="BS62" s="406"/>
      <c r="BT62" s="338">
        <v>100</v>
      </c>
      <c r="BU62" s="407"/>
      <c r="BV62" s="406">
        <f t="shared" si="42"/>
        <v>10.466385421306379</v>
      </c>
      <c r="BW62" s="406"/>
      <c r="BX62" s="410" t="s">
        <v>810</v>
      </c>
      <c r="BY62" s="331">
        <f t="shared" si="43"/>
        <v>38.199578131959569</v>
      </c>
      <c r="BZ62" s="331"/>
      <c r="CA62" s="282" t="s">
        <v>327</v>
      </c>
      <c r="CB62" s="308">
        <v>90.31</v>
      </c>
      <c r="CC62" s="282" t="s">
        <v>196</v>
      </c>
      <c r="CD62" s="308">
        <v>9.69</v>
      </c>
      <c r="CE62" s="282" t="s">
        <v>156</v>
      </c>
      <c r="CF62" s="308" t="s">
        <v>156</v>
      </c>
      <c r="CG62" s="282" t="s">
        <v>156</v>
      </c>
      <c r="CH62" s="308" t="s">
        <v>156</v>
      </c>
      <c r="CI62" s="284">
        <v>1</v>
      </c>
      <c r="CJ62" s="284" t="s">
        <v>184</v>
      </c>
      <c r="CK62" s="282" t="s">
        <v>198</v>
      </c>
      <c r="CL62" s="282" t="s">
        <v>454</v>
      </c>
      <c r="CM62" s="282" t="s">
        <v>455</v>
      </c>
      <c r="CN62" s="307">
        <v>9.1876402099999996</v>
      </c>
      <c r="CO62" s="307">
        <v>9.1876402099999996</v>
      </c>
      <c r="CP62" s="284" t="s">
        <v>168</v>
      </c>
      <c r="CQ62" s="284" t="s">
        <v>168</v>
      </c>
      <c r="CR62" s="308">
        <v>2</v>
      </c>
      <c r="CS62" s="308">
        <v>2</v>
      </c>
      <c r="CT62" s="284" t="s">
        <v>160</v>
      </c>
      <c r="CU62" s="284" t="s">
        <v>160</v>
      </c>
      <c r="CV62" s="308">
        <v>58.657857951946099</v>
      </c>
      <c r="CW62" s="308">
        <v>58.657857951946099</v>
      </c>
      <c r="CX62" s="307">
        <v>14.2546354405544</v>
      </c>
      <c r="CY62" s="307">
        <v>85.745364559445605</v>
      </c>
      <c r="CZ62" s="309">
        <v>8241.9406171807896</v>
      </c>
      <c r="DA62" s="309">
        <v>72228.075098455607</v>
      </c>
      <c r="DB62" s="307">
        <v>0.11410993032759113</v>
      </c>
      <c r="DC62" s="309">
        <v>7067.0820289746889</v>
      </c>
      <c r="DD62" s="309">
        <v>1174.8585882061009</v>
      </c>
      <c r="DE62" s="310">
        <v>0</v>
      </c>
      <c r="DF62" s="310">
        <v>0</v>
      </c>
      <c r="DG62" s="310">
        <v>0</v>
      </c>
      <c r="DH62" s="283">
        <v>0</v>
      </c>
      <c r="DI62" s="307">
        <v>49.239147449999997</v>
      </c>
      <c r="DJ62" s="307">
        <v>33.660043209999998</v>
      </c>
      <c r="DK62" s="307">
        <v>50.675613259999999</v>
      </c>
      <c r="DL62" s="307" t="s">
        <v>156</v>
      </c>
      <c r="DM62" s="307" t="s">
        <v>156</v>
      </c>
      <c r="DN62" s="310">
        <v>3.5297729597742702</v>
      </c>
      <c r="DO62" s="311">
        <v>1.21817508245124E-5</v>
      </c>
      <c r="DP62" s="284" t="s">
        <v>162</v>
      </c>
      <c r="DQ62" s="284" t="s">
        <v>162</v>
      </c>
      <c r="DR62" s="308">
        <v>11</v>
      </c>
      <c r="DS62" s="308">
        <v>12</v>
      </c>
      <c r="DT62" s="284" t="s">
        <v>162</v>
      </c>
      <c r="DU62" s="308">
        <v>3</v>
      </c>
      <c r="DV62" s="308">
        <v>4</v>
      </c>
      <c r="DW62" s="282" t="s">
        <v>169</v>
      </c>
      <c r="DX62" s="282" t="s">
        <v>156</v>
      </c>
      <c r="DY62" s="284" t="s">
        <v>170</v>
      </c>
      <c r="DZ62" s="284" t="s">
        <v>170</v>
      </c>
      <c r="EA62" s="308">
        <v>1</v>
      </c>
      <c r="EB62" s="284" t="s">
        <v>162</v>
      </c>
      <c r="EC62" s="308">
        <v>25</v>
      </c>
      <c r="ED62" s="283">
        <v>39943000</v>
      </c>
      <c r="EE62" s="283">
        <v>0</v>
      </c>
      <c r="EF62" s="283">
        <v>0</v>
      </c>
      <c r="EG62" s="283">
        <v>39943000</v>
      </c>
      <c r="EH62" s="283" t="s">
        <v>156</v>
      </c>
      <c r="EI62" s="283">
        <v>39943000</v>
      </c>
      <c r="EJ62" s="283">
        <v>39943000</v>
      </c>
      <c r="EK62" s="284" t="s">
        <v>156</v>
      </c>
    </row>
    <row r="63" spans="1:141" ht="100.15" hidden="1" customHeight="1" x14ac:dyDescent="0.2">
      <c r="A63" s="403" t="s">
        <v>122</v>
      </c>
      <c r="B63" s="404" t="s">
        <v>242</v>
      </c>
      <c r="C63" s="404" t="s">
        <v>214</v>
      </c>
      <c r="D63" s="238" t="s">
        <v>757</v>
      </c>
      <c r="E63" s="238" t="s">
        <v>153</v>
      </c>
      <c r="F63" s="403" t="s">
        <v>156</v>
      </c>
      <c r="G63" s="403" t="s">
        <v>239</v>
      </c>
      <c r="H63" s="403" t="s">
        <v>351</v>
      </c>
      <c r="I63" s="403" t="s">
        <v>352</v>
      </c>
      <c r="J63" s="403" t="s">
        <v>353</v>
      </c>
      <c r="K63" s="403" t="s">
        <v>318</v>
      </c>
      <c r="L63" s="405">
        <v>130843000</v>
      </c>
      <c r="M63" s="126">
        <v>11.16234915458393</v>
      </c>
      <c r="N63" s="462"/>
      <c r="O63" s="103">
        <v>12.45</v>
      </c>
      <c r="P63" s="331">
        <f t="shared" si="35"/>
        <v>80</v>
      </c>
      <c r="Q63" s="331">
        <v>6.3</v>
      </c>
      <c r="R63" s="331">
        <f t="shared" si="36"/>
        <v>98.75</v>
      </c>
      <c r="S63" s="406">
        <v>9.1300000000000008</v>
      </c>
      <c r="T63" s="331">
        <v>9</v>
      </c>
      <c r="U63" s="462"/>
      <c r="V63" s="104">
        <f t="shared" si="37"/>
        <v>5</v>
      </c>
      <c r="W63" s="338">
        <f t="shared" si="38"/>
        <v>15</v>
      </c>
      <c r="X63" s="384">
        <f t="shared" si="30"/>
        <v>484.12802715559553</v>
      </c>
      <c r="Y63" s="338">
        <f t="shared" si="39"/>
        <v>10</v>
      </c>
      <c r="Z63" s="338">
        <f>IF(AA63="Yes",20,0)</f>
        <v>20</v>
      </c>
      <c r="AA63" s="331" t="s">
        <v>161</v>
      </c>
      <c r="AB63" s="338">
        <f t="shared" si="31"/>
        <v>10</v>
      </c>
      <c r="AC63" s="385" t="s">
        <v>161</v>
      </c>
      <c r="AD63" s="338">
        <f>IF(AE63="Yes",20,0)</f>
        <v>20</v>
      </c>
      <c r="AE63" s="385" t="s">
        <v>161</v>
      </c>
      <c r="AF63" s="407">
        <f t="shared" si="25"/>
        <v>5</v>
      </c>
      <c r="AG63" s="407">
        <f t="shared" si="44"/>
        <v>20</v>
      </c>
      <c r="AH63" s="407">
        <f t="shared" si="26"/>
        <v>15</v>
      </c>
      <c r="AI63" s="407">
        <f>IF(AJ63="Yes",10,0)</f>
        <v>0</v>
      </c>
      <c r="AJ63" s="406" t="s">
        <v>162</v>
      </c>
      <c r="AK63" s="407">
        <f t="shared" si="34"/>
        <v>15</v>
      </c>
      <c r="AL63" s="406" t="s">
        <v>751</v>
      </c>
      <c r="AM63" s="407">
        <f t="shared" si="27"/>
        <v>10</v>
      </c>
      <c r="AN63" s="406" t="s">
        <v>161</v>
      </c>
      <c r="AO63" s="407">
        <f t="shared" si="40"/>
        <v>0</v>
      </c>
      <c r="AP63" s="406" t="s">
        <v>162</v>
      </c>
      <c r="AQ63" s="407">
        <f t="shared" si="32"/>
        <v>0</v>
      </c>
      <c r="AR63" s="406" t="s">
        <v>162</v>
      </c>
      <c r="AS63" s="385">
        <v>16.869019924360721</v>
      </c>
      <c r="AT63" s="385">
        <v>0</v>
      </c>
      <c r="AU63" s="385">
        <v>49.446054653357997</v>
      </c>
      <c r="AV63" s="385">
        <v>5.7851885596995665</v>
      </c>
      <c r="AW63" s="385">
        <v>0</v>
      </c>
      <c r="AX63" s="385">
        <v>19.311718553333336</v>
      </c>
      <c r="AY63" s="385">
        <v>0</v>
      </c>
      <c r="AZ63" s="385">
        <v>25</v>
      </c>
      <c r="BA63" s="455"/>
      <c r="BB63" s="448"/>
      <c r="BC63" s="442"/>
      <c r="BD63" s="273" t="s">
        <v>214</v>
      </c>
      <c r="BE63" s="386">
        <v>100</v>
      </c>
      <c r="BF63" s="337" t="s">
        <v>156</v>
      </c>
      <c r="BG63" s="386" t="s">
        <v>156</v>
      </c>
      <c r="BH63" s="337" t="s">
        <v>156</v>
      </c>
      <c r="BI63" s="386" t="s">
        <v>156</v>
      </c>
      <c r="BJ63" s="386" t="s">
        <v>195</v>
      </c>
      <c r="BK63" s="386">
        <v>100</v>
      </c>
      <c r="BL63" s="386" t="s">
        <v>156</v>
      </c>
      <c r="BM63" s="386" t="s">
        <v>156</v>
      </c>
      <c r="BN63" s="386" t="s">
        <v>156</v>
      </c>
      <c r="BO63" s="386" t="s">
        <v>156</v>
      </c>
      <c r="BP63" s="331">
        <f t="shared" si="41"/>
        <v>80</v>
      </c>
      <c r="BQ63" s="406">
        <f t="shared" si="33"/>
        <v>65</v>
      </c>
      <c r="BR63" s="331"/>
      <c r="BS63" s="406"/>
      <c r="BT63" s="338">
        <v>0</v>
      </c>
      <c r="BU63" s="407"/>
      <c r="BV63" s="406">
        <f t="shared" si="42"/>
        <v>9.1300000000000008</v>
      </c>
      <c r="BW63" s="406"/>
      <c r="BX63" s="410" t="s">
        <v>809</v>
      </c>
      <c r="BY63" s="331">
        <f t="shared" si="43"/>
        <v>12.45</v>
      </c>
      <c r="BZ63" s="331"/>
      <c r="CA63" s="282" t="s">
        <v>242</v>
      </c>
      <c r="CB63" s="308">
        <v>100</v>
      </c>
      <c r="CC63" s="282" t="s">
        <v>156</v>
      </c>
      <c r="CD63" s="308" t="s">
        <v>156</v>
      </c>
      <c r="CE63" s="282" t="s">
        <v>156</v>
      </c>
      <c r="CF63" s="308" t="s">
        <v>156</v>
      </c>
      <c r="CG63" s="282" t="s">
        <v>156</v>
      </c>
      <c r="CH63" s="308" t="s">
        <v>156</v>
      </c>
      <c r="CI63" s="284">
        <v>1</v>
      </c>
      <c r="CJ63" s="284" t="s">
        <v>184</v>
      </c>
      <c r="CK63" s="282" t="s">
        <v>198</v>
      </c>
      <c r="CL63" s="282" t="s">
        <v>216</v>
      </c>
      <c r="CM63" s="282" t="s">
        <v>354</v>
      </c>
      <c r="CN63" s="307">
        <v>19.349474180000001</v>
      </c>
      <c r="CO63" s="307">
        <v>19.349474180000001</v>
      </c>
      <c r="CP63" s="284" t="s">
        <v>158</v>
      </c>
      <c r="CQ63" s="284" t="s">
        <v>158</v>
      </c>
      <c r="CR63" s="308">
        <v>2</v>
      </c>
      <c r="CS63" s="308">
        <v>2</v>
      </c>
      <c r="CT63" s="284" t="s">
        <v>205</v>
      </c>
      <c r="CU63" s="284" t="s">
        <v>160</v>
      </c>
      <c r="CV63" s="308">
        <v>55</v>
      </c>
      <c r="CW63" s="308">
        <v>55</v>
      </c>
      <c r="CX63" s="307">
        <v>8.2837391423356994</v>
      </c>
      <c r="CY63" s="307">
        <v>91.716260857664295</v>
      </c>
      <c r="CZ63" s="309">
        <v>13967.57783</v>
      </c>
      <c r="DA63" s="309">
        <v>74282.529899999994</v>
      </c>
      <c r="DB63" s="307">
        <v>0.18803314653934533</v>
      </c>
      <c r="DC63" s="309">
        <v>12810.540118060086</v>
      </c>
      <c r="DD63" s="309">
        <v>1157.0377119399134</v>
      </c>
      <c r="DE63" s="310">
        <v>0</v>
      </c>
      <c r="DF63" s="310">
        <v>0</v>
      </c>
      <c r="DG63" s="310">
        <v>0</v>
      </c>
      <c r="DH63" s="283">
        <v>0</v>
      </c>
      <c r="DI63" s="307">
        <v>46.775181750000002</v>
      </c>
      <c r="DJ63" s="307">
        <v>60.689393699999997</v>
      </c>
      <c r="DK63" s="307">
        <v>40.888423809999999</v>
      </c>
      <c r="DL63" s="307" t="s">
        <v>156</v>
      </c>
      <c r="DM63" s="307" t="s">
        <v>156</v>
      </c>
      <c r="DN63" s="310">
        <v>0</v>
      </c>
      <c r="DO63" s="311">
        <v>0</v>
      </c>
      <c r="DP63" s="284" t="s">
        <v>162</v>
      </c>
      <c r="DQ63" s="284" t="s">
        <v>162</v>
      </c>
      <c r="DR63" s="308">
        <v>12</v>
      </c>
      <c r="DS63" s="308">
        <v>12</v>
      </c>
      <c r="DT63" s="284" t="s">
        <v>162</v>
      </c>
      <c r="DU63" s="308">
        <v>3</v>
      </c>
      <c r="DV63" s="308">
        <v>4</v>
      </c>
      <c r="DW63" s="282" t="s">
        <v>186</v>
      </c>
      <c r="DX63" s="282" t="s">
        <v>355</v>
      </c>
      <c r="DY63" s="284" t="s">
        <v>165</v>
      </c>
      <c r="DZ63" s="284" t="s">
        <v>165</v>
      </c>
      <c r="EA63" s="308">
        <v>2</v>
      </c>
      <c r="EB63" s="284" t="s">
        <v>162</v>
      </c>
      <c r="EC63" s="308">
        <v>25</v>
      </c>
      <c r="ED63" s="283">
        <v>125286000</v>
      </c>
      <c r="EE63" s="283">
        <v>4962000</v>
      </c>
      <c r="EF63" s="283">
        <v>595000</v>
      </c>
      <c r="EG63" s="283">
        <v>130843000</v>
      </c>
      <c r="EH63" s="283" t="s">
        <v>156</v>
      </c>
      <c r="EI63" s="283">
        <v>130843000</v>
      </c>
      <c r="EJ63" s="283">
        <v>130843000</v>
      </c>
      <c r="EK63" s="284" t="s">
        <v>156</v>
      </c>
    </row>
    <row r="64" spans="1:141" ht="91.15" hidden="1" customHeight="1" x14ac:dyDescent="0.2">
      <c r="A64" s="403" t="s">
        <v>123</v>
      </c>
      <c r="B64" s="404" t="s">
        <v>242</v>
      </c>
      <c r="C64" s="404" t="s">
        <v>214</v>
      </c>
      <c r="D64" s="238" t="s">
        <v>757</v>
      </c>
      <c r="E64" s="238" t="s">
        <v>153</v>
      </c>
      <c r="F64" s="403" t="s">
        <v>156</v>
      </c>
      <c r="G64" s="403" t="s">
        <v>356</v>
      </c>
      <c r="H64" s="403" t="s">
        <v>357</v>
      </c>
      <c r="I64" s="403" t="s">
        <v>204</v>
      </c>
      <c r="J64" s="403" t="s">
        <v>358</v>
      </c>
      <c r="K64" s="403" t="s">
        <v>318</v>
      </c>
      <c r="L64" s="405">
        <v>122633000</v>
      </c>
      <c r="M64" s="126">
        <v>9.259530084621499</v>
      </c>
      <c r="N64" s="462"/>
      <c r="O64" s="103">
        <v>10.46</v>
      </c>
      <c r="P64" s="331">
        <f t="shared" si="35"/>
        <v>70</v>
      </c>
      <c r="Q64" s="331">
        <v>6.3</v>
      </c>
      <c r="R64" s="331">
        <f t="shared" si="36"/>
        <v>86.76</v>
      </c>
      <c r="S64" s="406">
        <v>7.81</v>
      </c>
      <c r="T64" s="331">
        <v>9</v>
      </c>
      <c r="U64" s="462"/>
      <c r="V64" s="104">
        <f t="shared" si="37"/>
        <v>5</v>
      </c>
      <c r="W64" s="338">
        <f t="shared" si="38"/>
        <v>10</v>
      </c>
      <c r="X64" s="384">
        <f t="shared" si="30"/>
        <v>512.62152970794932</v>
      </c>
      <c r="Y64" s="338">
        <f t="shared" si="39"/>
        <v>5</v>
      </c>
      <c r="Z64" s="338">
        <f>IF(AA64="Yes",20,0)</f>
        <v>20</v>
      </c>
      <c r="AA64" s="331" t="s">
        <v>161</v>
      </c>
      <c r="AB64" s="338">
        <f t="shared" si="31"/>
        <v>10</v>
      </c>
      <c r="AC64" s="385" t="s">
        <v>161</v>
      </c>
      <c r="AD64" s="338">
        <f>IF(AE64="Yes",20,0)</f>
        <v>20</v>
      </c>
      <c r="AE64" s="385" t="s">
        <v>161</v>
      </c>
      <c r="AF64" s="407">
        <f t="shared" si="25"/>
        <v>5</v>
      </c>
      <c r="AG64" s="407">
        <f t="shared" si="44"/>
        <v>20</v>
      </c>
      <c r="AH64" s="407">
        <f t="shared" si="26"/>
        <v>15</v>
      </c>
      <c r="AI64" s="407">
        <f>IF(AJ64="Yes",10,0)</f>
        <v>0</v>
      </c>
      <c r="AJ64" s="406" t="s">
        <v>162</v>
      </c>
      <c r="AK64" s="407">
        <f t="shared" si="34"/>
        <v>15</v>
      </c>
      <c r="AL64" s="406" t="s">
        <v>751</v>
      </c>
      <c r="AM64" s="407">
        <f t="shared" si="27"/>
        <v>10</v>
      </c>
      <c r="AN64" s="406" t="s">
        <v>161</v>
      </c>
      <c r="AO64" s="407">
        <f t="shared" si="40"/>
        <v>0</v>
      </c>
      <c r="AP64" s="406" t="s">
        <v>162</v>
      </c>
      <c r="AQ64" s="407">
        <f t="shared" si="32"/>
        <v>0</v>
      </c>
      <c r="AR64" s="406" t="s">
        <v>162</v>
      </c>
      <c r="AS64" s="385">
        <v>15.564629295984382</v>
      </c>
      <c r="AT64" s="385">
        <v>0</v>
      </c>
      <c r="AU64" s="385">
        <v>37.494202474773004</v>
      </c>
      <c r="AV64" s="385">
        <v>4.2036052417444214</v>
      </c>
      <c r="AW64" s="385">
        <v>0</v>
      </c>
      <c r="AX64" s="385">
        <v>36.707706353333336</v>
      </c>
      <c r="AY64" s="385">
        <v>0</v>
      </c>
      <c r="AZ64" s="385">
        <v>25</v>
      </c>
      <c r="BA64" s="455"/>
      <c r="BB64" s="448"/>
      <c r="BC64" s="442"/>
      <c r="BD64" s="337" t="s">
        <v>214</v>
      </c>
      <c r="BE64" s="386">
        <v>100</v>
      </c>
      <c r="BF64" s="337" t="s">
        <v>156</v>
      </c>
      <c r="BG64" s="386" t="s">
        <v>156</v>
      </c>
      <c r="BH64" s="337" t="s">
        <v>156</v>
      </c>
      <c r="BI64" s="386" t="s">
        <v>156</v>
      </c>
      <c r="BJ64" s="386" t="s">
        <v>195</v>
      </c>
      <c r="BK64" s="386">
        <v>100</v>
      </c>
      <c r="BL64" s="386" t="s">
        <v>156</v>
      </c>
      <c r="BM64" s="386" t="s">
        <v>156</v>
      </c>
      <c r="BN64" s="386" t="s">
        <v>156</v>
      </c>
      <c r="BO64" s="386" t="s">
        <v>156</v>
      </c>
      <c r="BP64" s="331">
        <f t="shared" si="41"/>
        <v>70</v>
      </c>
      <c r="BQ64" s="406">
        <f t="shared" si="33"/>
        <v>65</v>
      </c>
      <c r="BR64" s="331"/>
      <c r="BS64" s="406"/>
      <c r="BT64" s="338"/>
      <c r="BU64" s="407"/>
      <c r="BV64" s="406">
        <f t="shared" si="42"/>
        <v>7.81</v>
      </c>
      <c r="BW64" s="406"/>
      <c r="BX64" s="410" t="s">
        <v>809</v>
      </c>
      <c r="BY64" s="331">
        <f t="shared" si="43"/>
        <v>10.46</v>
      </c>
      <c r="BZ64" s="331"/>
      <c r="CA64" s="282" t="s">
        <v>242</v>
      </c>
      <c r="CB64" s="308">
        <v>100</v>
      </c>
      <c r="CC64" s="282" t="s">
        <v>156</v>
      </c>
      <c r="CD64" s="308" t="s">
        <v>156</v>
      </c>
      <c r="CE64" s="282" t="s">
        <v>156</v>
      </c>
      <c r="CF64" s="308" t="s">
        <v>156</v>
      </c>
      <c r="CG64" s="282" t="s">
        <v>156</v>
      </c>
      <c r="CH64" s="308" t="s">
        <v>156</v>
      </c>
      <c r="CI64" s="284">
        <v>1</v>
      </c>
      <c r="CJ64" s="284" t="s">
        <v>184</v>
      </c>
      <c r="CK64" s="282" t="s">
        <v>198</v>
      </c>
      <c r="CL64" s="282" t="s">
        <v>216</v>
      </c>
      <c r="CM64" s="282" t="s">
        <v>354</v>
      </c>
      <c r="CN64" s="307">
        <v>18.31536071</v>
      </c>
      <c r="CO64" s="307">
        <v>18.31536071</v>
      </c>
      <c r="CP64" s="284" t="s">
        <v>158</v>
      </c>
      <c r="CQ64" s="284" t="s">
        <v>158</v>
      </c>
      <c r="CR64" s="308">
        <v>2</v>
      </c>
      <c r="CS64" s="308">
        <v>2</v>
      </c>
      <c r="CT64" s="284" t="s">
        <v>205</v>
      </c>
      <c r="CU64" s="284" t="s">
        <v>160</v>
      </c>
      <c r="CV64" s="308">
        <v>55</v>
      </c>
      <c r="CW64" s="308">
        <v>55</v>
      </c>
      <c r="CX64" s="307">
        <v>6.4366054177367005</v>
      </c>
      <c r="CY64" s="307">
        <v>93.5633945822633</v>
      </c>
      <c r="CZ64" s="309">
        <v>13061.55953</v>
      </c>
      <c r="DA64" s="309">
        <v>75792.37487</v>
      </c>
      <c r="DB64" s="307">
        <v>0.17233342473307303</v>
      </c>
      <c r="DC64" s="309">
        <v>12220.838481651117</v>
      </c>
      <c r="DD64" s="309">
        <v>840.72104834888432</v>
      </c>
      <c r="DE64" s="310">
        <v>0</v>
      </c>
      <c r="DF64" s="310">
        <v>0</v>
      </c>
      <c r="DG64" s="310">
        <v>0</v>
      </c>
      <c r="DH64" s="283">
        <v>0</v>
      </c>
      <c r="DI64" s="307">
        <v>39.915379160000001</v>
      </c>
      <c r="DJ64" s="307">
        <v>42.339522950000003</v>
      </c>
      <c r="DK64" s="307">
        <v>30.238954700000001</v>
      </c>
      <c r="DL64" s="307" t="s">
        <v>156</v>
      </c>
      <c r="DM64" s="307" t="s">
        <v>156</v>
      </c>
      <c r="DN64" s="310">
        <v>0</v>
      </c>
      <c r="DO64" s="311">
        <v>0</v>
      </c>
      <c r="DP64" s="284" t="s">
        <v>162</v>
      </c>
      <c r="DQ64" s="284" t="s">
        <v>162</v>
      </c>
      <c r="DR64" s="308">
        <v>12</v>
      </c>
      <c r="DS64" s="308">
        <v>12</v>
      </c>
      <c r="DT64" s="284" t="s">
        <v>162</v>
      </c>
      <c r="DU64" s="308">
        <v>3</v>
      </c>
      <c r="DV64" s="308">
        <v>4</v>
      </c>
      <c r="DW64" s="282" t="s">
        <v>186</v>
      </c>
      <c r="DX64" s="282" t="s">
        <v>355</v>
      </c>
      <c r="DY64" s="284" t="s">
        <v>165</v>
      </c>
      <c r="DZ64" s="284" t="s">
        <v>165</v>
      </c>
      <c r="EA64" s="308">
        <v>2</v>
      </c>
      <c r="EB64" s="284" t="s">
        <v>162</v>
      </c>
      <c r="EC64" s="308">
        <v>34</v>
      </c>
      <c r="ED64" s="283">
        <v>120156000</v>
      </c>
      <c r="EE64" s="283">
        <v>2212000</v>
      </c>
      <c r="EF64" s="283">
        <v>265000</v>
      </c>
      <c r="EG64" s="283">
        <v>122633000</v>
      </c>
      <c r="EH64" s="283" t="s">
        <v>156</v>
      </c>
      <c r="EI64" s="283">
        <v>122633000</v>
      </c>
      <c r="EJ64" s="283">
        <v>122633000</v>
      </c>
      <c r="EK64" s="284" t="s">
        <v>156</v>
      </c>
    </row>
    <row r="65" spans="1:141" ht="60" hidden="1" x14ac:dyDescent="0.2">
      <c r="A65" s="403" t="s">
        <v>111</v>
      </c>
      <c r="B65" s="404" t="s">
        <v>295</v>
      </c>
      <c r="C65" s="404" t="s">
        <v>214</v>
      </c>
      <c r="D65" s="238" t="s">
        <v>757</v>
      </c>
      <c r="E65" s="238" t="s">
        <v>153</v>
      </c>
      <c r="F65" s="403" t="s">
        <v>298</v>
      </c>
      <c r="G65" s="403" t="s">
        <v>221</v>
      </c>
      <c r="H65" s="403" t="s">
        <v>299</v>
      </c>
      <c r="I65" s="403" t="s">
        <v>156</v>
      </c>
      <c r="J65" s="403" t="s">
        <v>294</v>
      </c>
      <c r="K65" s="403" t="s">
        <v>291</v>
      </c>
      <c r="L65" s="405">
        <v>17124000</v>
      </c>
      <c r="M65" s="126">
        <v>11.326621906015168</v>
      </c>
      <c r="N65" s="462"/>
      <c r="O65" s="103">
        <v>10.49</v>
      </c>
      <c r="P65" s="331">
        <f t="shared" si="35"/>
        <v>60</v>
      </c>
      <c r="Q65" s="331">
        <v>4.95</v>
      </c>
      <c r="R65" s="331">
        <f t="shared" si="36"/>
        <v>75.44</v>
      </c>
      <c r="S65" s="406">
        <v>7.79</v>
      </c>
      <c r="T65" s="331">
        <v>7.5</v>
      </c>
      <c r="U65" s="462"/>
      <c r="V65" s="104">
        <f t="shared" si="37"/>
        <v>5</v>
      </c>
      <c r="W65" s="338">
        <f t="shared" si="38"/>
        <v>15</v>
      </c>
      <c r="X65" s="384">
        <f t="shared" si="30"/>
        <v>485.15757135953902</v>
      </c>
      <c r="Y65" s="338">
        <f t="shared" si="39"/>
        <v>10</v>
      </c>
      <c r="Z65" s="338">
        <f>IF(AA65="Yes",20,0)</f>
        <v>20</v>
      </c>
      <c r="AA65" s="331" t="s">
        <v>161</v>
      </c>
      <c r="AB65" s="338">
        <f t="shared" si="31"/>
        <v>10</v>
      </c>
      <c r="AC65" s="385" t="s">
        <v>161</v>
      </c>
      <c r="AD65" s="338">
        <f>IF(AE65="Yes",20,0)</f>
        <v>0</v>
      </c>
      <c r="AE65" s="385" t="s">
        <v>297</v>
      </c>
      <c r="AF65" s="407">
        <f t="shared" si="25"/>
        <v>5</v>
      </c>
      <c r="AG65" s="407">
        <f t="shared" si="44"/>
        <v>20</v>
      </c>
      <c r="AH65" s="407">
        <f t="shared" si="26"/>
        <v>15</v>
      </c>
      <c r="AI65" s="407">
        <f>IF(AJ65="Yes",10,0)</f>
        <v>0</v>
      </c>
      <c r="AJ65" s="406" t="s">
        <v>162</v>
      </c>
      <c r="AK65" s="407">
        <f t="shared" si="34"/>
        <v>15</v>
      </c>
      <c r="AL65" s="406" t="s">
        <v>751</v>
      </c>
      <c r="AM65" s="407">
        <f t="shared" si="27"/>
        <v>10</v>
      </c>
      <c r="AN65" s="406" t="s">
        <v>161</v>
      </c>
      <c r="AO65" s="407">
        <f t="shared" si="40"/>
        <v>0</v>
      </c>
      <c r="AP65" s="406" t="s">
        <v>162</v>
      </c>
      <c r="AQ65" s="407">
        <f t="shared" si="32"/>
        <v>0</v>
      </c>
      <c r="AR65" s="406" t="s">
        <v>162</v>
      </c>
      <c r="AS65" s="385">
        <v>18.637613344626359</v>
      </c>
      <c r="AT65" s="385">
        <v>0.98769090165849105</v>
      </c>
      <c r="AU65" s="385">
        <v>33.299999999999997</v>
      </c>
      <c r="AV65" s="385">
        <v>9.1293282844147789</v>
      </c>
      <c r="AW65" s="385">
        <v>2.8316497524675701</v>
      </c>
      <c r="AX65" s="385">
        <v>58.660999040000007</v>
      </c>
      <c r="AY65" s="385">
        <v>0</v>
      </c>
      <c r="AZ65" s="385">
        <v>25</v>
      </c>
      <c r="BA65" s="455"/>
      <c r="BB65" s="448"/>
      <c r="BC65" s="442"/>
      <c r="BD65" s="337" t="s">
        <v>214</v>
      </c>
      <c r="BE65" s="386">
        <v>100</v>
      </c>
      <c r="BF65" s="337" t="s">
        <v>156</v>
      </c>
      <c r="BG65" s="386" t="s">
        <v>156</v>
      </c>
      <c r="BH65" s="337" t="s">
        <v>156</v>
      </c>
      <c r="BI65" s="386" t="s">
        <v>156</v>
      </c>
      <c r="BJ65" s="386" t="s">
        <v>195</v>
      </c>
      <c r="BK65" s="386">
        <v>100</v>
      </c>
      <c r="BL65" s="386" t="s">
        <v>156</v>
      </c>
      <c r="BM65" s="386" t="s">
        <v>156</v>
      </c>
      <c r="BN65" s="386" t="s">
        <v>156</v>
      </c>
      <c r="BO65" s="386" t="s">
        <v>156</v>
      </c>
      <c r="BP65" s="331">
        <f t="shared" si="41"/>
        <v>60</v>
      </c>
      <c r="BQ65" s="406">
        <f t="shared" si="33"/>
        <v>65</v>
      </c>
      <c r="BR65" s="331"/>
      <c r="BS65" s="406"/>
      <c r="BT65" s="338"/>
      <c r="BU65" s="407"/>
      <c r="BV65" s="406">
        <f t="shared" si="42"/>
        <v>7.79</v>
      </c>
      <c r="BW65" s="406"/>
      <c r="BX65" s="410" t="s">
        <v>809</v>
      </c>
      <c r="BY65" s="331">
        <f t="shared" si="43"/>
        <v>10.49</v>
      </c>
      <c r="BZ65" s="331"/>
      <c r="CA65" s="282" t="s">
        <v>295</v>
      </c>
      <c r="CB65" s="308">
        <v>100</v>
      </c>
      <c r="CC65" s="282" t="s">
        <v>156</v>
      </c>
      <c r="CD65" s="308" t="s">
        <v>156</v>
      </c>
      <c r="CE65" s="282" t="s">
        <v>156</v>
      </c>
      <c r="CF65" s="308" t="s">
        <v>156</v>
      </c>
      <c r="CG65" s="282" t="s">
        <v>156</v>
      </c>
      <c r="CH65" s="308" t="s">
        <v>156</v>
      </c>
      <c r="CI65" s="284">
        <v>1</v>
      </c>
      <c r="CJ65" s="284" t="s">
        <v>184</v>
      </c>
      <c r="CK65" s="282" t="s">
        <v>198</v>
      </c>
      <c r="CL65" s="282" t="s">
        <v>216</v>
      </c>
      <c r="CM65" s="282" t="s">
        <v>296</v>
      </c>
      <c r="CN65" s="307">
        <v>2</v>
      </c>
      <c r="CO65" s="307">
        <v>2</v>
      </c>
      <c r="CP65" s="284" t="s">
        <v>158</v>
      </c>
      <c r="CQ65" s="284" t="s">
        <v>168</v>
      </c>
      <c r="CR65" s="308">
        <v>2</v>
      </c>
      <c r="CS65" s="308">
        <v>2</v>
      </c>
      <c r="CT65" s="284" t="s">
        <v>160</v>
      </c>
      <c r="CU65" s="284" t="s">
        <v>160</v>
      </c>
      <c r="CV65" s="308">
        <v>55</v>
      </c>
      <c r="CW65" s="308">
        <v>55</v>
      </c>
      <c r="CX65" s="307">
        <v>10.346093759894</v>
      </c>
      <c r="CY65" s="307">
        <v>89.653906240105997</v>
      </c>
      <c r="CZ65" s="309">
        <v>17647.874640000002</v>
      </c>
      <c r="DA65" s="309">
        <v>91451.899420000002</v>
      </c>
      <c r="DB65" s="307">
        <v>0.19297439147710599</v>
      </c>
      <c r="DC65" s="309">
        <v>15822.008983117046</v>
      </c>
      <c r="DD65" s="309">
        <v>1825.8656568829558</v>
      </c>
      <c r="DE65" s="310">
        <v>660749.28898958117</v>
      </c>
      <c r="DF65" s="310">
        <v>76250.711010418774</v>
      </c>
      <c r="DG65" s="310">
        <v>737000</v>
      </c>
      <c r="DH65" s="283">
        <v>16913219</v>
      </c>
      <c r="DI65" s="307" t="s">
        <v>156</v>
      </c>
      <c r="DJ65" s="307" t="s">
        <v>156</v>
      </c>
      <c r="DK65" s="307" t="s">
        <v>156</v>
      </c>
      <c r="DL65" s="307">
        <v>33.299999999999997</v>
      </c>
      <c r="DM65" s="307">
        <v>33.299999999999997</v>
      </c>
      <c r="DN65" s="310">
        <v>12</v>
      </c>
      <c r="DO65" s="311">
        <v>4.4632995049351403E-5</v>
      </c>
      <c r="DP65" s="284" t="s">
        <v>162</v>
      </c>
      <c r="DQ65" s="284" t="s">
        <v>162</v>
      </c>
      <c r="DR65" s="308">
        <v>12</v>
      </c>
      <c r="DS65" s="308">
        <v>12</v>
      </c>
      <c r="DT65" s="284" t="s">
        <v>162</v>
      </c>
      <c r="DU65" s="308">
        <v>3</v>
      </c>
      <c r="DV65" s="308">
        <v>4</v>
      </c>
      <c r="DW65" s="282" t="s">
        <v>175</v>
      </c>
      <c r="DX65" s="282" t="s">
        <v>156</v>
      </c>
      <c r="DY65" s="284" t="s">
        <v>166</v>
      </c>
      <c r="DZ65" s="284" t="s">
        <v>170</v>
      </c>
      <c r="EA65" s="308">
        <v>2</v>
      </c>
      <c r="EB65" s="284" t="s">
        <v>161</v>
      </c>
      <c r="EC65" s="308">
        <v>25.8</v>
      </c>
      <c r="ED65" s="283">
        <v>14934000</v>
      </c>
      <c r="EE65" s="283">
        <v>2190000</v>
      </c>
      <c r="EF65" s="283">
        <v>0</v>
      </c>
      <c r="EG65" s="283">
        <v>17124000</v>
      </c>
      <c r="EH65" s="283" t="s">
        <v>156</v>
      </c>
      <c r="EI65" s="283">
        <v>17124000</v>
      </c>
      <c r="EJ65" s="283">
        <v>17124000</v>
      </c>
      <c r="EK65" s="284" t="s">
        <v>156</v>
      </c>
    </row>
    <row r="66" spans="1:141" ht="45" hidden="1" x14ac:dyDescent="0.2">
      <c r="A66" s="403" t="s">
        <v>103</v>
      </c>
      <c r="B66" s="404" t="s">
        <v>258</v>
      </c>
      <c r="C66" s="404" t="s">
        <v>194</v>
      </c>
      <c r="D66" s="238" t="s">
        <v>757</v>
      </c>
      <c r="E66" s="238" t="s">
        <v>153</v>
      </c>
      <c r="F66" s="403" t="s">
        <v>254</v>
      </c>
      <c r="G66" s="403" t="s">
        <v>239</v>
      </c>
      <c r="H66" s="403" t="s">
        <v>255</v>
      </c>
      <c r="I66" s="403" t="s">
        <v>256</v>
      </c>
      <c r="J66" s="403" t="s">
        <v>257</v>
      </c>
      <c r="K66" s="403" t="s">
        <v>167</v>
      </c>
      <c r="L66" s="405">
        <v>35400000</v>
      </c>
      <c r="M66" s="126">
        <v>6.7665917857530138</v>
      </c>
      <c r="N66" s="462"/>
      <c r="O66" s="103">
        <v>6.1953666496314517</v>
      </c>
      <c r="P66" s="331">
        <f t="shared" si="35"/>
        <v>40</v>
      </c>
      <c r="Q66" s="331"/>
      <c r="R66" s="331">
        <f t="shared" si="36"/>
        <v>46.195366649631453</v>
      </c>
      <c r="S66" s="406">
        <v>4.1302444330876344</v>
      </c>
      <c r="T66" s="331"/>
      <c r="U66" s="462"/>
      <c r="V66" s="104">
        <f t="shared" si="37"/>
        <v>0</v>
      </c>
      <c r="W66" s="338">
        <f t="shared" si="38"/>
        <v>5</v>
      </c>
      <c r="X66" s="384">
        <f t="shared" si="30"/>
        <v>1494.0486221150661</v>
      </c>
      <c r="Y66" s="338">
        <f t="shared" si="39"/>
        <v>0</v>
      </c>
      <c r="Z66" s="338">
        <f>IF(AA66="Yes",15,0)</f>
        <v>15</v>
      </c>
      <c r="AA66" s="331" t="s">
        <v>161</v>
      </c>
      <c r="AB66" s="338">
        <f t="shared" si="31"/>
        <v>10</v>
      </c>
      <c r="AC66" s="385" t="s">
        <v>161</v>
      </c>
      <c r="AD66" s="338">
        <f>IF(AE66="Yes",10,0)</f>
        <v>10</v>
      </c>
      <c r="AE66" s="385" t="s">
        <v>161</v>
      </c>
      <c r="AF66" s="407">
        <f t="shared" si="25"/>
        <v>0</v>
      </c>
      <c r="AG66" s="407">
        <f t="shared" si="44"/>
        <v>15</v>
      </c>
      <c r="AH66" s="407">
        <f t="shared" si="26"/>
        <v>15</v>
      </c>
      <c r="AI66" s="407">
        <v>10</v>
      </c>
      <c r="AJ66" s="406" t="s">
        <v>161</v>
      </c>
      <c r="AK66" s="407">
        <v>15</v>
      </c>
      <c r="AL66" s="406" t="s">
        <v>751</v>
      </c>
      <c r="AM66" s="407">
        <f t="shared" si="27"/>
        <v>10</v>
      </c>
      <c r="AN66" s="406" t="s">
        <v>161</v>
      </c>
      <c r="AO66" s="407">
        <f t="shared" si="40"/>
        <v>0</v>
      </c>
      <c r="AP66" s="406" t="s">
        <v>162</v>
      </c>
      <c r="AQ66" s="407">
        <f t="shared" si="32"/>
        <v>0</v>
      </c>
      <c r="AR66" s="406" t="s">
        <v>162</v>
      </c>
      <c r="AS66" s="385">
        <v>11.375504147527343</v>
      </c>
      <c r="AT66" s="385">
        <v>0</v>
      </c>
      <c r="AU66" s="385">
        <v>29.926940183349</v>
      </c>
      <c r="AV66" s="385">
        <v>1.8062326157995514</v>
      </c>
      <c r="AW66" s="385">
        <v>0</v>
      </c>
      <c r="AX66" s="385">
        <v>19.990346666999997</v>
      </c>
      <c r="AY66" s="385">
        <v>0</v>
      </c>
      <c r="AZ66" s="385">
        <v>0</v>
      </c>
      <c r="BA66" s="455"/>
      <c r="BB66" s="448"/>
      <c r="BC66" s="442"/>
      <c r="BD66" s="337" t="s">
        <v>194</v>
      </c>
      <c r="BE66" s="386">
        <v>100</v>
      </c>
      <c r="BF66" s="337" t="s">
        <v>156</v>
      </c>
      <c r="BG66" s="386" t="s">
        <v>156</v>
      </c>
      <c r="BH66" s="337" t="s">
        <v>156</v>
      </c>
      <c r="BI66" s="386" t="s">
        <v>156</v>
      </c>
      <c r="BJ66" s="386" t="s">
        <v>195</v>
      </c>
      <c r="BK66" s="386">
        <v>100</v>
      </c>
      <c r="BL66" s="386" t="s">
        <v>156</v>
      </c>
      <c r="BM66" s="386" t="s">
        <v>156</v>
      </c>
      <c r="BN66" s="386" t="s">
        <v>156</v>
      </c>
      <c r="BO66" s="386" t="s">
        <v>156</v>
      </c>
      <c r="BP66" s="331">
        <f t="shared" si="41"/>
        <v>40</v>
      </c>
      <c r="BQ66" s="406">
        <f t="shared" si="33"/>
        <v>65</v>
      </c>
      <c r="BR66" s="331"/>
      <c r="BS66" s="406"/>
      <c r="BT66" s="338"/>
      <c r="BU66" s="407"/>
      <c r="BV66" s="406">
        <f t="shared" si="42"/>
        <v>4.1302444330876344</v>
      </c>
      <c r="BW66" s="406"/>
      <c r="BX66" s="410" t="s">
        <v>809</v>
      </c>
      <c r="BY66" s="331">
        <f t="shared" si="43"/>
        <v>6.1953666496314517</v>
      </c>
      <c r="BZ66" s="331"/>
      <c r="CA66" s="282" t="s">
        <v>258</v>
      </c>
      <c r="CB66" s="308">
        <v>100</v>
      </c>
      <c r="CC66" s="282" t="s">
        <v>156</v>
      </c>
      <c r="CD66" s="308" t="s">
        <v>156</v>
      </c>
      <c r="CE66" s="282" t="s">
        <v>156</v>
      </c>
      <c r="CF66" s="308" t="s">
        <v>156</v>
      </c>
      <c r="CG66" s="282" t="s">
        <v>156</v>
      </c>
      <c r="CH66" s="308" t="s">
        <v>156</v>
      </c>
      <c r="CI66" s="284">
        <v>1</v>
      </c>
      <c r="CJ66" s="284" t="s">
        <v>184</v>
      </c>
      <c r="CK66" s="282" t="s">
        <v>198</v>
      </c>
      <c r="CL66" s="282" t="s">
        <v>199</v>
      </c>
      <c r="CM66" s="282" t="s">
        <v>259</v>
      </c>
      <c r="CN66" s="307">
        <v>8.8959874899999996</v>
      </c>
      <c r="CO66" s="307">
        <v>8.8959874899999996</v>
      </c>
      <c r="CP66" s="284" t="s">
        <v>174</v>
      </c>
      <c r="CQ66" s="284" t="s">
        <v>158</v>
      </c>
      <c r="CR66" s="308">
        <v>1</v>
      </c>
      <c r="CS66" s="308">
        <v>2</v>
      </c>
      <c r="CT66" s="284" t="s">
        <v>159</v>
      </c>
      <c r="CU66" s="284" t="s">
        <v>160</v>
      </c>
      <c r="CV66" s="308">
        <v>55</v>
      </c>
      <c r="CW66" s="308">
        <v>55</v>
      </c>
      <c r="CX66" s="307">
        <v>13.563110771595898</v>
      </c>
      <c r="CY66" s="307">
        <v>86.436889228404098</v>
      </c>
      <c r="CZ66" s="309">
        <v>2663.4488889999998</v>
      </c>
      <c r="DA66" s="309">
        <v>15500.00021</v>
      </c>
      <c r="DB66" s="307">
        <v>0.17183540986545573</v>
      </c>
      <c r="DC66" s="309">
        <v>2302.2023658400894</v>
      </c>
      <c r="DD66" s="309">
        <v>361.24652315991028</v>
      </c>
      <c r="DE66" s="310">
        <v>0</v>
      </c>
      <c r="DF66" s="310">
        <v>0</v>
      </c>
      <c r="DG66" s="310">
        <v>0</v>
      </c>
      <c r="DH66" s="283">
        <v>0</v>
      </c>
      <c r="DI66" s="307">
        <v>31.488997040000001</v>
      </c>
      <c r="DJ66" s="307">
        <v>30.542237579999998</v>
      </c>
      <c r="DK66" s="307">
        <v>27.75856491</v>
      </c>
      <c r="DL66" s="307" t="s">
        <v>156</v>
      </c>
      <c r="DM66" s="307" t="s">
        <v>156</v>
      </c>
      <c r="DN66" s="310">
        <v>0</v>
      </c>
      <c r="DO66" s="311">
        <v>0</v>
      </c>
      <c r="DP66" s="284" t="s">
        <v>162</v>
      </c>
      <c r="DQ66" s="284" t="s">
        <v>162</v>
      </c>
      <c r="DR66" s="308">
        <v>12</v>
      </c>
      <c r="DS66" s="308">
        <v>12</v>
      </c>
      <c r="DT66" s="284" t="s">
        <v>162</v>
      </c>
      <c r="DU66" s="308">
        <v>2</v>
      </c>
      <c r="DV66" s="308">
        <v>0</v>
      </c>
      <c r="DW66" s="282" t="s">
        <v>175</v>
      </c>
      <c r="DX66" s="282" t="s">
        <v>164</v>
      </c>
      <c r="DY66" s="284" t="s">
        <v>165</v>
      </c>
      <c r="DZ66" s="284" t="s">
        <v>176</v>
      </c>
      <c r="EA66" s="308">
        <v>1</v>
      </c>
      <c r="EB66" s="284" t="s">
        <v>161</v>
      </c>
      <c r="EC66" s="308">
        <v>26</v>
      </c>
      <c r="ED66" s="283">
        <v>31300000</v>
      </c>
      <c r="EE66" s="283">
        <v>4100000</v>
      </c>
      <c r="EF66" s="283">
        <v>0</v>
      </c>
      <c r="EG66" s="283">
        <v>35400000</v>
      </c>
      <c r="EH66" s="283" t="s">
        <v>156</v>
      </c>
      <c r="EI66" s="283">
        <v>35400000</v>
      </c>
      <c r="EJ66" s="283">
        <v>35400000</v>
      </c>
      <c r="EK66" s="284" t="s">
        <v>156</v>
      </c>
    </row>
    <row r="67" spans="1:141" ht="63" hidden="1" x14ac:dyDescent="0.2">
      <c r="A67" s="478" t="s">
        <v>597</v>
      </c>
      <c r="B67" s="479" t="s">
        <v>233</v>
      </c>
      <c r="C67" s="480" t="s">
        <v>214</v>
      </c>
      <c r="D67" s="481" t="s">
        <v>761</v>
      </c>
      <c r="E67" s="238" t="s">
        <v>179</v>
      </c>
      <c r="F67" s="403"/>
      <c r="G67" s="482" t="s">
        <v>629</v>
      </c>
      <c r="H67" s="482" t="s">
        <v>667</v>
      </c>
      <c r="I67" s="482" t="s">
        <v>668</v>
      </c>
      <c r="J67" s="482" t="s">
        <v>712</v>
      </c>
      <c r="K67" s="482" t="s">
        <v>730</v>
      </c>
      <c r="L67" s="483">
        <v>303600</v>
      </c>
      <c r="M67" s="198"/>
      <c r="N67" s="462"/>
      <c r="O67" s="199"/>
      <c r="P67" s="389"/>
      <c r="Q67" s="389"/>
      <c r="R67" s="389"/>
      <c r="S67" s="409">
        <v>20.72</v>
      </c>
      <c r="T67" s="391">
        <v>13.5</v>
      </c>
      <c r="U67" s="462"/>
      <c r="V67" s="205" t="s">
        <v>155</v>
      </c>
      <c r="W67" s="392"/>
      <c r="X67" s="393">
        <f t="shared" si="30"/>
        <v>14426.229508196724</v>
      </c>
      <c r="Y67" s="394"/>
      <c r="Z67" s="394"/>
      <c r="AA67" s="394" t="s">
        <v>161</v>
      </c>
      <c r="AB67" s="394"/>
      <c r="AC67" s="394"/>
      <c r="AD67" s="394"/>
      <c r="AE67" s="394"/>
      <c r="AF67" s="407">
        <f t="shared" si="25"/>
        <v>10</v>
      </c>
      <c r="AG67" s="407">
        <f t="shared" si="44"/>
        <v>0</v>
      </c>
      <c r="AH67" s="407">
        <f t="shared" si="26"/>
        <v>15</v>
      </c>
      <c r="AI67" s="407">
        <f t="shared" ref="AI67:AI73" si="45">IF(AJ67="Yes",10,0)</f>
        <v>10</v>
      </c>
      <c r="AJ67" s="391" t="s">
        <v>161</v>
      </c>
      <c r="AK67" s="407">
        <f t="shared" ref="AK67:AK84" si="46">IF(AL67="Minimal",15,0)</f>
        <v>15</v>
      </c>
      <c r="AL67" s="391" t="s">
        <v>751</v>
      </c>
      <c r="AM67" s="407">
        <f t="shared" si="27"/>
        <v>10</v>
      </c>
      <c r="AN67" s="391" t="s">
        <v>161</v>
      </c>
      <c r="AO67" s="407">
        <f t="shared" si="40"/>
        <v>0</v>
      </c>
      <c r="AP67" s="391" t="s">
        <v>162</v>
      </c>
      <c r="AQ67" s="407">
        <f t="shared" si="32"/>
        <v>0</v>
      </c>
      <c r="AR67" s="391" t="s">
        <v>162</v>
      </c>
      <c r="AS67" s="390"/>
      <c r="AT67" s="390"/>
      <c r="AU67" s="390">
        <v>62.5</v>
      </c>
      <c r="AV67" s="390"/>
      <c r="AW67" s="390"/>
      <c r="AX67" s="390"/>
      <c r="AY67" s="390"/>
      <c r="AZ67" s="390"/>
      <c r="BA67" s="457"/>
      <c r="BB67" s="448"/>
      <c r="BC67" s="457"/>
      <c r="BD67" s="344" t="s">
        <v>214</v>
      </c>
      <c r="BE67" s="396"/>
      <c r="BF67" s="344"/>
      <c r="BG67" s="396"/>
      <c r="BH67" s="344"/>
      <c r="BI67" s="396"/>
      <c r="BJ67" s="396"/>
      <c r="BK67" s="396"/>
      <c r="BL67" s="396"/>
      <c r="BM67" s="396"/>
      <c r="BN67" s="396"/>
      <c r="BO67" s="396"/>
      <c r="BP67" s="396"/>
      <c r="BQ67" s="406">
        <f t="shared" ref="BQ67:BQ73" si="47">SUM(AF67+AG67+AH67+AI67+AK67+AM67+AO67)</f>
        <v>60</v>
      </c>
      <c r="BR67" s="396"/>
      <c r="BS67" s="396"/>
      <c r="BT67" s="396"/>
      <c r="BU67" s="408"/>
      <c r="BV67" s="406">
        <f t="shared" si="42"/>
        <v>20.72</v>
      </c>
      <c r="BW67" s="406"/>
      <c r="BX67" s="408"/>
      <c r="BY67" s="396"/>
      <c r="BZ67" s="300"/>
      <c r="CA67" s="38" t="s">
        <v>733</v>
      </c>
      <c r="CB67" s="300"/>
      <c r="CC67" s="304"/>
      <c r="CD67" s="300"/>
      <c r="CE67" s="304"/>
      <c r="CF67" s="300"/>
      <c r="CG67" s="304"/>
      <c r="CH67" s="300"/>
      <c r="CI67" s="301"/>
      <c r="CJ67" s="301"/>
      <c r="CK67" s="304"/>
      <c r="CL67" s="304"/>
      <c r="CM67" s="304"/>
      <c r="CN67" s="302"/>
      <c r="CO67" s="302">
        <v>0.69</v>
      </c>
      <c r="CP67" s="301"/>
      <c r="CQ67" s="301"/>
      <c r="CR67" s="300"/>
      <c r="CS67" s="300"/>
      <c r="CT67" s="301"/>
      <c r="CU67" s="301"/>
      <c r="CV67" s="300"/>
      <c r="CW67" s="300"/>
      <c r="CX67" s="302"/>
      <c r="CY67" s="302"/>
      <c r="CZ67" s="299">
        <f>305*0.1</f>
        <v>30.5</v>
      </c>
      <c r="DA67" s="299"/>
      <c r="DB67" s="302"/>
      <c r="DC67" s="299"/>
      <c r="DD67" s="299"/>
      <c r="DE67" s="298"/>
      <c r="DF67" s="298"/>
      <c r="DG67" s="298"/>
      <c r="DH67" s="303"/>
      <c r="DI67" s="302"/>
      <c r="DJ67" s="302"/>
      <c r="DK67" s="302"/>
      <c r="DL67" s="302"/>
      <c r="DM67" s="302"/>
      <c r="DN67" s="298"/>
      <c r="DO67" s="297"/>
      <c r="DP67" s="301"/>
      <c r="DQ67" s="301"/>
      <c r="DR67" s="300"/>
      <c r="DS67" s="300"/>
      <c r="DT67" s="301"/>
      <c r="DU67" s="300"/>
      <c r="DV67" s="300"/>
      <c r="DW67" s="304"/>
      <c r="DX67" s="304"/>
      <c r="DY67" s="301"/>
      <c r="DZ67" s="301"/>
      <c r="EA67" s="300"/>
      <c r="EB67" s="301"/>
      <c r="EC67" s="300"/>
      <c r="ED67" s="52">
        <v>385000</v>
      </c>
      <c r="EE67" s="52">
        <v>0</v>
      </c>
      <c r="EF67" s="303"/>
      <c r="EG67" s="52">
        <v>442000</v>
      </c>
      <c r="EH67" s="51">
        <v>138400</v>
      </c>
      <c r="EI67" s="303">
        <v>303600</v>
      </c>
      <c r="EJ67" s="303"/>
      <c r="EK67" s="301"/>
    </row>
    <row r="68" spans="1:141" ht="31.5" hidden="1" x14ac:dyDescent="0.2">
      <c r="A68" s="478" t="s">
        <v>611</v>
      </c>
      <c r="B68" s="479" t="s">
        <v>233</v>
      </c>
      <c r="C68" s="480" t="s">
        <v>214</v>
      </c>
      <c r="D68" s="481" t="s">
        <v>761</v>
      </c>
      <c r="E68" s="238" t="s">
        <v>179</v>
      </c>
      <c r="F68" s="403"/>
      <c r="G68" s="482" t="s">
        <v>629</v>
      </c>
      <c r="H68" s="482" t="s">
        <v>687</v>
      </c>
      <c r="I68" s="482" t="s">
        <v>668</v>
      </c>
      <c r="J68" s="482" t="s">
        <v>723</v>
      </c>
      <c r="K68" s="482" t="s">
        <v>731</v>
      </c>
      <c r="L68" s="483">
        <v>286000</v>
      </c>
      <c r="M68" s="198"/>
      <c r="N68" s="462"/>
      <c r="O68" s="199"/>
      <c r="P68" s="389"/>
      <c r="Q68" s="389"/>
      <c r="R68" s="389"/>
      <c r="S68" s="409">
        <v>19.84</v>
      </c>
      <c r="T68" s="391">
        <v>13.5</v>
      </c>
      <c r="U68" s="462"/>
      <c r="V68" s="205" t="s">
        <v>155</v>
      </c>
      <c r="W68" s="392"/>
      <c r="X68" s="393">
        <f t="shared" si="30"/>
        <v>9712.7677237257158</v>
      </c>
      <c r="Y68" s="394"/>
      <c r="Z68" s="394"/>
      <c r="AA68" s="394" t="s">
        <v>161</v>
      </c>
      <c r="AB68" s="394"/>
      <c r="AC68" s="394"/>
      <c r="AD68" s="394"/>
      <c r="AE68" s="394"/>
      <c r="AF68" s="407">
        <f t="shared" si="25"/>
        <v>10</v>
      </c>
      <c r="AG68" s="407">
        <f t="shared" si="44"/>
        <v>0</v>
      </c>
      <c r="AH68" s="407">
        <f t="shared" si="26"/>
        <v>15</v>
      </c>
      <c r="AI68" s="407">
        <f t="shared" si="45"/>
        <v>10</v>
      </c>
      <c r="AJ68" s="391" t="s">
        <v>161</v>
      </c>
      <c r="AK68" s="407">
        <f t="shared" si="46"/>
        <v>15</v>
      </c>
      <c r="AL68" s="391" t="s">
        <v>751</v>
      </c>
      <c r="AM68" s="407">
        <f t="shared" si="27"/>
        <v>10</v>
      </c>
      <c r="AN68" s="391" t="s">
        <v>161</v>
      </c>
      <c r="AO68" s="407">
        <f t="shared" si="40"/>
        <v>0</v>
      </c>
      <c r="AP68" s="391" t="s">
        <v>162</v>
      </c>
      <c r="AQ68" s="407">
        <f t="shared" si="32"/>
        <v>0</v>
      </c>
      <c r="AR68" s="391" t="s">
        <v>162</v>
      </c>
      <c r="AS68" s="390"/>
      <c r="AT68" s="390"/>
      <c r="AU68" s="390">
        <v>62.5</v>
      </c>
      <c r="AV68" s="390"/>
      <c r="AW68" s="390"/>
      <c r="AX68" s="390"/>
      <c r="AY68" s="390"/>
      <c r="AZ68" s="390"/>
      <c r="BA68" s="457"/>
      <c r="BB68" s="448"/>
      <c r="BC68" s="457"/>
      <c r="BD68" s="344" t="s">
        <v>214</v>
      </c>
      <c r="BE68" s="396"/>
      <c r="BF68" s="344"/>
      <c r="BG68" s="396"/>
      <c r="BH68" s="344"/>
      <c r="BI68" s="396"/>
      <c r="BJ68" s="396"/>
      <c r="BK68" s="396"/>
      <c r="BL68" s="396"/>
      <c r="BM68" s="396"/>
      <c r="BN68" s="396"/>
      <c r="BO68" s="396"/>
      <c r="BP68" s="396"/>
      <c r="BQ68" s="406">
        <f t="shared" si="47"/>
        <v>60</v>
      </c>
      <c r="BR68" s="396"/>
      <c r="BS68" s="396"/>
      <c r="BT68" s="396"/>
      <c r="BU68" s="408"/>
      <c r="BV68" s="406">
        <f t="shared" si="42"/>
        <v>19.84</v>
      </c>
      <c r="BW68" s="406"/>
      <c r="BX68" s="408"/>
      <c r="BY68" s="396"/>
      <c r="BZ68" s="300"/>
      <c r="CA68" s="38" t="s">
        <v>733</v>
      </c>
      <c r="CB68" s="300"/>
      <c r="CC68" s="304"/>
      <c r="CD68" s="300"/>
      <c r="CE68" s="304"/>
      <c r="CF68" s="300"/>
      <c r="CG68" s="304"/>
      <c r="CH68" s="300"/>
      <c r="CI68" s="301"/>
      <c r="CJ68" s="301"/>
      <c r="CK68" s="304"/>
      <c r="CL68" s="304"/>
      <c r="CM68" s="304"/>
      <c r="CN68" s="302"/>
      <c r="CO68" s="302">
        <v>2.4700000000000002</v>
      </c>
      <c r="CP68" s="301"/>
      <c r="CQ68" s="301"/>
      <c r="CR68" s="300"/>
      <c r="CS68" s="300"/>
      <c r="CT68" s="301"/>
      <c r="CU68" s="301"/>
      <c r="CV68" s="300"/>
      <c r="CW68" s="300"/>
      <c r="CX68" s="302"/>
      <c r="CY68" s="302"/>
      <c r="CZ68" s="299">
        <f>317*0.1</f>
        <v>31.700000000000003</v>
      </c>
      <c r="DA68" s="299"/>
      <c r="DB68" s="302"/>
      <c r="DC68" s="299"/>
      <c r="DD68" s="299"/>
      <c r="DE68" s="298"/>
      <c r="DF68" s="298"/>
      <c r="DG68" s="298"/>
      <c r="DH68" s="303"/>
      <c r="DI68" s="302"/>
      <c r="DJ68" s="302"/>
      <c r="DK68" s="302"/>
      <c r="DL68" s="302"/>
      <c r="DM68" s="302"/>
      <c r="DN68" s="298"/>
      <c r="DO68" s="297"/>
      <c r="DP68" s="301"/>
      <c r="DQ68" s="301"/>
      <c r="DR68" s="300"/>
      <c r="DS68" s="300"/>
      <c r="DT68" s="301"/>
      <c r="DU68" s="300"/>
      <c r="DV68" s="300"/>
      <c r="DW68" s="304"/>
      <c r="DX68" s="304"/>
      <c r="DY68" s="301"/>
      <c r="DZ68" s="301"/>
      <c r="EA68" s="300"/>
      <c r="EB68" s="301"/>
      <c r="EC68" s="300"/>
      <c r="ED68" s="52">
        <v>365000</v>
      </c>
      <c r="EE68" s="52">
        <v>0</v>
      </c>
      <c r="EF68" s="303"/>
      <c r="EG68" s="52">
        <v>420000</v>
      </c>
      <c r="EH68" s="51">
        <v>134000</v>
      </c>
      <c r="EI68" s="292">
        <v>760500</v>
      </c>
      <c r="EJ68" s="303"/>
      <c r="EK68" s="301"/>
    </row>
    <row r="69" spans="1:141" ht="92.45" hidden="1" customHeight="1" x14ac:dyDescent="0.2">
      <c r="A69" s="478" t="s">
        <v>584</v>
      </c>
      <c r="B69" s="479" t="s">
        <v>243</v>
      </c>
      <c r="C69" s="480" t="s">
        <v>214</v>
      </c>
      <c r="D69" s="481" t="s">
        <v>761</v>
      </c>
      <c r="E69" s="238" t="s">
        <v>179</v>
      </c>
      <c r="F69" s="403"/>
      <c r="G69" s="482" t="s">
        <v>621</v>
      </c>
      <c r="H69" s="482" t="s">
        <v>287</v>
      </c>
      <c r="I69" s="482" t="s">
        <v>650</v>
      </c>
      <c r="J69" s="482" t="s">
        <v>700</v>
      </c>
      <c r="K69" s="482" t="s">
        <v>731</v>
      </c>
      <c r="L69" s="483">
        <v>200000</v>
      </c>
      <c r="M69" s="198"/>
      <c r="N69" s="462"/>
      <c r="O69" s="199"/>
      <c r="P69" s="389"/>
      <c r="Q69" s="389"/>
      <c r="R69" s="389"/>
      <c r="S69" s="409">
        <v>19.2234926866</v>
      </c>
      <c r="T69" s="391">
        <v>8.25</v>
      </c>
      <c r="U69" s="462"/>
      <c r="V69" s="205" t="s">
        <v>155</v>
      </c>
      <c r="W69" s="392"/>
      <c r="X69" s="393">
        <f t="shared" si="30"/>
        <v>18705.574261129816</v>
      </c>
      <c r="Y69" s="394"/>
      <c r="Z69" s="394"/>
      <c r="AA69" s="394" t="s">
        <v>161</v>
      </c>
      <c r="AB69" s="394"/>
      <c r="AC69" s="394"/>
      <c r="AD69" s="394"/>
      <c r="AE69" s="394"/>
      <c r="AF69" s="407">
        <f t="shared" si="25"/>
        <v>10</v>
      </c>
      <c r="AG69" s="407">
        <f t="shared" si="44"/>
        <v>0</v>
      </c>
      <c r="AH69" s="407">
        <f t="shared" si="26"/>
        <v>15</v>
      </c>
      <c r="AI69" s="407">
        <f t="shared" si="45"/>
        <v>10</v>
      </c>
      <c r="AJ69" s="391" t="s">
        <v>161</v>
      </c>
      <c r="AK69" s="407">
        <f t="shared" si="46"/>
        <v>15</v>
      </c>
      <c r="AL69" s="391" t="s">
        <v>751</v>
      </c>
      <c r="AM69" s="407">
        <f t="shared" si="27"/>
        <v>10</v>
      </c>
      <c r="AN69" s="391" t="s">
        <v>161</v>
      </c>
      <c r="AO69" s="407">
        <f t="shared" si="40"/>
        <v>0</v>
      </c>
      <c r="AP69" s="391" t="s">
        <v>162</v>
      </c>
      <c r="AQ69" s="407">
        <f t="shared" si="32"/>
        <v>0</v>
      </c>
      <c r="AR69" s="391" t="s">
        <v>162</v>
      </c>
      <c r="AS69" s="390"/>
      <c r="AT69" s="390"/>
      <c r="AU69" s="390">
        <v>50</v>
      </c>
      <c r="AV69" s="390"/>
      <c r="AW69" s="390"/>
      <c r="AX69" s="390"/>
      <c r="AY69" s="390"/>
      <c r="AZ69" s="390"/>
      <c r="BA69" s="457"/>
      <c r="BB69" s="448"/>
      <c r="BC69" s="457"/>
      <c r="BD69" s="387" t="s">
        <v>214</v>
      </c>
      <c r="BE69" s="396"/>
      <c r="BF69" s="344"/>
      <c r="BG69" s="396"/>
      <c r="BH69" s="344"/>
      <c r="BI69" s="396"/>
      <c r="BJ69" s="396"/>
      <c r="BK69" s="396"/>
      <c r="BL69" s="396"/>
      <c r="BM69" s="396"/>
      <c r="BN69" s="396"/>
      <c r="BO69" s="396"/>
      <c r="BP69" s="396"/>
      <c r="BQ69" s="406">
        <f t="shared" si="47"/>
        <v>60</v>
      </c>
      <c r="BR69" s="396"/>
      <c r="BS69" s="396"/>
      <c r="BT69" s="396"/>
      <c r="BU69" s="408"/>
      <c r="BV69" s="406">
        <f t="shared" si="42"/>
        <v>19.2234926866</v>
      </c>
      <c r="BW69" s="406"/>
      <c r="BX69" s="408"/>
      <c r="BY69" s="396"/>
      <c r="BZ69" s="300"/>
      <c r="CA69" s="38" t="s">
        <v>734</v>
      </c>
      <c r="CB69" s="300"/>
      <c r="CC69" s="304"/>
      <c r="CD69" s="300"/>
      <c r="CE69" s="304"/>
      <c r="CF69" s="300"/>
      <c r="CG69" s="304"/>
      <c r="CH69" s="300"/>
      <c r="CI69" s="301"/>
      <c r="CJ69" s="301"/>
      <c r="CK69" s="304"/>
      <c r="CL69" s="304"/>
      <c r="CM69" s="304"/>
      <c r="CN69" s="302"/>
      <c r="CO69" s="302">
        <v>0.33</v>
      </c>
      <c r="CP69" s="301"/>
      <c r="CQ69" s="301"/>
      <c r="CR69" s="300"/>
      <c r="CS69" s="300"/>
      <c r="CT69" s="301"/>
      <c r="CU69" s="301"/>
      <c r="CV69" s="300"/>
      <c r="CW69" s="300"/>
      <c r="CX69" s="302"/>
      <c r="CY69" s="302"/>
      <c r="CZ69" s="299">
        <f>324*0.1</f>
        <v>32.4</v>
      </c>
      <c r="DA69" s="299"/>
      <c r="DB69" s="302"/>
      <c r="DC69" s="299"/>
      <c r="DD69" s="299"/>
      <c r="DE69" s="298"/>
      <c r="DF69" s="298"/>
      <c r="DG69" s="298"/>
      <c r="DH69" s="303"/>
      <c r="DI69" s="302"/>
      <c r="DJ69" s="302"/>
      <c r="DK69" s="302"/>
      <c r="DL69" s="302"/>
      <c r="DM69" s="302"/>
      <c r="DN69" s="298"/>
      <c r="DO69" s="297"/>
      <c r="DP69" s="301"/>
      <c r="DQ69" s="301"/>
      <c r="DR69" s="300"/>
      <c r="DS69" s="300"/>
      <c r="DT69" s="301"/>
      <c r="DU69" s="300"/>
      <c r="DV69" s="300"/>
      <c r="DW69" s="304"/>
      <c r="DX69" s="304"/>
      <c r="DY69" s="301"/>
      <c r="DZ69" s="301"/>
      <c r="EA69" s="300"/>
      <c r="EB69" s="301"/>
      <c r="EC69" s="300"/>
      <c r="ED69" s="52">
        <v>170000</v>
      </c>
      <c r="EE69" s="52">
        <v>0</v>
      </c>
      <c r="EF69" s="303"/>
      <c r="EG69" s="52">
        <v>200000</v>
      </c>
      <c r="EH69" s="51">
        <v>0</v>
      </c>
      <c r="EI69" s="303">
        <v>200000</v>
      </c>
      <c r="EJ69" s="303"/>
      <c r="EK69" s="301"/>
    </row>
    <row r="70" spans="1:141" ht="63" hidden="1" x14ac:dyDescent="0.2">
      <c r="A70" s="478" t="s">
        <v>591</v>
      </c>
      <c r="B70" s="479" t="s">
        <v>233</v>
      </c>
      <c r="C70" s="480" t="s">
        <v>214</v>
      </c>
      <c r="D70" s="481" t="s">
        <v>761</v>
      </c>
      <c r="E70" s="238" t="s">
        <v>179</v>
      </c>
      <c r="F70" s="403"/>
      <c r="G70" s="482" t="s">
        <v>623</v>
      </c>
      <c r="H70" s="482" t="s">
        <v>661</v>
      </c>
      <c r="I70" s="482" t="s">
        <v>652</v>
      </c>
      <c r="J70" s="482" t="s">
        <v>707</v>
      </c>
      <c r="K70" s="482" t="s">
        <v>730</v>
      </c>
      <c r="L70" s="483">
        <v>414000</v>
      </c>
      <c r="M70" s="198"/>
      <c r="N70" s="462"/>
      <c r="O70" s="199"/>
      <c r="P70" s="389"/>
      <c r="Q70" s="389"/>
      <c r="R70" s="389"/>
      <c r="S70" s="409">
        <v>15.233988893053294</v>
      </c>
      <c r="T70" s="391">
        <v>9.75</v>
      </c>
      <c r="U70" s="462"/>
      <c r="V70" s="205" t="s">
        <v>155</v>
      </c>
      <c r="W70" s="392"/>
      <c r="X70" s="393">
        <f t="shared" si="30"/>
        <v>16290.726817042605</v>
      </c>
      <c r="Y70" s="394"/>
      <c r="Z70" s="394"/>
      <c r="AA70" s="394" t="s">
        <v>161</v>
      </c>
      <c r="AB70" s="394"/>
      <c r="AC70" s="394"/>
      <c r="AD70" s="394"/>
      <c r="AE70" s="394"/>
      <c r="AF70" s="407">
        <f t="shared" si="25"/>
        <v>10</v>
      </c>
      <c r="AG70" s="407">
        <f t="shared" si="44"/>
        <v>0</v>
      </c>
      <c r="AH70" s="407">
        <f t="shared" si="26"/>
        <v>15</v>
      </c>
      <c r="AI70" s="407">
        <f t="shared" si="45"/>
        <v>10</v>
      </c>
      <c r="AJ70" s="391" t="s">
        <v>161</v>
      </c>
      <c r="AK70" s="407">
        <f t="shared" si="46"/>
        <v>15</v>
      </c>
      <c r="AL70" s="391" t="s">
        <v>751</v>
      </c>
      <c r="AM70" s="407">
        <f t="shared" si="27"/>
        <v>10</v>
      </c>
      <c r="AN70" s="391" t="s">
        <v>161</v>
      </c>
      <c r="AO70" s="407">
        <f t="shared" si="40"/>
        <v>0</v>
      </c>
      <c r="AP70" s="391" t="s">
        <v>162</v>
      </c>
      <c r="AQ70" s="407">
        <f t="shared" si="32"/>
        <v>0</v>
      </c>
      <c r="AR70" s="391" t="s">
        <v>162</v>
      </c>
      <c r="AS70" s="390"/>
      <c r="AT70" s="390"/>
      <c r="AU70" s="390">
        <v>55</v>
      </c>
      <c r="AV70" s="390"/>
      <c r="AW70" s="390"/>
      <c r="AX70" s="390"/>
      <c r="AY70" s="390"/>
      <c r="AZ70" s="390"/>
      <c r="BA70" s="457"/>
      <c r="BB70" s="448"/>
      <c r="BC70" s="457"/>
      <c r="BD70" s="344" t="s">
        <v>214</v>
      </c>
      <c r="BE70" s="396"/>
      <c r="BF70" s="344"/>
      <c r="BG70" s="396"/>
      <c r="BH70" s="344"/>
      <c r="BI70" s="396"/>
      <c r="BJ70" s="396"/>
      <c r="BK70" s="396"/>
      <c r="BL70" s="396"/>
      <c r="BM70" s="396"/>
      <c r="BN70" s="396"/>
      <c r="BO70" s="396"/>
      <c r="BP70" s="396"/>
      <c r="BQ70" s="406">
        <f t="shared" si="47"/>
        <v>60</v>
      </c>
      <c r="BR70" s="396"/>
      <c r="BS70" s="396"/>
      <c r="BT70" s="396"/>
      <c r="BU70" s="408"/>
      <c r="BV70" s="406">
        <f t="shared" si="42"/>
        <v>15.233988893053294</v>
      </c>
      <c r="BW70" s="406"/>
      <c r="BX70" s="408"/>
      <c r="BY70" s="396"/>
      <c r="BZ70" s="300"/>
      <c r="CA70" s="38" t="s">
        <v>733</v>
      </c>
      <c r="CB70" s="300"/>
      <c r="CC70" s="304"/>
      <c r="CD70" s="300"/>
      <c r="CE70" s="304"/>
      <c r="CF70" s="300"/>
      <c r="CG70" s="304"/>
      <c r="CH70" s="300"/>
      <c r="CI70" s="301"/>
      <c r="CJ70" s="301"/>
      <c r="CK70" s="304"/>
      <c r="CL70" s="304"/>
      <c r="CM70" s="304"/>
      <c r="CN70" s="302"/>
      <c r="CO70" s="302">
        <v>0.36</v>
      </c>
      <c r="CP70" s="301"/>
      <c r="CQ70" s="301"/>
      <c r="CR70" s="300"/>
      <c r="CS70" s="300"/>
      <c r="CT70" s="301"/>
      <c r="CU70" s="301"/>
      <c r="CV70" s="300"/>
      <c r="CW70" s="300"/>
      <c r="CX70" s="302"/>
      <c r="CY70" s="302"/>
      <c r="CZ70" s="299">
        <f>798*0.1</f>
        <v>79.800000000000011</v>
      </c>
      <c r="DA70" s="299"/>
      <c r="DB70" s="302"/>
      <c r="DC70" s="299"/>
      <c r="DD70" s="299"/>
      <c r="DE70" s="298"/>
      <c r="DF70" s="298"/>
      <c r="DG70" s="298"/>
      <c r="DH70" s="303"/>
      <c r="DI70" s="302"/>
      <c r="DJ70" s="302"/>
      <c r="DK70" s="302"/>
      <c r="DL70" s="302"/>
      <c r="DM70" s="302"/>
      <c r="DN70" s="298"/>
      <c r="DO70" s="297"/>
      <c r="DP70" s="301"/>
      <c r="DQ70" s="301"/>
      <c r="DR70" s="300"/>
      <c r="DS70" s="300"/>
      <c r="DT70" s="301"/>
      <c r="DU70" s="300"/>
      <c r="DV70" s="300"/>
      <c r="DW70" s="304"/>
      <c r="DX70" s="304"/>
      <c r="DY70" s="301"/>
      <c r="DZ70" s="301"/>
      <c r="EA70" s="300"/>
      <c r="EB70" s="301"/>
      <c r="EC70" s="300"/>
      <c r="ED70" s="52">
        <v>360000</v>
      </c>
      <c r="EE70" s="52">
        <v>0</v>
      </c>
      <c r="EF70" s="303"/>
      <c r="EG70" s="52">
        <v>414000</v>
      </c>
      <c r="EH70" s="51">
        <v>0</v>
      </c>
      <c r="EI70" s="292">
        <v>468000</v>
      </c>
      <c r="EJ70" s="303"/>
      <c r="EK70" s="301"/>
    </row>
    <row r="71" spans="1:141" ht="70.150000000000006" hidden="1" customHeight="1" x14ac:dyDescent="0.2">
      <c r="A71" s="478" t="s">
        <v>592</v>
      </c>
      <c r="B71" s="479" t="s">
        <v>233</v>
      </c>
      <c r="C71" s="480" t="s">
        <v>214</v>
      </c>
      <c r="D71" s="481" t="s">
        <v>761</v>
      </c>
      <c r="E71" s="238" t="s">
        <v>179</v>
      </c>
      <c r="F71" s="403"/>
      <c r="G71" s="482" t="s">
        <v>204</v>
      </c>
      <c r="H71" s="482" t="s">
        <v>660</v>
      </c>
      <c r="I71" s="482" t="s">
        <v>662</v>
      </c>
      <c r="J71" s="482" t="s">
        <v>708</v>
      </c>
      <c r="K71" s="482" t="s">
        <v>731</v>
      </c>
      <c r="L71" s="483">
        <v>405375</v>
      </c>
      <c r="M71" s="198"/>
      <c r="N71" s="462"/>
      <c r="O71" s="199"/>
      <c r="P71" s="389"/>
      <c r="Q71" s="389"/>
      <c r="R71" s="389"/>
      <c r="S71" s="409">
        <v>14.980262092711737</v>
      </c>
      <c r="T71" s="220">
        <v>9.75</v>
      </c>
      <c r="U71" s="462"/>
      <c r="V71" s="205" t="s">
        <v>155</v>
      </c>
      <c r="W71" s="392"/>
      <c r="X71" s="393">
        <f t="shared" si="30"/>
        <v>2732.7935222672068</v>
      </c>
      <c r="Y71" s="394"/>
      <c r="Z71" s="394"/>
      <c r="AA71" s="394" t="s">
        <v>161</v>
      </c>
      <c r="AB71" s="394"/>
      <c r="AC71" s="394"/>
      <c r="AD71" s="394"/>
      <c r="AE71" s="394"/>
      <c r="AF71" s="407">
        <f t="shared" si="25"/>
        <v>5</v>
      </c>
      <c r="AG71" s="407">
        <f t="shared" si="44"/>
        <v>5</v>
      </c>
      <c r="AH71" s="407">
        <f t="shared" si="26"/>
        <v>15</v>
      </c>
      <c r="AI71" s="407">
        <f t="shared" si="45"/>
        <v>10</v>
      </c>
      <c r="AJ71" s="391" t="s">
        <v>161</v>
      </c>
      <c r="AK71" s="407">
        <f t="shared" si="46"/>
        <v>15</v>
      </c>
      <c r="AL71" s="391" t="s">
        <v>751</v>
      </c>
      <c r="AM71" s="407">
        <f t="shared" si="27"/>
        <v>10</v>
      </c>
      <c r="AN71" s="391" t="s">
        <v>161</v>
      </c>
      <c r="AO71" s="407">
        <f t="shared" si="40"/>
        <v>0</v>
      </c>
      <c r="AP71" s="391" t="s">
        <v>162</v>
      </c>
      <c r="AQ71" s="407">
        <f t="shared" si="32"/>
        <v>0</v>
      </c>
      <c r="AR71" s="391" t="s">
        <v>162</v>
      </c>
      <c r="AS71" s="390"/>
      <c r="AT71" s="390"/>
      <c r="AU71" s="390">
        <v>42.5</v>
      </c>
      <c r="AV71" s="390"/>
      <c r="AW71" s="390"/>
      <c r="AX71" s="390"/>
      <c r="AY71" s="390"/>
      <c r="AZ71" s="390"/>
      <c r="BA71" s="457"/>
      <c r="BB71" s="448"/>
      <c r="BC71" s="457"/>
      <c r="BD71" s="344" t="s">
        <v>214</v>
      </c>
      <c r="BE71" s="396"/>
      <c r="BF71" s="344"/>
      <c r="BG71" s="396"/>
      <c r="BH71" s="344"/>
      <c r="BI71" s="396"/>
      <c r="BJ71" s="396"/>
      <c r="BK71" s="396"/>
      <c r="BL71" s="396"/>
      <c r="BM71" s="396"/>
      <c r="BN71" s="396"/>
      <c r="BO71" s="396"/>
      <c r="BP71" s="396"/>
      <c r="BQ71" s="406">
        <f t="shared" si="47"/>
        <v>60</v>
      </c>
      <c r="BR71" s="396"/>
      <c r="BS71" s="396"/>
      <c r="BT71" s="396"/>
      <c r="BU71" s="408"/>
      <c r="BV71" s="406">
        <f t="shared" si="42"/>
        <v>14.980262092711737</v>
      </c>
      <c r="BW71" s="406"/>
      <c r="BX71" s="408"/>
      <c r="BY71" s="396"/>
      <c r="BZ71" s="300"/>
      <c r="CA71" s="38" t="s">
        <v>733</v>
      </c>
      <c r="CB71" s="300"/>
      <c r="CC71" s="304"/>
      <c r="CD71" s="300"/>
      <c r="CE71" s="304"/>
      <c r="CF71" s="300"/>
      <c r="CG71" s="304"/>
      <c r="CH71" s="300"/>
      <c r="CI71" s="301"/>
      <c r="CJ71" s="301"/>
      <c r="CK71" s="304"/>
      <c r="CL71" s="304"/>
      <c r="CM71" s="304"/>
      <c r="CN71" s="302"/>
      <c r="CO71" s="302">
        <v>3.12</v>
      </c>
      <c r="CP71" s="301"/>
      <c r="CQ71" s="301"/>
      <c r="CR71" s="300"/>
      <c r="CS71" s="300"/>
      <c r="CT71" s="301"/>
      <c r="CU71" s="301"/>
      <c r="CV71" s="300"/>
      <c r="CW71" s="300"/>
      <c r="CX71" s="302"/>
      <c r="CY71" s="302"/>
      <c r="CZ71" s="299">
        <f>950*0.1</f>
        <v>95</v>
      </c>
      <c r="DA71" s="299"/>
      <c r="DB71" s="302"/>
      <c r="DC71" s="299"/>
      <c r="DD71" s="299"/>
      <c r="DE71" s="298"/>
      <c r="DF71" s="298"/>
      <c r="DG71" s="298"/>
      <c r="DH71" s="303"/>
      <c r="DI71" s="302"/>
      <c r="DJ71" s="302"/>
      <c r="DK71" s="302"/>
      <c r="DL71" s="302"/>
      <c r="DM71" s="302"/>
      <c r="DN71" s="298"/>
      <c r="DO71" s="297"/>
      <c r="DP71" s="301"/>
      <c r="DQ71" s="301"/>
      <c r="DR71" s="300"/>
      <c r="DS71" s="300"/>
      <c r="DT71" s="301"/>
      <c r="DU71" s="300"/>
      <c r="DV71" s="300"/>
      <c r="DW71" s="304"/>
      <c r="DX71" s="304"/>
      <c r="DY71" s="301"/>
      <c r="DZ71" s="301"/>
      <c r="EA71" s="300"/>
      <c r="EB71" s="301"/>
      <c r="EC71" s="300"/>
      <c r="ED71" s="52">
        <v>385375</v>
      </c>
      <c r="EE71" s="52">
        <v>0</v>
      </c>
      <c r="EF71" s="303"/>
      <c r="EG71" s="52">
        <v>405375</v>
      </c>
      <c r="EH71" s="51">
        <v>0</v>
      </c>
      <c r="EI71" s="292">
        <v>810000</v>
      </c>
      <c r="EJ71" s="303"/>
      <c r="EK71" s="301"/>
    </row>
    <row r="72" spans="1:141" ht="63" hidden="1" x14ac:dyDescent="0.2">
      <c r="A72" s="478" t="s">
        <v>594</v>
      </c>
      <c r="B72" s="479" t="s">
        <v>243</v>
      </c>
      <c r="C72" s="480" t="s">
        <v>214</v>
      </c>
      <c r="D72" s="481" t="s">
        <v>761</v>
      </c>
      <c r="E72" s="238" t="s">
        <v>179</v>
      </c>
      <c r="F72" s="403"/>
      <c r="G72" s="482" t="s">
        <v>628</v>
      </c>
      <c r="H72" s="482" t="s">
        <v>665</v>
      </c>
      <c r="I72" s="482"/>
      <c r="J72" s="482" t="s">
        <v>709</v>
      </c>
      <c r="K72" s="482" t="s">
        <v>730</v>
      </c>
      <c r="L72" s="483">
        <v>400000</v>
      </c>
      <c r="M72" s="198"/>
      <c r="N72" s="462"/>
      <c r="O72" s="199"/>
      <c r="P72" s="389"/>
      <c r="Q72" s="389"/>
      <c r="R72" s="389"/>
      <c r="S72" s="409">
        <v>14.580441313826976</v>
      </c>
      <c r="T72" s="220">
        <v>7.5</v>
      </c>
      <c r="U72" s="462"/>
      <c r="V72" s="205" t="s">
        <v>155</v>
      </c>
      <c r="W72" s="392"/>
      <c r="X72" s="393">
        <f t="shared" si="30"/>
        <v>94562.647754137128</v>
      </c>
      <c r="Y72" s="394"/>
      <c r="Z72" s="394"/>
      <c r="AA72" s="394" t="s">
        <v>161</v>
      </c>
      <c r="AB72" s="394"/>
      <c r="AC72" s="394"/>
      <c r="AD72" s="394"/>
      <c r="AE72" s="394"/>
      <c r="AF72" s="407">
        <f t="shared" si="25"/>
        <v>10</v>
      </c>
      <c r="AG72" s="407">
        <f t="shared" si="44"/>
        <v>0</v>
      </c>
      <c r="AH72" s="407">
        <f t="shared" si="26"/>
        <v>15</v>
      </c>
      <c r="AI72" s="407">
        <f t="shared" si="45"/>
        <v>10</v>
      </c>
      <c r="AJ72" s="391" t="s">
        <v>161</v>
      </c>
      <c r="AK72" s="407">
        <f t="shared" si="46"/>
        <v>15</v>
      </c>
      <c r="AL72" s="391" t="s">
        <v>751</v>
      </c>
      <c r="AM72" s="407">
        <f t="shared" si="27"/>
        <v>10</v>
      </c>
      <c r="AN72" s="391" t="s">
        <v>161</v>
      </c>
      <c r="AO72" s="407">
        <f t="shared" si="40"/>
        <v>0</v>
      </c>
      <c r="AP72" s="391" t="s">
        <v>162</v>
      </c>
      <c r="AQ72" s="407">
        <f t="shared" si="32"/>
        <v>0</v>
      </c>
      <c r="AR72" s="391" t="s">
        <v>162</v>
      </c>
      <c r="AS72" s="390"/>
      <c r="AT72" s="390"/>
      <c r="AU72" s="390">
        <v>50</v>
      </c>
      <c r="AV72" s="390"/>
      <c r="AW72" s="390"/>
      <c r="AX72" s="390"/>
      <c r="AY72" s="390"/>
      <c r="AZ72" s="390"/>
      <c r="BA72" s="457"/>
      <c r="BB72" s="448"/>
      <c r="BC72" s="457"/>
      <c r="BD72" s="344" t="s">
        <v>214</v>
      </c>
      <c r="BE72" s="396"/>
      <c r="BF72" s="344"/>
      <c r="BG72" s="396"/>
      <c r="BH72" s="344"/>
      <c r="BI72" s="396"/>
      <c r="BJ72" s="396"/>
      <c r="BK72" s="396"/>
      <c r="BL72" s="396"/>
      <c r="BM72" s="396"/>
      <c r="BN72" s="396"/>
      <c r="BO72" s="396"/>
      <c r="BP72" s="396"/>
      <c r="BQ72" s="406">
        <f t="shared" si="47"/>
        <v>60</v>
      </c>
      <c r="BR72" s="396"/>
      <c r="BS72" s="396"/>
      <c r="BT72" s="396"/>
      <c r="BU72" s="408"/>
      <c r="BV72" s="406">
        <f t="shared" si="42"/>
        <v>14.580441313826976</v>
      </c>
      <c r="BW72" s="406"/>
      <c r="BX72" s="408"/>
      <c r="BY72" s="396"/>
      <c r="BZ72" s="300"/>
      <c r="CA72" s="38" t="s">
        <v>734</v>
      </c>
      <c r="CB72" s="300"/>
      <c r="CC72" s="304"/>
      <c r="CD72" s="300"/>
      <c r="CE72" s="304"/>
      <c r="CF72" s="300"/>
      <c r="CG72" s="304"/>
      <c r="CH72" s="300"/>
      <c r="CI72" s="301"/>
      <c r="CJ72" s="301"/>
      <c r="CK72" s="304"/>
      <c r="CL72" s="304"/>
      <c r="CM72" s="304"/>
      <c r="CN72" s="302"/>
      <c r="CO72" s="302">
        <v>0.47</v>
      </c>
      <c r="CP72" s="301"/>
      <c r="CQ72" s="301"/>
      <c r="CR72" s="300"/>
      <c r="CS72" s="300"/>
      <c r="CT72" s="301"/>
      <c r="CU72" s="301"/>
      <c r="CV72" s="300"/>
      <c r="CW72" s="300"/>
      <c r="CX72" s="302"/>
      <c r="CY72" s="302"/>
      <c r="CZ72" s="299">
        <f>90*0.1</f>
        <v>9</v>
      </c>
      <c r="DA72" s="299"/>
      <c r="DB72" s="302"/>
      <c r="DC72" s="299"/>
      <c r="DD72" s="299"/>
      <c r="DE72" s="298"/>
      <c r="DF72" s="298"/>
      <c r="DG72" s="298"/>
      <c r="DH72" s="303"/>
      <c r="DI72" s="302"/>
      <c r="DJ72" s="302"/>
      <c r="DK72" s="302"/>
      <c r="DL72" s="302"/>
      <c r="DM72" s="302"/>
      <c r="DN72" s="298"/>
      <c r="DO72" s="297"/>
      <c r="DP72" s="301"/>
      <c r="DQ72" s="301"/>
      <c r="DR72" s="300"/>
      <c r="DS72" s="300"/>
      <c r="DT72" s="301"/>
      <c r="DU72" s="300"/>
      <c r="DV72" s="300"/>
      <c r="DW72" s="304"/>
      <c r="DX72" s="304"/>
      <c r="DY72" s="301"/>
      <c r="DZ72" s="301"/>
      <c r="EA72" s="300"/>
      <c r="EB72" s="301"/>
      <c r="EC72" s="300"/>
      <c r="ED72" s="52">
        <v>380000</v>
      </c>
      <c r="EE72" s="52">
        <v>0</v>
      </c>
      <c r="EF72" s="303"/>
      <c r="EG72" s="52">
        <v>400000</v>
      </c>
      <c r="EH72" s="51">
        <v>0</v>
      </c>
      <c r="EI72" s="303">
        <v>400000</v>
      </c>
      <c r="EJ72" s="303"/>
      <c r="EK72" s="301"/>
    </row>
    <row r="73" spans="1:141" ht="61.15" hidden="1" customHeight="1" x14ac:dyDescent="0.2">
      <c r="A73" s="478" t="s">
        <v>595</v>
      </c>
      <c r="B73" s="479" t="s">
        <v>243</v>
      </c>
      <c r="C73" s="480" t="s">
        <v>214</v>
      </c>
      <c r="D73" s="481" t="s">
        <v>761</v>
      </c>
      <c r="E73" s="238" t="s">
        <v>179</v>
      </c>
      <c r="F73" s="403"/>
      <c r="G73" s="482" t="s">
        <v>628</v>
      </c>
      <c r="H73" s="482"/>
      <c r="I73" s="482"/>
      <c r="J73" s="482" t="s">
        <v>710</v>
      </c>
      <c r="K73" s="482" t="s">
        <v>730</v>
      </c>
      <c r="L73" s="483">
        <v>400000</v>
      </c>
      <c r="M73" s="198"/>
      <c r="N73" s="462"/>
      <c r="O73" s="199"/>
      <c r="P73" s="389"/>
      <c r="Q73" s="389"/>
      <c r="R73" s="389"/>
      <c r="S73" s="409">
        <v>14.551587373051026</v>
      </c>
      <c r="T73" s="220">
        <v>7.5</v>
      </c>
      <c r="U73" s="462"/>
      <c r="V73" s="205" t="s">
        <v>155</v>
      </c>
      <c r="W73" s="392"/>
      <c r="X73" s="393">
        <f t="shared" si="30"/>
        <v>120809.42313500452</v>
      </c>
      <c r="Y73" s="394"/>
      <c r="Z73" s="394"/>
      <c r="AA73" s="394" t="s">
        <v>161</v>
      </c>
      <c r="AB73" s="394"/>
      <c r="AC73" s="394"/>
      <c r="AD73" s="394"/>
      <c r="AE73" s="394"/>
      <c r="AF73" s="407">
        <f t="shared" ref="AF73:AF104" si="48">IF(AU73&lt;30,0,IF(AU73&lt;50,5,IF(AU73&lt;65,10,IF(AU73&lt;79,15,IF(AU73&gt;80,20)))))</f>
        <v>10</v>
      </c>
      <c r="AG73" s="407">
        <f t="shared" si="44"/>
        <v>0</v>
      </c>
      <c r="AH73" s="407">
        <f t="shared" ref="AH73:AH104" si="49">IF(AA73="Yes",15,0)</f>
        <v>15</v>
      </c>
      <c r="AI73" s="407">
        <f t="shared" si="45"/>
        <v>10</v>
      </c>
      <c r="AJ73" s="391" t="s">
        <v>161</v>
      </c>
      <c r="AK73" s="407">
        <f t="shared" si="46"/>
        <v>15</v>
      </c>
      <c r="AL73" s="391" t="s">
        <v>751</v>
      </c>
      <c r="AM73" s="407">
        <f t="shared" ref="AM73:AM104" si="50">IF(AN73="Yes",10,0)</f>
        <v>10</v>
      </c>
      <c r="AN73" s="391" t="s">
        <v>161</v>
      </c>
      <c r="AO73" s="407">
        <f t="shared" si="40"/>
        <v>0</v>
      </c>
      <c r="AP73" s="391" t="s">
        <v>162</v>
      </c>
      <c r="AQ73" s="407">
        <f t="shared" si="32"/>
        <v>0</v>
      </c>
      <c r="AR73" s="391" t="s">
        <v>162</v>
      </c>
      <c r="AS73" s="390"/>
      <c r="AT73" s="390"/>
      <c r="AU73" s="390">
        <v>50</v>
      </c>
      <c r="AV73" s="390"/>
      <c r="AW73" s="390"/>
      <c r="AX73" s="390"/>
      <c r="AY73" s="390"/>
      <c r="AZ73" s="390"/>
      <c r="BA73" s="457"/>
      <c r="BB73" s="448"/>
      <c r="BC73" s="457"/>
      <c r="BD73" s="387" t="s">
        <v>214</v>
      </c>
      <c r="BE73" s="396"/>
      <c r="BF73" s="344"/>
      <c r="BG73" s="396"/>
      <c r="BH73" s="344"/>
      <c r="BI73" s="396"/>
      <c r="BJ73" s="396"/>
      <c r="BK73" s="396"/>
      <c r="BL73" s="396"/>
      <c r="BM73" s="396"/>
      <c r="BN73" s="396"/>
      <c r="BO73" s="396"/>
      <c r="BP73" s="396"/>
      <c r="BQ73" s="406">
        <f t="shared" si="47"/>
        <v>60</v>
      </c>
      <c r="BR73" s="396"/>
      <c r="BS73" s="396"/>
      <c r="BT73" s="396"/>
      <c r="BU73" s="408"/>
      <c r="BV73" s="406">
        <f t="shared" si="42"/>
        <v>14.551587373051026</v>
      </c>
      <c r="BW73" s="406"/>
      <c r="BX73" s="408"/>
      <c r="BY73" s="396"/>
      <c r="BZ73" s="300"/>
      <c r="CA73" s="38" t="s">
        <v>734</v>
      </c>
      <c r="CB73" s="300"/>
      <c r="CC73" s="304"/>
      <c r="CD73" s="300"/>
      <c r="CE73" s="304"/>
      <c r="CF73" s="300"/>
      <c r="CG73" s="304"/>
      <c r="CH73" s="300"/>
      <c r="CI73" s="301"/>
      <c r="CJ73" s="301"/>
      <c r="CK73" s="304"/>
      <c r="CL73" s="304"/>
      <c r="CM73" s="304"/>
      <c r="CN73" s="302"/>
      <c r="CO73" s="302">
        <v>0.43</v>
      </c>
      <c r="CP73" s="301"/>
      <c r="CQ73" s="301"/>
      <c r="CR73" s="300"/>
      <c r="CS73" s="300"/>
      <c r="CT73" s="301"/>
      <c r="CU73" s="301"/>
      <c r="CV73" s="300"/>
      <c r="CW73" s="300"/>
      <c r="CX73" s="302"/>
      <c r="CY73" s="302"/>
      <c r="CZ73" s="299">
        <f>77*0.1</f>
        <v>7.7</v>
      </c>
      <c r="DA73" s="299"/>
      <c r="DB73" s="302"/>
      <c r="DC73" s="299"/>
      <c r="DD73" s="299"/>
      <c r="DE73" s="298"/>
      <c r="DF73" s="298"/>
      <c r="DG73" s="298"/>
      <c r="DH73" s="303"/>
      <c r="DI73" s="302"/>
      <c r="DJ73" s="302"/>
      <c r="DK73" s="302"/>
      <c r="DL73" s="302"/>
      <c r="DM73" s="302"/>
      <c r="DN73" s="298"/>
      <c r="DO73" s="297"/>
      <c r="DP73" s="301"/>
      <c r="DQ73" s="301"/>
      <c r="DR73" s="300"/>
      <c r="DS73" s="300"/>
      <c r="DT73" s="301"/>
      <c r="DU73" s="300"/>
      <c r="DV73" s="300"/>
      <c r="DW73" s="304"/>
      <c r="DX73" s="304"/>
      <c r="DY73" s="301"/>
      <c r="DZ73" s="301"/>
      <c r="EA73" s="300"/>
      <c r="EB73" s="301"/>
      <c r="EC73" s="300"/>
      <c r="ED73" s="52">
        <v>380000</v>
      </c>
      <c r="EE73" s="52">
        <v>0</v>
      </c>
      <c r="EF73" s="303"/>
      <c r="EG73" s="52">
        <v>400000</v>
      </c>
      <c r="EH73" s="51">
        <v>0</v>
      </c>
      <c r="EI73" s="303">
        <v>400000</v>
      </c>
      <c r="EJ73" s="303"/>
      <c r="EK73" s="301"/>
    </row>
    <row r="74" spans="1:141" ht="92.45" hidden="1" customHeight="1" x14ac:dyDescent="0.2">
      <c r="A74" s="403" t="s">
        <v>102</v>
      </c>
      <c r="B74" s="404" t="s">
        <v>251</v>
      </c>
      <c r="C74" s="404" t="s">
        <v>214</v>
      </c>
      <c r="D74" s="238" t="s">
        <v>757</v>
      </c>
      <c r="E74" s="238" t="s">
        <v>153</v>
      </c>
      <c r="F74" s="403" t="s">
        <v>248</v>
      </c>
      <c r="G74" s="403" t="s">
        <v>239</v>
      </c>
      <c r="H74" s="403" t="s">
        <v>249</v>
      </c>
      <c r="I74" s="403" t="s">
        <v>250</v>
      </c>
      <c r="J74" s="403" t="s">
        <v>173</v>
      </c>
      <c r="K74" s="403" t="s">
        <v>167</v>
      </c>
      <c r="L74" s="405">
        <v>116900000</v>
      </c>
      <c r="M74" s="126">
        <v>10.169185073380103</v>
      </c>
      <c r="N74" s="462"/>
      <c r="O74" s="103">
        <v>9.8457510643364152</v>
      </c>
      <c r="P74" s="331">
        <f>(V74+W74+Y74+Z74+AB74+AD74)</f>
        <v>55</v>
      </c>
      <c r="Q74" s="331">
        <v>3.6</v>
      </c>
      <c r="R74" s="331">
        <f>O74+P74+Q74</f>
        <v>68.445751064336406</v>
      </c>
      <c r="S74" s="406">
        <v>6.5632928241854991</v>
      </c>
      <c r="T74" s="219">
        <v>5.25</v>
      </c>
      <c r="U74" s="462"/>
      <c r="V74" s="104">
        <f>IF(AU74&lt;30,0,IF(AU74&lt;50,5,IF(AU74&lt;65,10,IF(AU74&gt;66,15))))</f>
        <v>5</v>
      </c>
      <c r="W74" s="338">
        <f>IF(X74&lt;499,15,IF(X74&lt;999,10,IF(X74&lt;1499,5,IF(X74&gt;1500,0))))</f>
        <v>0</v>
      </c>
      <c r="X74" s="384">
        <f t="shared" si="30"/>
        <v>1998.9636506206675</v>
      </c>
      <c r="Y74" s="338">
        <f>IF(DD74&lt;500,0,IF(DD74&lt;1000,5,IF(DD74&gt;1000,10)))</f>
        <v>0</v>
      </c>
      <c r="Z74" s="338">
        <f>IF(AA74="Yes",20,0)</f>
        <v>20</v>
      </c>
      <c r="AA74" s="331" t="s">
        <v>161</v>
      </c>
      <c r="AB74" s="338">
        <f>IF(AC74="Yes",10,0)</f>
        <v>10</v>
      </c>
      <c r="AC74" s="385" t="s">
        <v>161</v>
      </c>
      <c r="AD74" s="338">
        <f>IF(AE74="Yes",20,0)</f>
        <v>20</v>
      </c>
      <c r="AE74" s="385" t="s">
        <v>161</v>
      </c>
      <c r="AF74" s="407">
        <f t="shared" si="48"/>
        <v>5</v>
      </c>
      <c r="AG74" s="407">
        <f t="shared" si="44"/>
        <v>10</v>
      </c>
      <c r="AH74" s="407">
        <f t="shared" si="49"/>
        <v>15</v>
      </c>
      <c r="AI74" s="407">
        <v>10</v>
      </c>
      <c r="AJ74" s="406" t="s">
        <v>162</v>
      </c>
      <c r="AK74" s="407">
        <f t="shared" si="46"/>
        <v>15</v>
      </c>
      <c r="AL74" s="406" t="s">
        <v>751</v>
      </c>
      <c r="AM74" s="407">
        <f t="shared" si="50"/>
        <v>10</v>
      </c>
      <c r="AN74" s="406" t="s">
        <v>161</v>
      </c>
      <c r="AO74" s="407">
        <f t="shared" si="40"/>
        <v>0</v>
      </c>
      <c r="AP74" s="406" t="s">
        <v>162</v>
      </c>
      <c r="AQ74" s="407">
        <f t="shared" si="32"/>
        <v>0</v>
      </c>
      <c r="AR74" s="406" t="s">
        <v>162</v>
      </c>
      <c r="AS74" s="385">
        <v>16.037487030331597</v>
      </c>
      <c r="AT74" s="385">
        <v>1.6236561163387512E-2</v>
      </c>
      <c r="AU74" s="385">
        <v>49.579204650359998</v>
      </c>
      <c r="AV74" s="385">
        <v>1.8147225661842494</v>
      </c>
      <c r="AW74" s="385">
        <v>0.32203017658757549</v>
      </c>
      <c r="AX74" s="385">
        <v>44.018879968</v>
      </c>
      <c r="AY74" s="385">
        <v>0</v>
      </c>
      <c r="AZ74" s="385">
        <v>0</v>
      </c>
      <c r="BA74" s="455"/>
      <c r="BB74" s="448"/>
      <c r="BC74" s="442"/>
      <c r="BD74" s="337" t="s">
        <v>214</v>
      </c>
      <c r="BE74" s="386">
        <v>100</v>
      </c>
      <c r="BF74" s="337" t="s">
        <v>156</v>
      </c>
      <c r="BG74" s="386" t="s">
        <v>156</v>
      </c>
      <c r="BH74" s="337" t="s">
        <v>156</v>
      </c>
      <c r="BI74" s="386" t="s">
        <v>156</v>
      </c>
      <c r="BJ74" s="386" t="s">
        <v>195</v>
      </c>
      <c r="BK74" s="386">
        <v>100</v>
      </c>
      <c r="BL74" s="386" t="s">
        <v>156</v>
      </c>
      <c r="BM74" s="386" t="s">
        <v>156</v>
      </c>
      <c r="BN74" s="386" t="s">
        <v>156</v>
      </c>
      <c r="BO74" s="386" t="s">
        <v>156</v>
      </c>
      <c r="BP74" s="331">
        <f>SUM(V74+W74+Y74+Z74+AB74+AD74)</f>
        <v>55</v>
      </c>
      <c r="BQ74" s="406">
        <f>SUM(AF74+AG74+AH74+AI74+AK74+AM74+AO74+AQ74)</f>
        <v>65</v>
      </c>
      <c r="BR74" s="331"/>
      <c r="BS74" s="406"/>
      <c r="BT74" s="338"/>
      <c r="BU74" s="407"/>
      <c r="BV74" s="406">
        <f t="shared" si="42"/>
        <v>6.5632928241854991</v>
      </c>
      <c r="BW74" s="406"/>
      <c r="BX74" s="410" t="s">
        <v>809</v>
      </c>
      <c r="BY74" s="331">
        <f>O74+BT74*0.25</f>
        <v>9.8457510643364152</v>
      </c>
      <c r="BZ74" s="331"/>
      <c r="CA74" s="282" t="s">
        <v>251</v>
      </c>
      <c r="CB74" s="308">
        <v>50.79</v>
      </c>
      <c r="CC74" s="282" t="s">
        <v>215</v>
      </c>
      <c r="CD74" s="308">
        <v>49.21</v>
      </c>
      <c r="CE74" s="282" t="s">
        <v>156</v>
      </c>
      <c r="CF74" s="308" t="s">
        <v>156</v>
      </c>
      <c r="CG74" s="282" t="s">
        <v>156</v>
      </c>
      <c r="CH74" s="308" t="s">
        <v>156</v>
      </c>
      <c r="CI74" s="284">
        <v>1</v>
      </c>
      <c r="CJ74" s="284" t="s">
        <v>184</v>
      </c>
      <c r="CK74" s="282" t="s">
        <v>198</v>
      </c>
      <c r="CL74" s="282" t="s">
        <v>216</v>
      </c>
      <c r="CM74" s="282" t="s">
        <v>252</v>
      </c>
      <c r="CN74" s="307">
        <v>15.565360119999999</v>
      </c>
      <c r="CO74" s="307">
        <v>15.565360119999999</v>
      </c>
      <c r="CP74" s="284" t="s">
        <v>174</v>
      </c>
      <c r="CQ74" s="284" t="s">
        <v>158</v>
      </c>
      <c r="CR74" s="308">
        <v>1</v>
      </c>
      <c r="CS74" s="308">
        <v>2</v>
      </c>
      <c r="CT74" s="284" t="s">
        <v>159</v>
      </c>
      <c r="CU74" s="284" t="s">
        <v>160</v>
      </c>
      <c r="CV74" s="308">
        <v>55</v>
      </c>
      <c r="CW74" s="308">
        <v>55</v>
      </c>
      <c r="CX74" s="307">
        <v>9.6602817719101992</v>
      </c>
      <c r="CY74" s="307">
        <v>90.339718228089794</v>
      </c>
      <c r="CZ74" s="309">
        <v>3757.079988</v>
      </c>
      <c r="DA74" s="309">
        <v>15509.470209999999</v>
      </c>
      <c r="DB74" s="307">
        <v>0.24224425058552662</v>
      </c>
      <c r="DC74" s="309">
        <v>3394.1354747631499</v>
      </c>
      <c r="DD74" s="309">
        <v>362.9445132368499</v>
      </c>
      <c r="DE74" s="310">
        <v>74923.879907980401</v>
      </c>
      <c r="DF74" s="310">
        <v>8011.8225466282393</v>
      </c>
      <c r="DG74" s="310">
        <v>82935.702454608647</v>
      </c>
      <c r="DH74" s="283">
        <v>1898054</v>
      </c>
      <c r="DI74" s="307">
        <v>55.621653420000001</v>
      </c>
      <c r="DJ74" s="307">
        <v>44.958995770000001</v>
      </c>
      <c r="DK74" s="307">
        <v>48.171840009999997</v>
      </c>
      <c r="DL74" s="307" t="s">
        <v>156</v>
      </c>
      <c r="DM74" s="307" t="s">
        <v>156</v>
      </c>
      <c r="DN74" s="310">
        <v>1</v>
      </c>
      <c r="DO74" s="311">
        <v>5.4406035317515099E-6</v>
      </c>
      <c r="DP74" s="284" t="s">
        <v>162</v>
      </c>
      <c r="DQ74" s="284" t="s">
        <v>162</v>
      </c>
      <c r="DR74" s="308">
        <v>12</v>
      </c>
      <c r="DS74" s="308">
        <v>12</v>
      </c>
      <c r="DT74" s="284" t="s">
        <v>162</v>
      </c>
      <c r="DU74" s="308">
        <v>1</v>
      </c>
      <c r="DV74" s="308">
        <v>0</v>
      </c>
      <c r="DW74" s="282" t="s">
        <v>175</v>
      </c>
      <c r="DX74" s="282" t="s">
        <v>164</v>
      </c>
      <c r="DY74" s="284" t="s">
        <v>165</v>
      </c>
      <c r="DZ74" s="284" t="s">
        <v>176</v>
      </c>
      <c r="EA74" s="308">
        <v>2</v>
      </c>
      <c r="EB74" s="284" t="s">
        <v>161</v>
      </c>
      <c r="EC74" s="308">
        <v>37</v>
      </c>
      <c r="ED74" s="283">
        <v>91500000</v>
      </c>
      <c r="EE74" s="283">
        <v>20000000</v>
      </c>
      <c r="EF74" s="283">
        <v>5400000</v>
      </c>
      <c r="EG74" s="283">
        <v>116900000</v>
      </c>
      <c r="EH74" s="283" t="s">
        <v>156</v>
      </c>
      <c r="EI74" s="283">
        <v>116900000</v>
      </c>
      <c r="EJ74" s="283">
        <v>116900000</v>
      </c>
      <c r="EK74" s="284" t="s">
        <v>156</v>
      </c>
    </row>
    <row r="75" spans="1:141" ht="85.15" hidden="1" customHeight="1" x14ac:dyDescent="0.2">
      <c r="A75" s="478" t="s">
        <v>617</v>
      </c>
      <c r="B75" s="479" t="s">
        <v>327</v>
      </c>
      <c r="C75" s="480" t="s">
        <v>214</v>
      </c>
      <c r="D75" s="481" t="s">
        <v>761</v>
      </c>
      <c r="E75" s="238" t="s">
        <v>179</v>
      </c>
      <c r="F75" s="403"/>
      <c r="G75" s="482" t="s">
        <v>643</v>
      </c>
      <c r="H75" s="482" t="s">
        <v>643</v>
      </c>
      <c r="I75" s="482" t="s">
        <v>643</v>
      </c>
      <c r="J75" s="482" t="s">
        <v>727</v>
      </c>
      <c r="K75" s="482" t="s">
        <v>730</v>
      </c>
      <c r="L75" s="483">
        <v>400000</v>
      </c>
      <c r="M75" s="198"/>
      <c r="N75" s="462"/>
      <c r="O75" s="199"/>
      <c r="P75" s="389"/>
      <c r="Q75" s="389"/>
      <c r="R75" s="389"/>
      <c r="S75" s="409">
        <v>9.2594271087650011</v>
      </c>
      <c r="T75" s="220">
        <v>3.75</v>
      </c>
      <c r="U75" s="462"/>
      <c r="V75" s="205" t="s">
        <v>155</v>
      </c>
      <c r="W75" s="392"/>
      <c r="X75" s="393">
        <f t="shared" si="30"/>
        <v>1871.3051080641271</v>
      </c>
      <c r="Y75" s="394"/>
      <c r="Z75" s="394"/>
      <c r="AA75" s="394" t="s">
        <v>161</v>
      </c>
      <c r="AB75" s="394"/>
      <c r="AC75" s="394"/>
      <c r="AD75" s="394"/>
      <c r="AE75" s="394"/>
      <c r="AF75" s="407">
        <f t="shared" si="48"/>
        <v>0</v>
      </c>
      <c r="AG75" s="407">
        <f t="shared" si="44"/>
        <v>10</v>
      </c>
      <c r="AH75" s="407">
        <f t="shared" si="49"/>
        <v>15</v>
      </c>
      <c r="AI75" s="407">
        <f>IF(AJ75="Yes",10,0)</f>
        <v>10</v>
      </c>
      <c r="AJ75" s="391" t="s">
        <v>161</v>
      </c>
      <c r="AK75" s="407">
        <f t="shared" si="46"/>
        <v>15</v>
      </c>
      <c r="AL75" s="391" t="s">
        <v>751</v>
      </c>
      <c r="AM75" s="407">
        <f t="shared" si="50"/>
        <v>10</v>
      </c>
      <c r="AN75" s="391" t="s">
        <v>161</v>
      </c>
      <c r="AO75" s="407">
        <f t="shared" si="40"/>
        <v>0</v>
      </c>
      <c r="AP75" s="391" t="s">
        <v>162</v>
      </c>
      <c r="AQ75" s="407">
        <f t="shared" si="32"/>
        <v>0</v>
      </c>
      <c r="AR75" s="391" t="s">
        <v>162</v>
      </c>
      <c r="AS75" s="390"/>
      <c r="AT75" s="390"/>
      <c r="AU75" s="390">
        <v>12.5</v>
      </c>
      <c r="AV75" s="390"/>
      <c r="AW75" s="390"/>
      <c r="AX75" s="390"/>
      <c r="AY75" s="390"/>
      <c r="AZ75" s="390"/>
      <c r="BA75" s="457"/>
      <c r="BB75" s="448"/>
      <c r="BC75" s="457"/>
      <c r="BD75" s="344" t="s">
        <v>214</v>
      </c>
      <c r="BE75" s="396"/>
      <c r="BF75" s="344"/>
      <c r="BG75" s="396"/>
      <c r="BH75" s="344"/>
      <c r="BI75" s="396"/>
      <c r="BJ75" s="396"/>
      <c r="BK75" s="396"/>
      <c r="BL75" s="396"/>
      <c r="BM75" s="396"/>
      <c r="BN75" s="396"/>
      <c r="BO75" s="396"/>
      <c r="BP75" s="396"/>
      <c r="BQ75" s="406">
        <f>SUM(AF75+AG75+AH75+AI75+AK75+AM75+AO75)</f>
        <v>60</v>
      </c>
      <c r="BR75" s="396"/>
      <c r="BS75" s="396"/>
      <c r="BT75" s="396"/>
      <c r="BU75" s="408"/>
      <c r="BV75" s="406">
        <f t="shared" si="42"/>
        <v>9.2594271087650011</v>
      </c>
      <c r="BW75" s="406"/>
      <c r="BX75" s="408"/>
      <c r="BY75" s="396"/>
      <c r="BZ75" s="300"/>
      <c r="CA75" s="38" t="s">
        <v>344</v>
      </c>
      <c r="CB75" s="300"/>
      <c r="CC75" s="304"/>
      <c r="CD75" s="300"/>
      <c r="CE75" s="304"/>
      <c r="CF75" s="300"/>
      <c r="CG75" s="304"/>
      <c r="CH75" s="300"/>
      <c r="CI75" s="301"/>
      <c r="CJ75" s="301"/>
      <c r="CK75" s="304"/>
      <c r="CL75" s="304"/>
      <c r="CM75" s="304"/>
      <c r="CN75" s="302"/>
      <c r="CO75" s="302">
        <v>0.96</v>
      </c>
      <c r="CP75" s="301"/>
      <c r="CQ75" s="301"/>
      <c r="CR75" s="300"/>
      <c r="CS75" s="300"/>
      <c r="CT75" s="301"/>
      <c r="CU75" s="301"/>
      <c r="CV75" s="300"/>
      <c r="CW75" s="300"/>
      <c r="CX75" s="302"/>
      <c r="CY75" s="302"/>
      <c r="CZ75" s="299">
        <f>2226.61*0.1</f>
        <v>222.66100000000003</v>
      </c>
      <c r="DA75" s="299"/>
      <c r="DB75" s="302"/>
      <c r="DC75" s="299"/>
      <c r="DD75" s="299"/>
      <c r="DE75" s="298"/>
      <c r="DF75" s="298"/>
      <c r="DG75" s="298"/>
      <c r="DH75" s="303"/>
      <c r="DI75" s="302"/>
      <c r="DJ75" s="302"/>
      <c r="DK75" s="302"/>
      <c r="DL75" s="302"/>
      <c r="DM75" s="302"/>
      <c r="DN75" s="298"/>
      <c r="DO75" s="297"/>
      <c r="DP75" s="301"/>
      <c r="DQ75" s="301"/>
      <c r="DR75" s="300"/>
      <c r="DS75" s="300"/>
      <c r="DT75" s="301"/>
      <c r="DU75" s="300"/>
      <c r="DV75" s="300"/>
      <c r="DW75" s="304"/>
      <c r="DX75" s="304"/>
      <c r="DY75" s="301"/>
      <c r="DZ75" s="301"/>
      <c r="EA75" s="300"/>
      <c r="EB75" s="301"/>
      <c r="EC75" s="300"/>
      <c r="ED75" s="52">
        <v>380000</v>
      </c>
      <c r="EE75" s="52">
        <v>0</v>
      </c>
      <c r="EF75" s="303"/>
      <c r="EG75" s="52">
        <v>400000</v>
      </c>
      <c r="EH75" s="51">
        <v>0</v>
      </c>
      <c r="EI75" s="303">
        <v>400000</v>
      </c>
      <c r="EJ75" s="303"/>
      <c r="EK75" s="301"/>
    </row>
    <row r="76" spans="1:141" ht="79.150000000000006" hidden="1" customHeight="1" x14ac:dyDescent="0.2">
      <c r="A76" s="403" t="s">
        <v>127</v>
      </c>
      <c r="B76" s="404" t="s">
        <v>376</v>
      </c>
      <c r="C76" s="404" t="s">
        <v>214</v>
      </c>
      <c r="D76" s="238" t="s">
        <v>757</v>
      </c>
      <c r="E76" s="238" t="s">
        <v>153</v>
      </c>
      <c r="F76" s="403" t="s">
        <v>373</v>
      </c>
      <c r="G76" s="403" t="s">
        <v>177</v>
      </c>
      <c r="H76" s="403" t="s">
        <v>374</v>
      </c>
      <c r="I76" s="403" t="s">
        <v>375</v>
      </c>
      <c r="J76" s="403" t="s">
        <v>173</v>
      </c>
      <c r="K76" s="403" t="s">
        <v>167</v>
      </c>
      <c r="L76" s="405">
        <v>20780000</v>
      </c>
      <c r="M76" s="126">
        <v>5.3659988106159062</v>
      </c>
      <c r="N76" s="462"/>
      <c r="O76" s="103">
        <v>2.4071891913157408</v>
      </c>
      <c r="P76" s="331">
        <f>(V76+W76+Y76+Z76+AB76+AD76)</f>
        <v>55</v>
      </c>
      <c r="Q76" s="331">
        <v>6.3</v>
      </c>
      <c r="R76" s="331">
        <f>O76+P76+Q76</f>
        <v>63.707189191315734</v>
      </c>
      <c r="S76" s="406">
        <v>1.6040208211594833</v>
      </c>
      <c r="T76" s="219">
        <v>9</v>
      </c>
      <c r="U76" s="462"/>
      <c r="V76" s="104">
        <f>IF(AU76&lt;30,0,IF(AU76&lt;50,5,IF(AU76&lt;65,10,IF(AU76&gt;66,15))))</f>
        <v>0</v>
      </c>
      <c r="W76" s="338">
        <f>IF(X76&lt;499,15,IF(X76&lt;999,10,IF(X76&lt;1499,5,IF(X76&gt;1500,0))))</f>
        <v>5</v>
      </c>
      <c r="X76" s="384">
        <f t="shared" si="30"/>
        <v>1402.7886202635034</v>
      </c>
      <c r="Y76" s="338">
        <f>IF(DD76&lt;500,0,IF(DD76&lt;1000,5,IF(DD76&gt;1000,10)))</f>
        <v>0</v>
      </c>
      <c r="Z76" s="338">
        <f>IF(AA76="Yes",20,0)</f>
        <v>20</v>
      </c>
      <c r="AA76" s="331" t="s">
        <v>161</v>
      </c>
      <c r="AB76" s="338">
        <f t="shared" ref="AB76:AB88" si="51">IF(AC76="Yes",10,0)</f>
        <v>10</v>
      </c>
      <c r="AC76" s="385" t="s">
        <v>161</v>
      </c>
      <c r="AD76" s="338">
        <f>IF(AE76="Yes",20,0)</f>
        <v>20</v>
      </c>
      <c r="AE76" s="385" t="s">
        <v>161</v>
      </c>
      <c r="AF76" s="407">
        <f t="shared" si="48"/>
        <v>0</v>
      </c>
      <c r="AG76" s="407">
        <f t="shared" si="44"/>
        <v>15</v>
      </c>
      <c r="AH76" s="407">
        <f t="shared" si="49"/>
        <v>15</v>
      </c>
      <c r="AI76" s="407">
        <v>10</v>
      </c>
      <c r="AJ76" s="406" t="s">
        <v>162</v>
      </c>
      <c r="AK76" s="407">
        <f t="shared" si="46"/>
        <v>15</v>
      </c>
      <c r="AL76" s="406" t="s">
        <v>751</v>
      </c>
      <c r="AM76" s="407">
        <f t="shared" si="50"/>
        <v>10</v>
      </c>
      <c r="AN76" s="406" t="s">
        <v>161</v>
      </c>
      <c r="AO76" s="407">
        <f t="shared" si="40"/>
        <v>0</v>
      </c>
      <c r="AP76" s="406" t="s">
        <v>162</v>
      </c>
      <c r="AQ76" s="407">
        <f t="shared" si="32"/>
        <v>0</v>
      </c>
      <c r="AR76" s="406" t="s">
        <v>162</v>
      </c>
      <c r="AS76" s="385">
        <v>16.017049020064515</v>
      </c>
      <c r="AT76" s="385">
        <v>2.3159191530317612E-2</v>
      </c>
      <c r="AU76" s="385">
        <v>0</v>
      </c>
      <c r="AV76" s="385">
        <v>1.8563572953123741</v>
      </c>
      <c r="AW76" s="385">
        <v>1.8266488807498149</v>
      </c>
      <c r="AX76" s="385">
        <v>31.250646215000003</v>
      </c>
      <c r="AY76" s="385">
        <v>0</v>
      </c>
      <c r="AZ76" s="385">
        <v>0</v>
      </c>
      <c r="BA76" s="455"/>
      <c r="BB76" s="448"/>
      <c r="BC76" s="442"/>
      <c r="BD76" s="337" t="s">
        <v>214</v>
      </c>
      <c r="BE76" s="386">
        <v>100</v>
      </c>
      <c r="BF76" s="337" t="s">
        <v>156</v>
      </c>
      <c r="BG76" s="386" t="s">
        <v>156</v>
      </c>
      <c r="BH76" s="337" t="s">
        <v>156</v>
      </c>
      <c r="BI76" s="386" t="s">
        <v>156</v>
      </c>
      <c r="BJ76" s="386" t="s">
        <v>195</v>
      </c>
      <c r="BK76" s="386">
        <v>100</v>
      </c>
      <c r="BL76" s="386" t="s">
        <v>156</v>
      </c>
      <c r="BM76" s="386" t="s">
        <v>156</v>
      </c>
      <c r="BN76" s="386" t="s">
        <v>156</v>
      </c>
      <c r="BO76" s="386" t="s">
        <v>156</v>
      </c>
      <c r="BP76" s="331">
        <f>SUM(V76+W76+Y76+Z76+AB76+AD76)</f>
        <v>55</v>
      </c>
      <c r="BQ76" s="406">
        <f t="shared" ref="BQ76:BQ96" si="52">SUM(AF76+AG76+AH76+AI76+AK76+AM76+AO76+AQ76)</f>
        <v>65</v>
      </c>
      <c r="BR76" s="331"/>
      <c r="BS76" s="406"/>
      <c r="BT76" s="338"/>
      <c r="BU76" s="407"/>
      <c r="BV76" s="406">
        <f t="shared" si="42"/>
        <v>1.6040208211594833</v>
      </c>
      <c r="BW76" s="406"/>
      <c r="BX76" s="410" t="s">
        <v>809</v>
      </c>
      <c r="BY76" s="331">
        <f>O76+BT76*0.25</f>
        <v>2.4071891913157408</v>
      </c>
      <c r="BZ76" s="331"/>
      <c r="CA76" s="282" t="s">
        <v>376</v>
      </c>
      <c r="CB76" s="308">
        <v>100</v>
      </c>
      <c r="CC76" s="282" t="s">
        <v>156</v>
      </c>
      <c r="CD76" s="308" t="s">
        <v>156</v>
      </c>
      <c r="CE76" s="282" t="s">
        <v>156</v>
      </c>
      <c r="CF76" s="308" t="s">
        <v>156</v>
      </c>
      <c r="CG76" s="282" t="s">
        <v>156</v>
      </c>
      <c r="CH76" s="308" t="s">
        <v>156</v>
      </c>
      <c r="CI76" s="284">
        <v>1</v>
      </c>
      <c r="CJ76" s="284" t="s">
        <v>184</v>
      </c>
      <c r="CK76" s="282" t="s">
        <v>198</v>
      </c>
      <c r="CL76" s="282" t="s">
        <v>216</v>
      </c>
      <c r="CM76" s="282" t="s">
        <v>377</v>
      </c>
      <c r="CN76" s="307">
        <v>3.95</v>
      </c>
      <c r="CO76" s="307">
        <v>3.95</v>
      </c>
      <c r="CP76" s="284" t="s">
        <v>174</v>
      </c>
      <c r="CQ76" s="284" t="s">
        <v>158</v>
      </c>
      <c r="CR76" s="308">
        <v>1</v>
      </c>
      <c r="CS76" s="308">
        <v>2</v>
      </c>
      <c r="CT76" s="284" t="s">
        <v>159</v>
      </c>
      <c r="CU76" s="284" t="s">
        <v>160</v>
      </c>
      <c r="CV76" s="308">
        <v>55</v>
      </c>
      <c r="CW76" s="308">
        <v>55</v>
      </c>
      <c r="CX76" s="307">
        <v>9.9000035722608004</v>
      </c>
      <c r="CY76" s="307">
        <v>90.0999964277392</v>
      </c>
      <c r="CZ76" s="309">
        <v>3750.2154049999999</v>
      </c>
      <c r="DA76" s="309">
        <v>15500</v>
      </c>
      <c r="DB76" s="307">
        <v>0.24194938096774193</v>
      </c>
      <c r="DC76" s="309">
        <v>3378.9439459375253</v>
      </c>
      <c r="DD76" s="309">
        <v>371.27145906247483</v>
      </c>
      <c r="DE76" s="310">
        <v>18928.229631697483</v>
      </c>
      <c r="DF76" s="310">
        <v>2079.7952097663565</v>
      </c>
      <c r="DG76" s="310">
        <v>21008.024841463841</v>
      </c>
      <c r="DH76" s="283">
        <v>481248</v>
      </c>
      <c r="DI76" s="307">
        <v>0</v>
      </c>
      <c r="DJ76" s="307">
        <v>0</v>
      </c>
      <c r="DK76" s="307">
        <v>0</v>
      </c>
      <c r="DL76" s="307" t="s">
        <v>156</v>
      </c>
      <c r="DM76" s="307" t="s">
        <v>156</v>
      </c>
      <c r="DN76" s="310">
        <v>7</v>
      </c>
      <c r="DO76" s="311">
        <v>2.9532977614996302E-5</v>
      </c>
      <c r="DP76" s="284" t="s">
        <v>162</v>
      </c>
      <c r="DQ76" s="284" t="s">
        <v>162</v>
      </c>
      <c r="DR76" s="308">
        <v>12</v>
      </c>
      <c r="DS76" s="308">
        <v>12</v>
      </c>
      <c r="DT76" s="284" t="s">
        <v>162</v>
      </c>
      <c r="DU76" s="308">
        <v>0</v>
      </c>
      <c r="DV76" s="308">
        <v>0</v>
      </c>
      <c r="DW76" s="282" t="s">
        <v>175</v>
      </c>
      <c r="DX76" s="282" t="s">
        <v>164</v>
      </c>
      <c r="DY76" s="284" t="s">
        <v>165</v>
      </c>
      <c r="DZ76" s="284" t="s">
        <v>176</v>
      </c>
      <c r="EA76" s="308">
        <v>1</v>
      </c>
      <c r="EB76" s="284" t="s">
        <v>161</v>
      </c>
      <c r="EC76" s="308">
        <v>30</v>
      </c>
      <c r="ED76" s="283">
        <v>17800000</v>
      </c>
      <c r="EE76" s="283">
        <v>1730000</v>
      </c>
      <c r="EF76" s="283">
        <v>1250000</v>
      </c>
      <c r="EG76" s="283">
        <v>20780000</v>
      </c>
      <c r="EH76" s="283" t="s">
        <v>156</v>
      </c>
      <c r="EI76" s="283">
        <v>20780000</v>
      </c>
      <c r="EJ76" s="283">
        <v>20780000</v>
      </c>
      <c r="EK76" s="284" t="s">
        <v>156</v>
      </c>
    </row>
    <row r="77" spans="1:141" ht="123.6" hidden="1" customHeight="1" x14ac:dyDescent="0.2">
      <c r="A77" s="403" t="s">
        <v>128</v>
      </c>
      <c r="B77" s="404" t="s">
        <v>376</v>
      </c>
      <c r="C77" s="404" t="s">
        <v>214</v>
      </c>
      <c r="D77" s="238" t="s">
        <v>757</v>
      </c>
      <c r="E77" s="238" t="s">
        <v>153</v>
      </c>
      <c r="F77" s="403" t="s">
        <v>378</v>
      </c>
      <c r="G77" s="403" t="s">
        <v>177</v>
      </c>
      <c r="H77" s="403" t="s">
        <v>375</v>
      </c>
      <c r="I77" s="403" t="s">
        <v>379</v>
      </c>
      <c r="J77" s="403" t="s">
        <v>173</v>
      </c>
      <c r="K77" s="403" t="s">
        <v>167</v>
      </c>
      <c r="L77" s="405">
        <v>44850000</v>
      </c>
      <c r="M77" s="126">
        <v>5.2027678758907117</v>
      </c>
      <c r="N77" s="462"/>
      <c r="O77" s="103">
        <v>2.4071000419728881</v>
      </c>
      <c r="P77" s="331">
        <f>(V77+W77+Y77+Z77+AB77+AD77)</f>
        <v>55</v>
      </c>
      <c r="Q77" s="331">
        <v>6.3</v>
      </c>
      <c r="R77" s="331">
        <f>O77+P77+Q77</f>
        <v>63.707100041972886</v>
      </c>
      <c r="S77" s="406">
        <v>1.6039762464880569</v>
      </c>
      <c r="T77" s="219">
        <v>9</v>
      </c>
      <c r="U77" s="462"/>
      <c r="V77" s="104">
        <f>IF(AU77&lt;30,0,IF(AU77&lt;50,5,IF(AU77&lt;65,10,IF(AU77&gt;66,15))))</f>
        <v>0</v>
      </c>
      <c r="W77" s="338">
        <f>IF(X77&lt;499,15,IF(X77&lt;999,10,IF(X77&lt;1499,5,IF(X77&gt;1500,0))))</f>
        <v>5</v>
      </c>
      <c r="X77" s="384">
        <f t="shared" si="30"/>
        <v>1430.3182031467043</v>
      </c>
      <c r="Y77" s="338">
        <f>IF(DD77&lt;500,0,IF(DD77&lt;1000,5,IF(DD77&gt;1000,10)))</f>
        <v>0</v>
      </c>
      <c r="Z77" s="338">
        <f>IF(AA77="Yes",20,0)</f>
        <v>20</v>
      </c>
      <c r="AA77" s="331" t="s">
        <v>161</v>
      </c>
      <c r="AB77" s="338">
        <f t="shared" si="51"/>
        <v>10</v>
      </c>
      <c r="AC77" s="385" t="s">
        <v>161</v>
      </c>
      <c r="AD77" s="338">
        <f>IF(AE77="Yes",20,0)</f>
        <v>20</v>
      </c>
      <c r="AE77" s="385" t="s">
        <v>161</v>
      </c>
      <c r="AF77" s="407">
        <f t="shared" si="48"/>
        <v>0</v>
      </c>
      <c r="AG77" s="407">
        <f t="shared" si="44"/>
        <v>15</v>
      </c>
      <c r="AH77" s="407">
        <f t="shared" si="49"/>
        <v>15</v>
      </c>
      <c r="AI77" s="407">
        <v>10</v>
      </c>
      <c r="AJ77" s="406" t="s">
        <v>162</v>
      </c>
      <c r="AK77" s="407">
        <f t="shared" si="46"/>
        <v>15</v>
      </c>
      <c r="AL77" s="406" t="s">
        <v>751</v>
      </c>
      <c r="AM77" s="407">
        <f t="shared" si="50"/>
        <v>10</v>
      </c>
      <c r="AN77" s="406" t="s">
        <v>161</v>
      </c>
      <c r="AO77" s="407">
        <f t="shared" si="40"/>
        <v>0</v>
      </c>
      <c r="AP77" s="406" t="s">
        <v>162</v>
      </c>
      <c r="AQ77" s="407">
        <f t="shared" si="32"/>
        <v>0</v>
      </c>
      <c r="AR77" s="406" t="s">
        <v>162</v>
      </c>
      <c r="AS77" s="385">
        <v>16.017049020064515</v>
      </c>
      <c r="AT77" s="385">
        <v>2.2713444816053512E-2</v>
      </c>
      <c r="AU77" s="385">
        <v>0</v>
      </c>
      <c r="AV77" s="385">
        <v>1.8563572953123741</v>
      </c>
      <c r="AW77" s="385">
        <v>0.19567677364066899</v>
      </c>
      <c r="AX77" s="385">
        <v>31.250646215000003</v>
      </c>
      <c r="AY77" s="385">
        <v>0</v>
      </c>
      <c r="AZ77" s="385">
        <v>0</v>
      </c>
      <c r="BA77" s="455"/>
      <c r="BB77" s="448"/>
      <c r="BC77" s="442"/>
      <c r="BD77" s="337" t="s">
        <v>214</v>
      </c>
      <c r="BE77" s="386">
        <v>100</v>
      </c>
      <c r="BF77" s="337" t="s">
        <v>156</v>
      </c>
      <c r="BG77" s="386" t="s">
        <v>156</v>
      </c>
      <c r="BH77" s="337" t="s">
        <v>156</v>
      </c>
      <c r="BI77" s="386" t="s">
        <v>156</v>
      </c>
      <c r="BJ77" s="386" t="s">
        <v>195</v>
      </c>
      <c r="BK77" s="386">
        <v>100</v>
      </c>
      <c r="BL77" s="386" t="s">
        <v>156</v>
      </c>
      <c r="BM77" s="386" t="s">
        <v>156</v>
      </c>
      <c r="BN77" s="386" t="s">
        <v>156</v>
      </c>
      <c r="BO77" s="386" t="s">
        <v>156</v>
      </c>
      <c r="BP77" s="331">
        <f>SUM(V77+W77+Y77+Z77+AB77+AD77)</f>
        <v>55</v>
      </c>
      <c r="BQ77" s="406">
        <f t="shared" si="52"/>
        <v>65</v>
      </c>
      <c r="BR77" s="331"/>
      <c r="BS77" s="406"/>
      <c r="BT77" s="338"/>
      <c r="BU77" s="407"/>
      <c r="BV77" s="406">
        <f t="shared" si="42"/>
        <v>1.6039762464880569</v>
      </c>
      <c r="BW77" s="406"/>
      <c r="BX77" s="410" t="s">
        <v>809</v>
      </c>
      <c r="BY77" s="331">
        <f>O77+BT77*0.25</f>
        <v>2.4071000419728881</v>
      </c>
      <c r="BZ77" s="331"/>
      <c r="CA77" s="282" t="s">
        <v>376</v>
      </c>
      <c r="CB77" s="308">
        <v>100</v>
      </c>
      <c r="CC77" s="282" t="s">
        <v>156</v>
      </c>
      <c r="CD77" s="308" t="s">
        <v>156</v>
      </c>
      <c r="CE77" s="282" t="s">
        <v>156</v>
      </c>
      <c r="CF77" s="308" t="s">
        <v>156</v>
      </c>
      <c r="CG77" s="282" t="s">
        <v>156</v>
      </c>
      <c r="CH77" s="308" t="s">
        <v>156</v>
      </c>
      <c r="CI77" s="284">
        <v>1</v>
      </c>
      <c r="CJ77" s="284" t="s">
        <v>184</v>
      </c>
      <c r="CK77" s="282" t="s">
        <v>198</v>
      </c>
      <c r="CL77" s="282" t="s">
        <v>216</v>
      </c>
      <c r="CM77" s="282" t="s">
        <v>377</v>
      </c>
      <c r="CN77" s="307">
        <v>8.3612954199999994</v>
      </c>
      <c r="CO77" s="307">
        <v>8.3612954199999994</v>
      </c>
      <c r="CP77" s="284" t="s">
        <v>174</v>
      </c>
      <c r="CQ77" s="284" t="s">
        <v>158</v>
      </c>
      <c r="CR77" s="308">
        <v>1</v>
      </c>
      <c r="CS77" s="308">
        <v>2</v>
      </c>
      <c r="CT77" s="284" t="s">
        <v>159</v>
      </c>
      <c r="CU77" s="284" t="s">
        <v>160</v>
      </c>
      <c r="CV77" s="308">
        <v>55</v>
      </c>
      <c r="CW77" s="308">
        <v>55</v>
      </c>
      <c r="CX77" s="307">
        <v>9.9000035722608004</v>
      </c>
      <c r="CY77" s="307">
        <v>90.0999964277392</v>
      </c>
      <c r="CZ77" s="309">
        <v>3750.2154049999999</v>
      </c>
      <c r="DA77" s="309">
        <v>15500</v>
      </c>
      <c r="DB77" s="307">
        <v>0.24194938096774193</v>
      </c>
      <c r="DC77" s="309">
        <v>3378.9439459375253</v>
      </c>
      <c r="DD77" s="309">
        <v>371.27145906247483</v>
      </c>
      <c r="DE77" s="310">
        <v>40066.96701980244</v>
      </c>
      <c r="DF77" s="310">
        <v>4402.4764966980465</v>
      </c>
      <c r="DG77" s="310">
        <v>44469.443516500483</v>
      </c>
      <c r="DH77" s="283">
        <v>1018698</v>
      </c>
      <c r="DI77" s="307">
        <v>0</v>
      </c>
      <c r="DJ77" s="307">
        <v>0</v>
      </c>
      <c r="DK77" s="307">
        <v>0</v>
      </c>
      <c r="DL77" s="307" t="s">
        <v>156</v>
      </c>
      <c r="DM77" s="307" t="s">
        <v>156</v>
      </c>
      <c r="DN77" s="310">
        <v>1</v>
      </c>
      <c r="DO77" s="311">
        <v>2.91353547281338E-6</v>
      </c>
      <c r="DP77" s="284" t="s">
        <v>162</v>
      </c>
      <c r="DQ77" s="284" t="s">
        <v>162</v>
      </c>
      <c r="DR77" s="308">
        <v>12</v>
      </c>
      <c r="DS77" s="308">
        <v>12</v>
      </c>
      <c r="DT77" s="284" t="s">
        <v>162</v>
      </c>
      <c r="DU77" s="308">
        <v>0</v>
      </c>
      <c r="DV77" s="308">
        <v>0</v>
      </c>
      <c r="DW77" s="282" t="s">
        <v>175</v>
      </c>
      <c r="DX77" s="282" t="s">
        <v>164</v>
      </c>
      <c r="DY77" s="284" t="s">
        <v>165</v>
      </c>
      <c r="DZ77" s="284" t="s">
        <v>176</v>
      </c>
      <c r="EA77" s="308">
        <v>1</v>
      </c>
      <c r="EB77" s="284" t="s">
        <v>161</v>
      </c>
      <c r="EC77" s="308">
        <v>30</v>
      </c>
      <c r="ED77" s="283">
        <v>41500000</v>
      </c>
      <c r="EE77" s="283">
        <v>1300000</v>
      </c>
      <c r="EF77" s="283">
        <v>2050000</v>
      </c>
      <c r="EG77" s="283">
        <v>44850000</v>
      </c>
      <c r="EH77" s="283" t="s">
        <v>156</v>
      </c>
      <c r="EI77" s="283">
        <v>44850000</v>
      </c>
      <c r="EJ77" s="283">
        <v>44850000</v>
      </c>
      <c r="EK77" s="284" t="s">
        <v>156</v>
      </c>
    </row>
    <row r="78" spans="1:141" ht="49.15" hidden="1" customHeight="1" x14ac:dyDescent="0.2">
      <c r="A78" s="403" t="s">
        <v>115</v>
      </c>
      <c r="B78" s="404" t="s">
        <v>233</v>
      </c>
      <c r="C78" s="404" t="s">
        <v>214</v>
      </c>
      <c r="D78" s="238" t="s">
        <v>757</v>
      </c>
      <c r="E78" s="238" t="s">
        <v>185</v>
      </c>
      <c r="F78" s="403" t="s">
        <v>319</v>
      </c>
      <c r="G78" s="403" t="s">
        <v>320</v>
      </c>
      <c r="H78" s="403" t="s">
        <v>321</v>
      </c>
      <c r="I78" s="403" t="s">
        <v>156</v>
      </c>
      <c r="J78" s="403" t="s">
        <v>322</v>
      </c>
      <c r="K78" s="403" t="s">
        <v>187</v>
      </c>
      <c r="L78" s="405">
        <v>21318000</v>
      </c>
      <c r="M78" s="217"/>
      <c r="N78" s="462"/>
      <c r="O78" s="103">
        <v>15.32</v>
      </c>
      <c r="P78" s="331">
        <f>(V78+W78+Y78+Z78+AB78+AD78)</f>
        <v>35</v>
      </c>
      <c r="Q78" s="331">
        <v>4.95</v>
      </c>
      <c r="R78" s="331">
        <f>O78+P78+Q78</f>
        <v>55.27</v>
      </c>
      <c r="S78" s="406">
        <v>11.87</v>
      </c>
      <c r="T78" s="219">
        <v>7.5</v>
      </c>
      <c r="U78" s="462"/>
      <c r="V78" s="104">
        <f>IF(AU78&lt;30,0,IF(AU78&lt;50,5,IF(AU78&lt;65,10,IF(AU78&gt;66,15))))</f>
        <v>10</v>
      </c>
      <c r="W78" s="338">
        <f>IF(X78&lt;499,15,IF(X78&lt;999,10,IF(X78&lt;1499,5,IF(X78&gt;1500,0))))</f>
        <v>5</v>
      </c>
      <c r="X78" s="384">
        <f t="shared" si="30"/>
        <v>1416.5434087463095</v>
      </c>
      <c r="Y78" s="338">
        <f>IF(DD78&lt;500,0,IF(DD78&lt;1000,5,IF(DD78&gt;1000,10)))</f>
        <v>0</v>
      </c>
      <c r="Z78" s="338">
        <f>IF(AA78="Yes",20,0)</f>
        <v>20</v>
      </c>
      <c r="AA78" s="331" t="s">
        <v>161</v>
      </c>
      <c r="AB78" s="338">
        <f t="shared" si="51"/>
        <v>0</v>
      </c>
      <c r="AC78" s="385" t="s">
        <v>162</v>
      </c>
      <c r="AD78" s="338">
        <f>IF(AE78="Yes",20,0)</f>
        <v>0</v>
      </c>
      <c r="AE78" s="385" t="s">
        <v>162</v>
      </c>
      <c r="AF78" s="407">
        <f t="shared" si="48"/>
        <v>10</v>
      </c>
      <c r="AG78" s="407">
        <f>IF(BM76&lt;999,20,IF(BM76&lt;1499,15,IF(BM76&lt;1999,10,IF(BM76&lt;3999,5,IF(BM76&gt;4000,0)))))</f>
        <v>0</v>
      </c>
      <c r="AH78" s="407">
        <f t="shared" si="49"/>
        <v>15</v>
      </c>
      <c r="AI78" s="407">
        <v>10</v>
      </c>
      <c r="AJ78" s="406" t="s">
        <v>162</v>
      </c>
      <c r="AK78" s="407">
        <f t="shared" si="46"/>
        <v>15</v>
      </c>
      <c r="AL78" s="406" t="s">
        <v>751</v>
      </c>
      <c r="AM78" s="407">
        <f t="shared" si="50"/>
        <v>10</v>
      </c>
      <c r="AN78" s="406" t="s">
        <v>161</v>
      </c>
      <c r="AO78" s="407">
        <f t="shared" si="40"/>
        <v>0</v>
      </c>
      <c r="AP78" s="406" t="s">
        <v>162</v>
      </c>
      <c r="AQ78" s="407">
        <f t="shared" si="32"/>
        <v>0</v>
      </c>
      <c r="AR78" s="406" t="s">
        <v>162</v>
      </c>
      <c r="AS78" s="385">
        <v>15.607000817638772</v>
      </c>
      <c r="AT78" s="385">
        <v>0</v>
      </c>
      <c r="AU78" s="385">
        <v>53.139971694710994</v>
      </c>
      <c r="AV78" s="385">
        <v>0.88886058751024577</v>
      </c>
      <c r="AW78" s="385" t="s">
        <v>155</v>
      </c>
      <c r="AX78" s="385">
        <v>2.4787958946666668</v>
      </c>
      <c r="AY78" s="385">
        <v>50</v>
      </c>
      <c r="AZ78" s="385">
        <v>0</v>
      </c>
      <c r="BA78" s="455"/>
      <c r="BB78" s="448"/>
      <c r="BC78" s="442"/>
      <c r="BD78" s="337" t="s">
        <v>214</v>
      </c>
      <c r="BE78" s="386">
        <v>100</v>
      </c>
      <c r="BF78" s="337" t="s">
        <v>156</v>
      </c>
      <c r="BG78" s="386" t="s">
        <v>156</v>
      </c>
      <c r="BH78" s="337" t="s">
        <v>156</v>
      </c>
      <c r="BI78" s="386" t="s">
        <v>156</v>
      </c>
      <c r="BJ78" s="386" t="s">
        <v>195</v>
      </c>
      <c r="BK78" s="386">
        <v>100</v>
      </c>
      <c r="BL78" s="386" t="s">
        <v>156</v>
      </c>
      <c r="BM78" s="386" t="s">
        <v>156</v>
      </c>
      <c r="BN78" s="386" t="s">
        <v>156</v>
      </c>
      <c r="BO78" s="386" t="s">
        <v>156</v>
      </c>
      <c r="BP78" s="331">
        <f>SUM(V78+W78+Y78+Z78+AB78+AD78)</f>
        <v>35</v>
      </c>
      <c r="BQ78" s="406">
        <f t="shared" si="52"/>
        <v>60</v>
      </c>
      <c r="BR78" s="331"/>
      <c r="BS78" s="406"/>
      <c r="BT78" s="338"/>
      <c r="BU78" s="407"/>
      <c r="BV78" s="406">
        <f t="shared" si="42"/>
        <v>11.87</v>
      </c>
      <c r="BW78" s="406"/>
      <c r="BX78" s="410" t="s">
        <v>809</v>
      </c>
      <c r="BY78" s="331">
        <f>O78+BT78*0.25</f>
        <v>15.32</v>
      </c>
      <c r="BZ78" s="331"/>
      <c r="CA78" s="282" t="s">
        <v>233</v>
      </c>
      <c r="CB78" s="308">
        <v>100</v>
      </c>
      <c r="CC78" s="282" t="s">
        <v>156</v>
      </c>
      <c r="CD78" s="308" t="s">
        <v>156</v>
      </c>
      <c r="CE78" s="282" t="s">
        <v>156</v>
      </c>
      <c r="CF78" s="308" t="s">
        <v>156</v>
      </c>
      <c r="CG78" s="282" t="s">
        <v>156</v>
      </c>
      <c r="CH78" s="308" t="s">
        <v>156</v>
      </c>
      <c r="CI78" s="284">
        <v>1</v>
      </c>
      <c r="CJ78" s="284" t="s">
        <v>184</v>
      </c>
      <c r="CK78" s="282" t="s">
        <v>198</v>
      </c>
      <c r="CL78" s="282" t="s">
        <v>216</v>
      </c>
      <c r="CM78" s="282" t="s">
        <v>234</v>
      </c>
      <c r="CN78" s="307">
        <v>4.04747843</v>
      </c>
      <c r="CO78" s="307">
        <v>4.04747843</v>
      </c>
      <c r="CP78" s="284" t="s">
        <v>157</v>
      </c>
      <c r="CQ78" s="284" t="s">
        <v>157</v>
      </c>
      <c r="CR78" s="308">
        <v>1</v>
      </c>
      <c r="CS78" s="308">
        <v>1</v>
      </c>
      <c r="CT78" s="284" t="s">
        <v>159</v>
      </c>
      <c r="CU78" s="284" t="s">
        <v>159</v>
      </c>
      <c r="CV78" s="308">
        <v>35</v>
      </c>
      <c r="CW78" s="308">
        <v>35</v>
      </c>
      <c r="CX78" s="307">
        <v>4.7811417332246</v>
      </c>
      <c r="CY78" s="307">
        <v>95.218858266775399</v>
      </c>
      <c r="CZ78" s="309">
        <v>3718.1938420000001</v>
      </c>
      <c r="DA78" s="309">
        <v>15800.000190000001</v>
      </c>
      <c r="DB78" s="307">
        <v>0.23532872134731284</v>
      </c>
      <c r="DC78" s="309">
        <v>3540.4217244979513</v>
      </c>
      <c r="DD78" s="309">
        <v>177.77211750204916</v>
      </c>
      <c r="DE78" s="310">
        <v>0</v>
      </c>
      <c r="DF78" s="310">
        <v>0</v>
      </c>
      <c r="DG78" s="310">
        <v>0</v>
      </c>
      <c r="DH78" s="283">
        <v>0</v>
      </c>
      <c r="DI78" s="307">
        <v>47.458223420000003</v>
      </c>
      <c r="DJ78" s="307">
        <v>43.976591910000003</v>
      </c>
      <c r="DK78" s="307">
        <v>68.001043339999995</v>
      </c>
      <c r="DL78" s="307" t="s">
        <v>156</v>
      </c>
      <c r="DM78" s="307" t="s">
        <v>156</v>
      </c>
      <c r="DN78" s="310" t="s">
        <v>156</v>
      </c>
      <c r="DO78" s="311" t="s">
        <v>156</v>
      </c>
      <c r="DP78" s="284" t="s">
        <v>162</v>
      </c>
      <c r="DQ78" s="284" t="s">
        <v>162</v>
      </c>
      <c r="DR78" s="308">
        <v>10</v>
      </c>
      <c r="DS78" s="308">
        <v>12</v>
      </c>
      <c r="DT78" s="284" t="s">
        <v>162</v>
      </c>
      <c r="DU78" s="308">
        <v>4</v>
      </c>
      <c r="DV78" s="308">
        <v>0</v>
      </c>
      <c r="DW78" s="282" t="s">
        <v>175</v>
      </c>
      <c r="DX78" s="282" t="s">
        <v>156</v>
      </c>
      <c r="DY78" s="284" t="s">
        <v>165</v>
      </c>
      <c r="DZ78" s="284" t="s">
        <v>165</v>
      </c>
      <c r="EA78" s="308">
        <v>2</v>
      </c>
      <c r="EB78" s="284" t="s">
        <v>162</v>
      </c>
      <c r="EC78" s="308">
        <v>19</v>
      </c>
      <c r="ED78" s="283">
        <v>21318000</v>
      </c>
      <c r="EE78" s="283">
        <v>0</v>
      </c>
      <c r="EF78" s="283">
        <v>0</v>
      </c>
      <c r="EG78" s="283">
        <v>21318000</v>
      </c>
      <c r="EH78" s="283" t="s">
        <v>156</v>
      </c>
      <c r="EI78" s="283">
        <v>21318000</v>
      </c>
      <c r="EJ78" s="283">
        <v>21318000</v>
      </c>
      <c r="EK78" s="284" t="s">
        <v>156</v>
      </c>
    </row>
    <row r="79" spans="1:141" ht="45" hidden="1" x14ac:dyDescent="0.2">
      <c r="A79" s="403" t="s">
        <v>526</v>
      </c>
      <c r="B79" s="404" t="s">
        <v>251</v>
      </c>
      <c r="C79" s="404" t="s">
        <v>214</v>
      </c>
      <c r="D79" s="238" t="s">
        <v>759</v>
      </c>
      <c r="E79" s="238" t="s">
        <v>179</v>
      </c>
      <c r="F79" s="403"/>
      <c r="G79" s="403" t="s">
        <v>509</v>
      </c>
      <c r="H79" s="403"/>
      <c r="I79" s="403"/>
      <c r="J79" s="403" t="s">
        <v>527</v>
      </c>
      <c r="K79" s="403"/>
      <c r="L79" s="405">
        <v>900000</v>
      </c>
      <c r="M79" s="154"/>
      <c r="N79" s="462"/>
      <c r="O79" s="155"/>
      <c r="P79" s="367"/>
      <c r="Q79" s="367"/>
      <c r="R79" s="367"/>
      <c r="S79" s="406">
        <v>12.05</v>
      </c>
      <c r="T79" s="218">
        <v>13.5</v>
      </c>
      <c r="U79" s="462"/>
      <c r="V79" s="159" t="s">
        <v>155</v>
      </c>
      <c r="W79" s="365"/>
      <c r="X79" s="366">
        <f t="shared" si="30"/>
        <v>3176.8308782313661</v>
      </c>
      <c r="Y79" s="367"/>
      <c r="Z79" s="367"/>
      <c r="AA79" s="367" t="s">
        <v>161</v>
      </c>
      <c r="AB79" s="365">
        <f t="shared" si="51"/>
        <v>0</v>
      </c>
      <c r="AC79" s="367"/>
      <c r="AD79" s="368">
        <f>IF(AE79="Yes",10,0)</f>
        <v>0</v>
      </c>
      <c r="AE79" s="367"/>
      <c r="AF79" s="407">
        <f t="shared" si="48"/>
        <v>0</v>
      </c>
      <c r="AG79" s="407">
        <f t="shared" ref="AG79:AG84" si="53">IF(X79&lt;999,20,IF(X79&lt;1499,15,IF(X79&lt;1999,10,IF(X79&lt;3999,5,IF(X79&gt;4000,0)))))</f>
        <v>5</v>
      </c>
      <c r="AH79" s="407">
        <f t="shared" si="49"/>
        <v>15</v>
      </c>
      <c r="AI79" s="407">
        <f t="shared" ref="AI79:AI87" si="54">IF(AJ79="Yes",10,0)</f>
        <v>10</v>
      </c>
      <c r="AJ79" s="364" t="s">
        <v>161</v>
      </c>
      <c r="AK79" s="407">
        <f t="shared" si="46"/>
        <v>15</v>
      </c>
      <c r="AL79" s="364" t="s">
        <v>751</v>
      </c>
      <c r="AM79" s="407">
        <f t="shared" si="50"/>
        <v>10</v>
      </c>
      <c r="AN79" s="364" t="s">
        <v>161</v>
      </c>
      <c r="AO79" s="407">
        <f>IF(AP79="Yes",5,0)</f>
        <v>5</v>
      </c>
      <c r="AP79" s="364" t="s">
        <v>161</v>
      </c>
      <c r="AQ79" s="407">
        <f t="shared" si="32"/>
        <v>0</v>
      </c>
      <c r="AR79" s="364" t="s">
        <v>162</v>
      </c>
      <c r="AS79" s="370"/>
      <c r="AT79" s="370"/>
      <c r="AU79" s="370"/>
      <c r="AV79" s="370"/>
      <c r="AW79" s="370"/>
      <c r="AX79" s="370"/>
      <c r="AY79" s="370"/>
      <c r="AZ79" s="370"/>
      <c r="BA79" s="451"/>
      <c r="BB79" s="448"/>
      <c r="BC79" s="451"/>
      <c r="BD79" s="345" t="s">
        <v>214</v>
      </c>
      <c r="BE79" s="371"/>
      <c r="BF79" s="345"/>
      <c r="BG79" s="371"/>
      <c r="BH79" s="345"/>
      <c r="BI79" s="371"/>
      <c r="BJ79" s="371"/>
      <c r="BK79" s="371"/>
      <c r="BL79" s="371"/>
      <c r="BM79" s="371"/>
      <c r="BN79" s="371"/>
      <c r="BO79" s="371"/>
      <c r="BP79" s="371"/>
      <c r="BQ79" s="406">
        <f t="shared" si="52"/>
        <v>60</v>
      </c>
      <c r="BR79" s="371"/>
      <c r="BS79" s="371"/>
      <c r="BT79" s="371"/>
      <c r="BU79" s="408"/>
      <c r="BV79" s="408"/>
      <c r="BW79" s="408"/>
      <c r="BX79" s="408"/>
      <c r="BY79" s="371"/>
      <c r="BZ79" s="293"/>
      <c r="CA79" s="291" t="s">
        <v>251</v>
      </c>
      <c r="CB79" s="293"/>
      <c r="CC79" s="291"/>
      <c r="CD79" s="293"/>
      <c r="CE79" s="291"/>
      <c r="CF79" s="293"/>
      <c r="CG79" s="291"/>
      <c r="CH79" s="293"/>
      <c r="CI79" s="294"/>
      <c r="CJ79" s="294"/>
      <c r="CK79" s="291"/>
      <c r="CL79" s="291"/>
      <c r="CM79" s="291"/>
      <c r="CN79" s="305"/>
      <c r="CO79" s="305">
        <v>0.86</v>
      </c>
      <c r="CP79" s="294"/>
      <c r="CQ79" s="294"/>
      <c r="CR79" s="293"/>
      <c r="CS79" s="293"/>
      <c r="CT79" s="294"/>
      <c r="CU79" s="294"/>
      <c r="CV79" s="293"/>
      <c r="CW79" s="293"/>
      <c r="CX79" s="305"/>
      <c r="CY79" s="305"/>
      <c r="CZ79" s="295">
        <v>164.71</v>
      </c>
      <c r="DA79" s="295"/>
      <c r="DB79" s="305"/>
      <c r="DC79" s="295"/>
      <c r="DD79" s="295"/>
      <c r="DE79" s="306"/>
      <c r="DF79" s="306"/>
      <c r="DG79" s="306"/>
      <c r="DH79" s="292"/>
      <c r="DI79" s="305"/>
      <c r="DJ79" s="305"/>
      <c r="DK79" s="305"/>
      <c r="DL79" s="305"/>
      <c r="DM79" s="305"/>
      <c r="DN79" s="306"/>
      <c r="DO79" s="296"/>
      <c r="DP79" s="294"/>
      <c r="DQ79" s="294"/>
      <c r="DR79" s="293"/>
      <c r="DS79" s="293"/>
      <c r="DT79" s="294"/>
      <c r="DU79" s="293"/>
      <c r="DV79" s="293"/>
      <c r="DW79" s="291"/>
      <c r="DX79" s="291"/>
      <c r="DY79" s="294"/>
      <c r="DZ79" s="294"/>
      <c r="EA79" s="293"/>
      <c r="EB79" s="294"/>
      <c r="EC79" s="293"/>
      <c r="ED79" s="292"/>
      <c r="EE79" s="292"/>
      <c r="EF79" s="292"/>
      <c r="EG79" s="292">
        <v>1000000</v>
      </c>
      <c r="EH79" s="292"/>
      <c r="EI79" s="292">
        <v>450000</v>
      </c>
      <c r="EJ79" s="292"/>
      <c r="EK79" s="294"/>
    </row>
    <row r="80" spans="1:141" ht="93.6" hidden="1" customHeight="1" x14ac:dyDescent="0.2">
      <c r="A80" s="403" t="s">
        <v>558</v>
      </c>
      <c r="B80" s="404" t="s">
        <v>251</v>
      </c>
      <c r="C80" s="404" t="s">
        <v>214</v>
      </c>
      <c r="D80" s="238" t="s">
        <v>759</v>
      </c>
      <c r="E80" s="238" t="s">
        <v>179</v>
      </c>
      <c r="F80" s="403"/>
      <c r="G80" s="403" t="s">
        <v>509</v>
      </c>
      <c r="H80" s="403"/>
      <c r="I80" s="403"/>
      <c r="J80" s="403" t="s">
        <v>559</v>
      </c>
      <c r="K80" s="403"/>
      <c r="L80" s="405">
        <v>490500</v>
      </c>
      <c r="M80" s="154"/>
      <c r="N80" s="462"/>
      <c r="O80" s="155"/>
      <c r="P80" s="367"/>
      <c r="Q80" s="367"/>
      <c r="R80" s="367"/>
      <c r="S80" s="406">
        <v>7.11</v>
      </c>
      <c r="T80" s="218">
        <v>13.5</v>
      </c>
      <c r="U80" s="462"/>
      <c r="V80" s="159" t="s">
        <v>155</v>
      </c>
      <c r="W80" s="365"/>
      <c r="X80" s="366">
        <f t="shared" ref="X80:X111" si="55">(EI80/CZ80)/CO80</f>
        <v>3462.7456572721894</v>
      </c>
      <c r="Y80" s="367"/>
      <c r="Z80" s="367"/>
      <c r="AA80" s="367" t="s">
        <v>161</v>
      </c>
      <c r="AB80" s="365">
        <f t="shared" si="51"/>
        <v>0</v>
      </c>
      <c r="AC80" s="367"/>
      <c r="AD80" s="368">
        <f>IF(AE80="Yes",10,0)</f>
        <v>0</v>
      </c>
      <c r="AE80" s="367"/>
      <c r="AF80" s="407">
        <f t="shared" si="48"/>
        <v>0</v>
      </c>
      <c r="AG80" s="407">
        <f t="shared" si="53"/>
        <v>5</v>
      </c>
      <c r="AH80" s="407">
        <f t="shared" si="49"/>
        <v>15</v>
      </c>
      <c r="AI80" s="407">
        <f t="shared" si="54"/>
        <v>10</v>
      </c>
      <c r="AJ80" s="364" t="s">
        <v>161</v>
      </c>
      <c r="AK80" s="407">
        <f t="shared" si="46"/>
        <v>15</v>
      </c>
      <c r="AL80" s="364" t="s">
        <v>751</v>
      </c>
      <c r="AM80" s="407">
        <f t="shared" si="50"/>
        <v>10</v>
      </c>
      <c r="AN80" s="364" t="s">
        <v>161</v>
      </c>
      <c r="AO80" s="407">
        <f>IF(AP80="Yes",5,0)</f>
        <v>5</v>
      </c>
      <c r="AP80" s="364" t="s">
        <v>161</v>
      </c>
      <c r="AQ80" s="407">
        <f t="shared" si="32"/>
        <v>0</v>
      </c>
      <c r="AR80" s="364" t="s">
        <v>162</v>
      </c>
      <c r="AS80" s="370"/>
      <c r="AT80" s="370"/>
      <c r="AU80" s="370"/>
      <c r="AV80" s="370"/>
      <c r="AW80" s="370"/>
      <c r="AX80" s="370"/>
      <c r="AY80" s="370"/>
      <c r="AZ80" s="370"/>
      <c r="BA80" s="451"/>
      <c r="BB80" s="448"/>
      <c r="BC80" s="451"/>
      <c r="BD80" s="345" t="s">
        <v>214</v>
      </c>
      <c r="BE80" s="371"/>
      <c r="BF80" s="345"/>
      <c r="BG80" s="371"/>
      <c r="BH80" s="345"/>
      <c r="BI80" s="371"/>
      <c r="BJ80" s="371"/>
      <c r="BK80" s="371"/>
      <c r="BL80" s="371"/>
      <c r="BM80" s="371"/>
      <c r="BN80" s="371"/>
      <c r="BO80" s="371"/>
      <c r="BP80" s="371"/>
      <c r="BQ80" s="406">
        <f t="shared" si="52"/>
        <v>60</v>
      </c>
      <c r="BR80" s="371"/>
      <c r="BS80" s="371"/>
      <c r="BT80" s="371"/>
      <c r="BU80" s="408"/>
      <c r="BV80" s="408"/>
      <c r="BW80" s="408"/>
      <c r="BX80" s="408"/>
      <c r="BY80" s="371"/>
      <c r="BZ80" s="293"/>
      <c r="CA80" s="291" t="s">
        <v>251</v>
      </c>
      <c r="CB80" s="293"/>
      <c r="CC80" s="291"/>
      <c r="CD80" s="293"/>
      <c r="CE80" s="291"/>
      <c r="CF80" s="293"/>
      <c r="CG80" s="291"/>
      <c r="CH80" s="293"/>
      <c r="CI80" s="294"/>
      <c r="CJ80" s="294"/>
      <c r="CK80" s="291"/>
      <c r="CL80" s="291"/>
      <c r="CM80" s="291"/>
      <c r="CN80" s="305"/>
      <c r="CO80" s="305">
        <v>0.86</v>
      </c>
      <c r="CP80" s="294"/>
      <c r="CQ80" s="294"/>
      <c r="CR80" s="293"/>
      <c r="CS80" s="293"/>
      <c r="CT80" s="294"/>
      <c r="CU80" s="294"/>
      <c r="CV80" s="293"/>
      <c r="CW80" s="293"/>
      <c r="CX80" s="305"/>
      <c r="CY80" s="305"/>
      <c r="CZ80" s="295">
        <v>164.71</v>
      </c>
      <c r="DA80" s="295"/>
      <c r="DB80" s="305"/>
      <c r="DC80" s="295"/>
      <c r="DD80" s="295"/>
      <c r="DE80" s="306"/>
      <c r="DF80" s="306"/>
      <c r="DG80" s="306"/>
      <c r="DH80" s="292"/>
      <c r="DI80" s="305"/>
      <c r="DJ80" s="305"/>
      <c r="DK80" s="305"/>
      <c r="DL80" s="305"/>
      <c r="DM80" s="305"/>
      <c r="DN80" s="306"/>
      <c r="DO80" s="296"/>
      <c r="DP80" s="294"/>
      <c r="DQ80" s="294"/>
      <c r="DR80" s="293"/>
      <c r="DS80" s="293"/>
      <c r="DT80" s="294"/>
      <c r="DU80" s="293"/>
      <c r="DV80" s="293"/>
      <c r="DW80" s="291"/>
      <c r="DX80" s="291"/>
      <c r="DY80" s="294"/>
      <c r="DZ80" s="294"/>
      <c r="EA80" s="293"/>
      <c r="EB80" s="294"/>
      <c r="EC80" s="293"/>
      <c r="ED80" s="292"/>
      <c r="EE80" s="292"/>
      <c r="EF80" s="292"/>
      <c r="EG80" s="292">
        <v>545000</v>
      </c>
      <c r="EH80" s="292"/>
      <c r="EI80" s="292">
        <v>490500</v>
      </c>
      <c r="EJ80" s="292"/>
      <c r="EK80" s="294"/>
    </row>
    <row r="81" spans="1:141" ht="97.15" hidden="1" customHeight="1" x14ac:dyDescent="0.2">
      <c r="A81" s="403" t="s">
        <v>151</v>
      </c>
      <c r="B81" s="404" t="s">
        <v>295</v>
      </c>
      <c r="C81" s="404" t="s">
        <v>214</v>
      </c>
      <c r="D81" s="238" t="s">
        <v>757</v>
      </c>
      <c r="E81" s="238" t="s">
        <v>153</v>
      </c>
      <c r="F81" s="403" t="s">
        <v>156</v>
      </c>
      <c r="G81" s="403" t="s">
        <v>459</v>
      </c>
      <c r="H81" s="403" t="s">
        <v>453</v>
      </c>
      <c r="I81" s="403" t="s">
        <v>457</v>
      </c>
      <c r="J81" s="403" t="s">
        <v>440</v>
      </c>
      <c r="K81" s="403" t="s">
        <v>180</v>
      </c>
      <c r="L81" s="405">
        <v>362296000</v>
      </c>
      <c r="M81" s="126">
        <v>12.231591398447446</v>
      </c>
      <c r="N81" s="462"/>
      <c r="O81" s="103">
        <v>9.98</v>
      </c>
      <c r="P81" s="331">
        <f t="shared" ref="P81:P88" si="56">(V81+W81+Y81+Z81+AB81+AD81)</f>
        <v>70</v>
      </c>
      <c r="Q81" s="331">
        <v>4.95</v>
      </c>
      <c r="R81" s="331">
        <f t="shared" ref="R81:R88" si="57">O81+P81+Q81</f>
        <v>84.93</v>
      </c>
      <c r="S81" s="406">
        <v>7.47</v>
      </c>
      <c r="T81" s="219">
        <v>7.5</v>
      </c>
      <c r="U81" s="462"/>
      <c r="V81" s="104">
        <f t="shared" ref="V81:V88" si="58">IF(AU81&lt;30,0,IF(AU81&lt;50,5,IF(AU81&lt;65,10,IF(AU81&gt;66,15))))</f>
        <v>5</v>
      </c>
      <c r="W81" s="338">
        <f t="shared" ref="W81:W88" si="59">IF(X81&lt;499,15,IF(X81&lt;999,10,IF(X81&lt;1499,5,IF(X81&gt;1500,0))))</f>
        <v>5</v>
      </c>
      <c r="X81" s="384">
        <f t="shared" si="55"/>
        <v>1471.2174057748716</v>
      </c>
      <c r="Y81" s="338">
        <f t="shared" ref="Y81:Y88" si="60">IF(DD81&lt;500,0,IF(DD81&lt;1000,5,IF(DD81&gt;1000,10)))</f>
        <v>10</v>
      </c>
      <c r="Z81" s="338">
        <f>IF(AA81="Yes",20,0)</f>
        <v>20</v>
      </c>
      <c r="AA81" s="331" t="s">
        <v>161</v>
      </c>
      <c r="AB81" s="338">
        <f t="shared" si="51"/>
        <v>10</v>
      </c>
      <c r="AC81" s="385" t="s">
        <v>161</v>
      </c>
      <c r="AD81" s="338">
        <f>IF(AE81="Yes",20,0)</f>
        <v>20</v>
      </c>
      <c r="AE81" s="385" t="s">
        <v>161</v>
      </c>
      <c r="AF81" s="407">
        <f t="shared" si="48"/>
        <v>5</v>
      </c>
      <c r="AG81" s="407">
        <f t="shared" si="53"/>
        <v>15</v>
      </c>
      <c r="AH81" s="407">
        <f t="shared" si="49"/>
        <v>15</v>
      </c>
      <c r="AI81" s="407">
        <f t="shared" si="54"/>
        <v>0</v>
      </c>
      <c r="AJ81" s="406" t="s">
        <v>162</v>
      </c>
      <c r="AK81" s="407">
        <f t="shared" si="46"/>
        <v>15</v>
      </c>
      <c r="AL81" s="406" t="s">
        <v>751</v>
      </c>
      <c r="AM81" s="407">
        <f t="shared" si="50"/>
        <v>10</v>
      </c>
      <c r="AN81" s="406" t="s">
        <v>161</v>
      </c>
      <c r="AO81" s="407">
        <f t="shared" ref="AO81:AO91" si="61">IF(AP81="Yes",10,0)</f>
        <v>0</v>
      </c>
      <c r="AP81" s="406" t="s">
        <v>162</v>
      </c>
      <c r="AQ81" s="407">
        <f t="shared" si="32"/>
        <v>0</v>
      </c>
      <c r="AR81" s="406" t="s">
        <v>162</v>
      </c>
      <c r="AS81" s="385">
        <v>15.310184131456303</v>
      </c>
      <c r="AT81" s="385">
        <v>0.46260251838275884</v>
      </c>
      <c r="AU81" s="385">
        <v>33.909394688070002</v>
      </c>
      <c r="AV81" s="385">
        <v>6.3722125822879949</v>
      </c>
      <c r="AW81" s="385">
        <v>28.343734182311298</v>
      </c>
      <c r="AX81" s="385">
        <v>50.155493607634938</v>
      </c>
      <c r="AY81" s="385">
        <v>0</v>
      </c>
      <c r="AZ81" s="385">
        <v>25</v>
      </c>
      <c r="BA81" s="455"/>
      <c r="BB81" s="448"/>
      <c r="BC81" s="442"/>
      <c r="BD81" s="337" t="s">
        <v>214</v>
      </c>
      <c r="BE81" s="386">
        <v>100</v>
      </c>
      <c r="BF81" s="337" t="s">
        <v>156</v>
      </c>
      <c r="BG81" s="386" t="s">
        <v>156</v>
      </c>
      <c r="BH81" s="337" t="s">
        <v>156</v>
      </c>
      <c r="BI81" s="386" t="s">
        <v>156</v>
      </c>
      <c r="BJ81" s="386" t="s">
        <v>195</v>
      </c>
      <c r="BK81" s="386">
        <v>100</v>
      </c>
      <c r="BL81" s="386" t="s">
        <v>156</v>
      </c>
      <c r="BM81" s="386" t="s">
        <v>156</v>
      </c>
      <c r="BN81" s="386" t="s">
        <v>156</v>
      </c>
      <c r="BO81" s="386" t="s">
        <v>156</v>
      </c>
      <c r="BP81" s="331">
        <f t="shared" ref="BP81:BP88" si="62">SUM(V81+W81+Y81+Z81+AB81+AD81)</f>
        <v>70</v>
      </c>
      <c r="BQ81" s="406">
        <f t="shared" si="52"/>
        <v>60</v>
      </c>
      <c r="BR81" s="331"/>
      <c r="BS81" s="406"/>
      <c r="BT81" s="338">
        <v>100</v>
      </c>
      <c r="BU81" s="407"/>
      <c r="BV81" s="406">
        <f t="shared" ref="BV81:BV91" si="63">S81+BU81*0.25</f>
        <v>7.47</v>
      </c>
      <c r="BW81" s="406"/>
      <c r="BX81" s="410" t="s">
        <v>810</v>
      </c>
      <c r="BY81" s="331">
        <f t="shared" ref="BY81:BY88" si="64">O81+BT81*0.25</f>
        <v>34.980000000000004</v>
      </c>
      <c r="BZ81" s="331"/>
      <c r="CA81" s="282" t="s">
        <v>295</v>
      </c>
      <c r="CB81" s="308">
        <v>89.76</v>
      </c>
      <c r="CC81" s="282" t="s">
        <v>327</v>
      </c>
      <c r="CD81" s="308">
        <v>8.6</v>
      </c>
      <c r="CE81" s="282" t="s">
        <v>251</v>
      </c>
      <c r="CF81" s="308">
        <v>1.63</v>
      </c>
      <c r="CG81" s="282" t="s">
        <v>156</v>
      </c>
      <c r="CH81" s="308" t="s">
        <v>156</v>
      </c>
      <c r="CI81" s="284">
        <v>1</v>
      </c>
      <c r="CJ81" s="284" t="s">
        <v>184</v>
      </c>
      <c r="CK81" s="282" t="s">
        <v>198</v>
      </c>
      <c r="CL81" s="282" t="s">
        <v>216</v>
      </c>
      <c r="CM81" s="282" t="s">
        <v>460</v>
      </c>
      <c r="CN81" s="307">
        <v>19.226261770000001</v>
      </c>
      <c r="CO81" s="307">
        <v>19.226261770000001</v>
      </c>
      <c r="CP81" s="284" t="s">
        <v>158</v>
      </c>
      <c r="CQ81" s="284" t="s">
        <v>168</v>
      </c>
      <c r="CR81" s="308">
        <v>2</v>
      </c>
      <c r="CS81" s="308">
        <v>2</v>
      </c>
      <c r="CT81" s="284" t="s">
        <v>160</v>
      </c>
      <c r="CU81" s="284" t="s">
        <v>160</v>
      </c>
      <c r="CV81" s="308">
        <v>55.267216771237202</v>
      </c>
      <c r="CW81" s="308">
        <v>70</v>
      </c>
      <c r="CX81" s="307">
        <v>9.9501222739189998</v>
      </c>
      <c r="CY81" s="307">
        <v>90.049877726081007</v>
      </c>
      <c r="CZ81" s="309">
        <v>12808.310102863101</v>
      </c>
      <c r="DA81" s="309">
        <v>75440.184645582907</v>
      </c>
      <c r="DB81" s="307">
        <v>0.16978100150518441</v>
      </c>
      <c r="DC81" s="309">
        <v>11533.867586405504</v>
      </c>
      <c r="DD81" s="309">
        <v>1274.4425164575989</v>
      </c>
      <c r="DE81" s="310">
        <v>6586938.0592921842</v>
      </c>
      <c r="DF81" s="310">
        <v>727828.18539802916</v>
      </c>
      <c r="DG81" s="310">
        <v>7314766.2446902134</v>
      </c>
      <c r="DH81" s="283">
        <v>167599042</v>
      </c>
      <c r="DI81" s="307">
        <v>27.89512178</v>
      </c>
      <c r="DJ81" s="307">
        <v>40.943156899999998</v>
      </c>
      <c r="DK81" s="307">
        <v>32.900079220000002</v>
      </c>
      <c r="DL81" s="307" t="s">
        <v>156</v>
      </c>
      <c r="DM81" s="307" t="s">
        <v>156</v>
      </c>
      <c r="DN81" s="310">
        <v>116.79099750996799</v>
      </c>
      <c r="DO81" s="311">
        <v>4.5008368613625799E-4</v>
      </c>
      <c r="DP81" s="284" t="s">
        <v>162</v>
      </c>
      <c r="DQ81" s="284" t="s">
        <v>162</v>
      </c>
      <c r="DR81" s="308">
        <v>12</v>
      </c>
      <c r="DS81" s="308">
        <v>12</v>
      </c>
      <c r="DT81" s="284" t="s">
        <v>162</v>
      </c>
      <c r="DU81" s="308">
        <v>3</v>
      </c>
      <c r="DV81" s="308">
        <v>4</v>
      </c>
      <c r="DW81" s="282" t="s">
        <v>237</v>
      </c>
      <c r="DX81" s="282" t="s">
        <v>164</v>
      </c>
      <c r="DY81" s="284" t="s">
        <v>165</v>
      </c>
      <c r="DZ81" s="284" t="s">
        <v>165</v>
      </c>
      <c r="EA81" s="308">
        <v>2</v>
      </c>
      <c r="EB81" s="284" t="s">
        <v>161</v>
      </c>
      <c r="EC81" s="308">
        <v>28</v>
      </c>
      <c r="ED81" s="283">
        <v>248047000</v>
      </c>
      <c r="EE81" s="283">
        <v>102008000</v>
      </c>
      <c r="EF81" s="283">
        <v>12241000</v>
      </c>
      <c r="EG81" s="283">
        <v>362296000</v>
      </c>
      <c r="EH81" s="283" t="s">
        <v>156</v>
      </c>
      <c r="EI81" s="283">
        <v>362296000</v>
      </c>
      <c r="EJ81" s="283">
        <v>362296000</v>
      </c>
      <c r="EK81" s="284" t="s">
        <v>156</v>
      </c>
    </row>
    <row r="82" spans="1:141" ht="79.900000000000006" hidden="1" customHeight="1" x14ac:dyDescent="0.2">
      <c r="A82" s="403" t="s">
        <v>152</v>
      </c>
      <c r="B82" s="404" t="s">
        <v>243</v>
      </c>
      <c r="C82" s="404" t="s">
        <v>214</v>
      </c>
      <c r="D82" s="238" t="s">
        <v>757</v>
      </c>
      <c r="E82" s="238" t="s">
        <v>153</v>
      </c>
      <c r="F82" s="403" t="s">
        <v>156</v>
      </c>
      <c r="G82" s="403" t="s">
        <v>459</v>
      </c>
      <c r="H82" s="403" t="s">
        <v>458</v>
      </c>
      <c r="I82" s="403" t="s">
        <v>449</v>
      </c>
      <c r="J82" s="403" t="s">
        <v>440</v>
      </c>
      <c r="K82" s="403" t="s">
        <v>180</v>
      </c>
      <c r="L82" s="405">
        <v>66692000</v>
      </c>
      <c r="M82" s="126">
        <v>11.444817563368547</v>
      </c>
      <c r="N82" s="462"/>
      <c r="O82" s="103">
        <v>9.1</v>
      </c>
      <c r="P82" s="331">
        <f t="shared" si="56"/>
        <v>75</v>
      </c>
      <c r="Q82" s="331">
        <v>4.95</v>
      </c>
      <c r="R82" s="331">
        <f t="shared" si="57"/>
        <v>89.05</v>
      </c>
      <c r="S82" s="406">
        <v>6.84</v>
      </c>
      <c r="T82" s="219">
        <v>7.5</v>
      </c>
      <c r="U82" s="462"/>
      <c r="V82" s="104">
        <f t="shared" si="58"/>
        <v>0</v>
      </c>
      <c r="W82" s="338">
        <f t="shared" si="59"/>
        <v>15</v>
      </c>
      <c r="X82" s="384">
        <f t="shared" si="55"/>
        <v>380.94657353193423</v>
      </c>
      <c r="Y82" s="338">
        <f t="shared" si="60"/>
        <v>10</v>
      </c>
      <c r="Z82" s="338">
        <f>IF(AA82="Yes",20,0)</f>
        <v>20</v>
      </c>
      <c r="AA82" s="331" t="s">
        <v>161</v>
      </c>
      <c r="AB82" s="338">
        <f t="shared" si="51"/>
        <v>10</v>
      </c>
      <c r="AC82" s="385" t="s">
        <v>161</v>
      </c>
      <c r="AD82" s="338">
        <f>IF(AE82="Yes",20,0)</f>
        <v>20</v>
      </c>
      <c r="AE82" s="385" t="s">
        <v>161</v>
      </c>
      <c r="AF82" s="407">
        <f t="shared" si="48"/>
        <v>0</v>
      </c>
      <c r="AG82" s="407">
        <f t="shared" si="53"/>
        <v>20</v>
      </c>
      <c r="AH82" s="407">
        <f t="shared" si="49"/>
        <v>15</v>
      </c>
      <c r="AI82" s="407">
        <f t="shared" si="54"/>
        <v>0</v>
      </c>
      <c r="AJ82" s="406" t="s">
        <v>162</v>
      </c>
      <c r="AK82" s="407">
        <f t="shared" si="46"/>
        <v>15</v>
      </c>
      <c r="AL82" s="406" t="s">
        <v>751</v>
      </c>
      <c r="AM82" s="407">
        <f t="shared" si="50"/>
        <v>10</v>
      </c>
      <c r="AN82" s="406" t="s">
        <v>161</v>
      </c>
      <c r="AO82" s="407">
        <f t="shared" si="61"/>
        <v>0</v>
      </c>
      <c r="AP82" s="406" t="s">
        <v>162</v>
      </c>
      <c r="AQ82" s="407">
        <f t="shared" si="32"/>
        <v>0</v>
      </c>
      <c r="AR82" s="406" t="s">
        <v>162</v>
      </c>
      <c r="AS82" s="385">
        <v>16.058654438177065</v>
      </c>
      <c r="AT82" s="385">
        <v>1.8246393120614166</v>
      </c>
      <c r="AU82" s="385">
        <v>25.536049133033998</v>
      </c>
      <c r="AV82" s="385">
        <v>6.3980551436151325</v>
      </c>
      <c r="AW82" s="385">
        <v>22.466134962705745</v>
      </c>
      <c r="AX82" s="385">
        <v>64.340570639189394</v>
      </c>
      <c r="AY82" s="385">
        <v>0</v>
      </c>
      <c r="AZ82" s="385">
        <v>25</v>
      </c>
      <c r="BA82" s="455"/>
      <c r="BB82" s="448"/>
      <c r="BC82" s="442"/>
      <c r="BD82" s="337" t="s">
        <v>214</v>
      </c>
      <c r="BE82" s="386">
        <v>100</v>
      </c>
      <c r="BF82" s="337" t="s">
        <v>156</v>
      </c>
      <c r="BG82" s="386" t="s">
        <v>156</v>
      </c>
      <c r="BH82" s="337" t="s">
        <v>156</v>
      </c>
      <c r="BI82" s="386" t="s">
        <v>156</v>
      </c>
      <c r="BJ82" s="386" t="s">
        <v>195</v>
      </c>
      <c r="BK82" s="386">
        <v>100</v>
      </c>
      <c r="BL82" s="386" t="s">
        <v>156</v>
      </c>
      <c r="BM82" s="386" t="s">
        <v>156</v>
      </c>
      <c r="BN82" s="386" t="s">
        <v>156</v>
      </c>
      <c r="BO82" s="386" t="s">
        <v>156</v>
      </c>
      <c r="BP82" s="331">
        <f t="shared" si="62"/>
        <v>75</v>
      </c>
      <c r="BQ82" s="406">
        <f t="shared" si="52"/>
        <v>60</v>
      </c>
      <c r="BR82" s="331"/>
      <c r="BS82" s="406"/>
      <c r="BT82" s="338"/>
      <c r="BU82" s="407"/>
      <c r="BV82" s="406">
        <f t="shared" si="63"/>
        <v>6.84</v>
      </c>
      <c r="BW82" s="406"/>
      <c r="BX82" s="410" t="s">
        <v>810</v>
      </c>
      <c r="BY82" s="331">
        <f t="shared" si="64"/>
        <v>9.1</v>
      </c>
      <c r="BZ82" s="331"/>
      <c r="CA82" s="282" t="s">
        <v>243</v>
      </c>
      <c r="CB82" s="308">
        <v>73.67</v>
      </c>
      <c r="CC82" s="282" t="s">
        <v>251</v>
      </c>
      <c r="CD82" s="308">
        <v>26.33</v>
      </c>
      <c r="CE82" s="282" t="s">
        <v>156</v>
      </c>
      <c r="CF82" s="308" t="s">
        <v>156</v>
      </c>
      <c r="CG82" s="282" t="s">
        <v>156</v>
      </c>
      <c r="CH82" s="308" t="s">
        <v>156</v>
      </c>
      <c r="CI82" s="284">
        <v>1</v>
      </c>
      <c r="CJ82" s="284" t="s">
        <v>184</v>
      </c>
      <c r="CK82" s="282" t="s">
        <v>198</v>
      </c>
      <c r="CL82" s="282" t="s">
        <v>216</v>
      </c>
      <c r="CM82" s="282" t="s">
        <v>461</v>
      </c>
      <c r="CN82" s="307">
        <v>13.01933756</v>
      </c>
      <c r="CO82" s="307">
        <v>13.01933756</v>
      </c>
      <c r="CP82" s="284" t="s">
        <v>158</v>
      </c>
      <c r="CQ82" s="284" t="s">
        <v>168</v>
      </c>
      <c r="CR82" s="308">
        <v>2</v>
      </c>
      <c r="CS82" s="308">
        <v>2</v>
      </c>
      <c r="CT82" s="284" t="s">
        <v>160</v>
      </c>
      <c r="CU82" s="284" t="s">
        <v>160</v>
      </c>
      <c r="CV82" s="308">
        <v>55</v>
      </c>
      <c r="CW82" s="308">
        <v>70</v>
      </c>
      <c r="CX82" s="307">
        <v>9.5160604457086997</v>
      </c>
      <c r="CY82" s="307">
        <v>90.483939554291297</v>
      </c>
      <c r="CZ82" s="309">
        <v>13446.856879729799</v>
      </c>
      <c r="DA82" s="309">
        <v>75544.764459042606</v>
      </c>
      <c r="DB82" s="307">
        <v>0.17799852810475245</v>
      </c>
      <c r="DC82" s="309">
        <v>12167.245851006774</v>
      </c>
      <c r="DD82" s="309">
        <v>1279.6110287230265</v>
      </c>
      <c r="DE82" s="310">
        <v>4814002.4068682343</v>
      </c>
      <c r="DF82" s="310">
        <v>506281.42535790673</v>
      </c>
      <c r="DG82" s="310">
        <v>5320283.8322261414</v>
      </c>
      <c r="DH82" s="283">
        <v>121688845</v>
      </c>
      <c r="DI82" s="307">
        <v>16.545985770000001</v>
      </c>
      <c r="DJ82" s="307">
        <v>37.384043830000003</v>
      </c>
      <c r="DK82" s="307">
        <v>22.68577938</v>
      </c>
      <c r="DL82" s="307" t="s">
        <v>156</v>
      </c>
      <c r="DM82" s="307" t="s">
        <v>156</v>
      </c>
      <c r="DN82" s="310">
        <v>86.358414733329894</v>
      </c>
      <c r="DO82" s="311">
        <v>3.6296428452078499E-4</v>
      </c>
      <c r="DP82" s="284" t="s">
        <v>162</v>
      </c>
      <c r="DQ82" s="284" t="s">
        <v>162</v>
      </c>
      <c r="DR82" s="308">
        <v>12</v>
      </c>
      <c r="DS82" s="308">
        <v>12</v>
      </c>
      <c r="DT82" s="284" t="s">
        <v>162</v>
      </c>
      <c r="DU82" s="308">
        <v>3</v>
      </c>
      <c r="DV82" s="308">
        <v>4</v>
      </c>
      <c r="DW82" s="282" t="s">
        <v>181</v>
      </c>
      <c r="DX82" s="282" t="s">
        <v>164</v>
      </c>
      <c r="DY82" s="284" t="s">
        <v>166</v>
      </c>
      <c r="DZ82" s="284" t="s">
        <v>166</v>
      </c>
      <c r="EA82" s="308">
        <v>1</v>
      </c>
      <c r="EB82" s="284" t="s">
        <v>161</v>
      </c>
      <c r="EC82" s="308">
        <v>32</v>
      </c>
      <c r="ED82" s="283">
        <v>54160000</v>
      </c>
      <c r="EE82" s="283">
        <v>11189000</v>
      </c>
      <c r="EF82" s="283">
        <v>1343000</v>
      </c>
      <c r="EG82" s="283">
        <v>66692000</v>
      </c>
      <c r="EH82" s="283" t="s">
        <v>156</v>
      </c>
      <c r="EI82" s="283">
        <v>66692000</v>
      </c>
      <c r="EJ82" s="283">
        <v>66692000</v>
      </c>
      <c r="EK82" s="284" t="s">
        <v>156</v>
      </c>
    </row>
    <row r="83" spans="1:141" ht="62.45" hidden="1" customHeight="1" x14ac:dyDescent="0.2">
      <c r="A83" s="403" t="s">
        <v>99</v>
      </c>
      <c r="B83" s="404" t="s">
        <v>233</v>
      </c>
      <c r="C83" s="404" t="s">
        <v>194</v>
      </c>
      <c r="D83" s="238" t="s">
        <v>757</v>
      </c>
      <c r="E83" s="238" t="s">
        <v>153</v>
      </c>
      <c r="F83" s="403" t="s">
        <v>235</v>
      </c>
      <c r="G83" s="403" t="s">
        <v>177</v>
      </c>
      <c r="H83" s="403" t="s">
        <v>232</v>
      </c>
      <c r="I83" s="403" t="s">
        <v>236</v>
      </c>
      <c r="J83" s="403" t="s">
        <v>173</v>
      </c>
      <c r="K83" s="403" t="s">
        <v>167</v>
      </c>
      <c r="L83" s="405">
        <v>26450000</v>
      </c>
      <c r="M83" s="126">
        <v>7.7762964530412519</v>
      </c>
      <c r="N83" s="462"/>
      <c r="O83" s="103">
        <v>7.4354279530602927</v>
      </c>
      <c r="P83" s="331">
        <f t="shared" si="56"/>
        <v>60</v>
      </c>
      <c r="Q83" s="331">
        <v>6.3</v>
      </c>
      <c r="R83" s="331">
        <f t="shared" si="57"/>
        <v>73.735427953060295</v>
      </c>
      <c r="S83" s="406">
        <v>4.9569519687068624</v>
      </c>
      <c r="T83" s="219">
        <v>9</v>
      </c>
      <c r="U83" s="462"/>
      <c r="V83" s="104">
        <f t="shared" si="58"/>
        <v>5</v>
      </c>
      <c r="W83" s="338">
        <f t="shared" si="59"/>
        <v>5</v>
      </c>
      <c r="X83" s="384">
        <f t="shared" si="55"/>
        <v>1021.2769561031048</v>
      </c>
      <c r="Y83" s="338">
        <f t="shared" si="60"/>
        <v>0</v>
      </c>
      <c r="Z83" s="338">
        <f>IF(AA83="Yes",20,0)</f>
        <v>20</v>
      </c>
      <c r="AA83" s="331" t="s">
        <v>161</v>
      </c>
      <c r="AB83" s="338">
        <f t="shared" si="51"/>
        <v>10</v>
      </c>
      <c r="AC83" s="385" t="s">
        <v>161</v>
      </c>
      <c r="AD83" s="338">
        <f>IF(AE83="Yes",20,0)</f>
        <v>20</v>
      </c>
      <c r="AE83" s="385" t="s">
        <v>161</v>
      </c>
      <c r="AF83" s="407">
        <f t="shared" si="48"/>
        <v>5</v>
      </c>
      <c r="AG83" s="407">
        <f t="shared" si="53"/>
        <v>15</v>
      </c>
      <c r="AH83" s="407">
        <f t="shared" si="49"/>
        <v>15</v>
      </c>
      <c r="AI83" s="407">
        <f t="shared" si="54"/>
        <v>0</v>
      </c>
      <c r="AJ83" s="406" t="s">
        <v>162</v>
      </c>
      <c r="AK83" s="407">
        <f t="shared" si="46"/>
        <v>15</v>
      </c>
      <c r="AL83" s="406" t="s">
        <v>751</v>
      </c>
      <c r="AM83" s="407">
        <f t="shared" si="50"/>
        <v>10</v>
      </c>
      <c r="AN83" s="406" t="s">
        <v>161</v>
      </c>
      <c r="AO83" s="407">
        <f t="shared" si="61"/>
        <v>0</v>
      </c>
      <c r="AP83" s="406" t="s">
        <v>162</v>
      </c>
      <c r="AQ83" s="407">
        <f t="shared" si="32"/>
        <v>0</v>
      </c>
      <c r="AR83" s="406" t="s">
        <v>162</v>
      </c>
      <c r="AS83" s="385">
        <v>12.646326065699627</v>
      </c>
      <c r="AT83" s="385">
        <v>0</v>
      </c>
      <c r="AU83" s="385">
        <v>36.923193621368995</v>
      </c>
      <c r="AV83" s="385">
        <v>1.4503963559723212</v>
      </c>
      <c r="AW83" s="385">
        <v>0</v>
      </c>
      <c r="AX83" s="385">
        <v>15.895993893333333</v>
      </c>
      <c r="AY83" s="385">
        <v>0</v>
      </c>
      <c r="AZ83" s="385">
        <v>0</v>
      </c>
      <c r="BA83" s="455"/>
      <c r="BB83" s="448"/>
      <c r="BC83" s="442"/>
      <c r="BD83" s="273" t="s">
        <v>214</v>
      </c>
      <c r="BE83" s="386">
        <v>100</v>
      </c>
      <c r="BF83" s="337" t="s">
        <v>156</v>
      </c>
      <c r="BG83" s="386" t="s">
        <v>156</v>
      </c>
      <c r="BH83" s="337" t="s">
        <v>156</v>
      </c>
      <c r="BI83" s="386" t="s">
        <v>156</v>
      </c>
      <c r="BJ83" s="386" t="s">
        <v>195</v>
      </c>
      <c r="BK83" s="386">
        <v>100</v>
      </c>
      <c r="BL83" s="386" t="s">
        <v>156</v>
      </c>
      <c r="BM83" s="386" t="s">
        <v>156</v>
      </c>
      <c r="BN83" s="386" t="s">
        <v>156</v>
      </c>
      <c r="BO83" s="386" t="s">
        <v>156</v>
      </c>
      <c r="BP83" s="331">
        <f t="shared" si="62"/>
        <v>60</v>
      </c>
      <c r="BQ83" s="406">
        <f t="shared" si="52"/>
        <v>60</v>
      </c>
      <c r="BR83" s="331"/>
      <c r="BS83" s="406"/>
      <c r="BT83" s="338"/>
      <c r="BU83" s="407"/>
      <c r="BV83" s="406">
        <f t="shared" si="63"/>
        <v>4.9569519687068624</v>
      </c>
      <c r="BW83" s="406"/>
      <c r="BX83" s="410" t="s">
        <v>809</v>
      </c>
      <c r="BY83" s="331">
        <f t="shared" si="64"/>
        <v>7.4354279530602927</v>
      </c>
      <c r="BZ83" s="331"/>
      <c r="CA83" s="282" t="s">
        <v>233</v>
      </c>
      <c r="CB83" s="308">
        <v>100</v>
      </c>
      <c r="CC83" s="282" t="s">
        <v>156</v>
      </c>
      <c r="CD83" s="308" t="s">
        <v>156</v>
      </c>
      <c r="CE83" s="282" t="s">
        <v>156</v>
      </c>
      <c r="CF83" s="308" t="s">
        <v>156</v>
      </c>
      <c r="CG83" s="282" t="s">
        <v>156</v>
      </c>
      <c r="CH83" s="308" t="s">
        <v>156</v>
      </c>
      <c r="CI83" s="284">
        <v>1</v>
      </c>
      <c r="CJ83" s="284" t="s">
        <v>184</v>
      </c>
      <c r="CK83" s="282" t="s">
        <v>198</v>
      </c>
      <c r="CL83" s="282" t="s">
        <v>216</v>
      </c>
      <c r="CM83" s="282" t="s">
        <v>234</v>
      </c>
      <c r="CN83" s="307">
        <v>8.7466968000000005</v>
      </c>
      <c r="CO83" s="307">
        <v>8.7466968000000005</v>
      </c>
      <c r="CP83" s="284" t="s">
        <v>174</v>
      </c>
      <c r="CQ83" s="284" t="s">
        <v>158</v>
      </c>
      <c r="CR83" s="308">
        <v>1</v>
      </c>
      <c r="CS83" s="308">
        <v>2</v>
      </c>
      <c r="CT83" s="284" t="s">
        <v>159</v>
      </c>
      <c r="CU83" s="284" t="s">
        <v>160</v>
      </c>
      <c r="CV83" s="308">
        <v>55</v>
      </c>
      <c r="CW83" s="308">
        <v>55</v>
      </c>
      <c r="CX83" s="307">
        <v>9.796673270458701</v>
      </c>
      <c r="CY83" s="307">
        <v>90.203326729541303</v>
      </c>
      <c r="CZ83" s="309">
        <v>2960.9977100000001</v>
      </c>
      <c r="DA83" s="309">
        <v>15499.99951</v>
      </c>
      <c r="DB83" s="307">
        <v>0.19103211636166045</v>
      </c>
      <c r="DC83" s="309">
        <v>2670.918438805536</v>
      </c>
      <c r="DD83" s="309">
        <v>290.07927119446424</v>
      </c>
      <c r="DE83" s="310">
        <v>0</v>
      </c>
      <c r="DF83" s="310">
        <v>0</v>
      </c>
      <c r="DG83" s="310">
        <v>0</v>
      </c>
      <c r="DH83" s="283">
        <v>0</v>
      </c>
      <c r="DI83" s="307">
        <v>44.270671739999997</v>
      </c>
      <c r="DJ83" s="307">
        <v>26.617315269999999</v>
      </c>
      <c r="DK83" s="307">
        <v>39.892671919999998</v>
      </c>
      <c r="DL83" s="307" t="s">
        <v>156</v>
      </c>
      <c r="DM83" s="307" t="s">
        <v>156</v>
      </c>
      <c r="DN83" s="310">
        <v>0</v>
      </c>
      <c r="DO83" s="311">
        <v>0</v>
      </c>
      <c r="DP83" s="284" t="s">
        <v>162</v>
      </c>
      <c r="DQ83" s="284" t="s">
        <v>162</v>
      </c>
      <c r="DR83" s="308">
        <v>12</v>
      </c>
      <c r="DS83" s="308">
        <v>12</v>
      </c>
      <c r="DT83" s="284" t="s">
        <v>162</v>
      </c>
      <c r="DU83" s="308">
        <v>0</v>
      </c>
      <c r="DV83" s="308">
        <v>0</v>
      </c>
      <c r="DW83" s="282" t="s">
        <v>175</v>
      </c>
      <c r="DX83" s="282" t="s">
        <v>164</v>
      </c>
      <c r="DY83" s="284" t="s">
        <v>165</v>
      </c>
      <c r="DZ83" s="284" t="s">
        <v>176</v>
      </c>
      <c r="EA83" s="308">
        <v>2</v>
      </c>
      <c r="EB83" s="284" t="s">
        <v>161</v>
      </c>
      <c r="EC83" s="308">
        <v>24</v>
      </c>
      <c r="ED83" s="283">
        <v>23300000</v>
      </c>
      <c r="EE83" s="283">
        <v>2100000</v>
      </c>
      <c r="EF83" s="283">
        <v>1050000</v>
      </c>
      <c r="EG83" s="283">
        <v>26450000</v>
      </c>
      <c r="EH83" s="283" t="s">
        <v>156</v>
      </c>
      <c r="EI83" s="283">
        <v>26450000</v>
      </c>
      <c r="EJ83" s="283">
        <v>26450000</v>
      </c>
      <c r="EK83" s="284" t="s">
        <v>156</v>
      </c>
    </row>
    <row r="84" spans="1:141" ht="71.45" hidden="1" customHeight="1" x14ac:dyDescent="0.2">
      <c r="A84" s="403" t="s">
        <v>150</v>
      </c>
      <c r="B84" s="404" t="s">
        <v>251</v>
      </c>
      <c r="C84" s="404" t="s">
        <v>214</v>
      </c>
      <c r="D84" s="238" t="s">
        <v>757</v>
      </c>
      <c r="E84" s="238" t="s">
        <v>153</v>
      </c>
      <c r="F84" s="403" t="s">
        <v>156</v>
      </c>
      <c r="G84" s="403" t="s">
        <v>456</v>
      </c>
      <c r="H84" s="403" t="s">
        <v>457</v>
      </c>
      <c r="I84" s="403" t="s">
        <v>458</v>
      </c>
      <c r="J84" s="403" t="s">
        <v>451</v>
      </c>
      <c r="K84" s="403" t="s">
        <v>172</v>
      </c>
      <c r="L84" s="405">
        <v>16554000</v>
      </c>
      <c r="M84" s="126">
        <v>7.4401437540013751</v>
      </c>
      <c r="N84" s="462"/>
      <c r="O84" s="103">
        <v>5.1586118755402079</v>
      </c>
      <c r="P84" s="331">
        <f t="shared" si="56"/>
        <v>75</v>
      </c>
      <c r="Q84" s="331">
        <v>6.3</v>
      </c>
      <c r="R84" s="331">
        <f t="shared" si="57"/>
        <v>86.4586118755402</v>
      </c>
      <c r="S84" s="406">
        <v>3.4390745836934724</v>
      </c>
      <c r="T84" s="331">
        <v>9</v>
      </c>
      <c r="U84" s="462"/>
      <c r="V84" s="104">
        <f t="shared" si="58"/>
        <v>0</v>
      </c>
      <c r="W84" s="338">
        <f t="shared" si="59"/>
        <v>15</v>
      </c>
      <c r="X84" s="384">
        <f t="shared" si="55"/>
        <v>146.45742390673294</v>
      </c>
      <c r="Y84" s="338">
        <f t="shared" si="60"/>
        <v>10</v>
      </c>
      <c r="Z84" s="338">
        <f>IF(AA84="Yes",20,0)</f>
        <v>20</v>
      </c>
      <c r="AA84" s="331" t="s">
        <v>161</v>
      </c>
      <c r="AB84" s="338">
        <f t="shared" si="51"/>
        <v>10</v>
      </c>
      <c r="AC84" s="385" t="s">
        <v>161</v>
      </c>
      <c r="AD84" s="338">
        <f>IF(AE84="Yes",20,0)</f>
        <v>20</v>
      </c>
      <c r="AE84" s="385" t="s">
        <v>161</v>
      </c>
      <c r="AF84" s="407">
        <f t="shared" si="48"/>
        <v>0</v>
      </c>
      <c r="AG84" s="407">
        <f t="shared" si="53"/>
        <v>20</v>
      </c>
      <c r="AH84" s="407">
        <f t="shared" si="49"/>
        <v>15</v>
      </c>
      <c r="AI84" s="407">
        <f t="shared" si="54"/>
        <v>0</v>
      </c>
      <c r="AJ84" s="406" t="s">
        <v>162</v>
      </c>
      <c r="AK84" s="407">
        <f t="shared" si="46"/>
        <v>15</v>
      </c>
      <c r="AL84" s="406" t="s">
        <v>751</v>
      </c>
      <c r="AM84" s="407">
        <f t="shared" si="50"/>
        <v>10</v>
      </c>
      <c r="AN84" s="406" t="s">
        <v>161</v>
      </c>
      <c r="AO84" s="407">
        <f t="shared" si="61"/>
        <v>0</v>
      </c>
      <c r="AP84" s="406" t="s">
        <v>162</v>
      </c>
      <c r="AQ84" s="407">
        <f t="shared" si="32"/>
        <v>0</v>
      </c>
      <c r="AR84" s="406" t="s">
        <v>162</v>
      </c>
      <c r="AS84" s="385">
        <v>13.968030206078721</v>
      </c>
      <c r="AT84" s="385">
        <v>0</v>
      </c>
      <c r="AU84" s="385">
        <v>20.422715630856001</v>
      </c>
      <c r="AV84" s="385">
        <v>5.5853239091258402</v>
      </c>
      <c r="AW84" s="385">
        <v>0.90398347266990298</v>
      </c>
      <c r="AX84" s="385">
        <v>13.553747511552267</v>
      </c>
      <c r="AY84" s="385">
        <v>0</v>
      </c>
      <c r="AZ84" s="385">
        <v>0</v>
      </c>
      <c r="BA84" s="455"/>
      <c r="BB84" s="448"/>
      <c r="BC84" s="442"/>
      <c r="BD84" s="337" t="s">
        <v>214</v>
      </c>
      <c r="BE84" s="386">
        <v>100</v>
      </c>
      <c r="BF84" s="337" t="s">
        <v>156</v>
      </c>
      <c r="BG84" s="386" t="s">
        <v>156</v>
      </c>
      <c r="BH84" s="337" t="s">
        <v>156</v>
      </c>
      <c r="BI84" s="386" t="s">
        <v>156</v>
      </c>
      <c r="BJ84" s="386" t="s">
        <v>195</v>
      </c>
      <c r="BK84" s="386">
        <v>100</v>
      </c>
      <c r="BL84" s="386" t="s">
        <v>156</v>
      </c>
      <c r="BM84" s="386" t="s">
        <v>156</v>
      </c>
      <c r="BN84" s="386" t="s">
        <v>156</v>
      </c>
      <c r="BO84" s="386" t="s">
        <v>156</v>
      </c>
      <c r="BP84" s="331">
        <f t="shared" si="62"/>
        <v>75</v>
      </c>
      <c r="BQ84" s="406">
        <f t="shared" si="52"/>
        <v>60</v>
      </c>
      <c r="BR84" s="331"/>
      <c r="BS84" s="406"/>
      <c r="BT84" s="338"/>
      <c r="BU84" s="407"/>
      <c r="BV84" s="406">
        <f t="shared" si="63"/>
        <v>3.4390745836934724</v>
      </c>
      <c r="BW84" s="406"/>
      <c r="BX84" s="410" t="s">
        <v>810</v>
      </c>
      <c r="BY84" s="331">
        <f t="shared" si="64"/>
        <v>5.1586118755402079</v>
      </c>
      <c r="BZ84" s="331"/>
      <c r="CA84" s="282" t="s">
        <v>251</v>
      </c>
      <c r="CB84" s="308">
        <v>100</v>
      </c>
      <c r="CC84" s="282" t="s">
        <v>156</v>
      </c>
      <c r="CD84" s="308" t="s">
        <v>156</v>
      </c>
      <c r="CE84" s="282" t="s">
        <v>156</v>
      </c>
      <c r="CF84" s="308" t="s">
        <v>156</v>
      </c>
      <c r="CG84" s="282" t="s">
        <v>156</v>
      </c>
      <c r="CH84" s="308" t="s">
        <v>156</v>
      </c>
      <c r="CI84" s="284">
        <v>1</v>
      </c>
      <c r="CJ84" s="284" t="s">
        <v>184</v>
      </c>
      <c r="CK84" s="282" t="s">
        <v>198</v>
      </c>
      <c r="CL84" s="282" t="s">
        <v>216</v>
      </c>
      <c r="CM84" s="282" t="s">
        <v>333</v>
      </c>
      <c r="CN84" s="307">
        <v>9.97557267</v>
      </c>
      <c r="CO84" s="307">
        <v>9.97557267</v>
      </c>
      <c r="CP84" s="284" t="s">
        <v>168</v>
      </c>
      <c r="CQ84" s="284" t="s">
        <v>168</v>
      </c>
      <c r="CR84" s="308">
        <v>2</v>
      </c>
      <c r="CS84" s="308">
        <v>2</v>
      </c>
      <c r="CT84" s="284" t="s">
        <v>160</v>
      </c>
      <c r="CU84" s="284" t="s">
        <v>160</v>
      </c>
      <c r="CV84" s="308">
        <v>68.723659978444402</v>
      </c>
      <c r="CW84" s="308">
        <v>68.723659978444402</v>
      </c>
      <c r="CX84" s="307">
        <v>9.858813170697001</v>
      </c>
      <c r="CY84" s="307">
        <v>90.141186829302995</v>
      </c>
      <c r="CZ84" s="309">
        <v>11330.621267328401</v>
      </c>
      <c r="DA84" s="309">
        <v>72048.855909959806</v>
      </c>
      <c r="DB84" s="307">
        <v>0.1572630283191227</v>
      </c>
      <c r="DC84" s="309">
        <v>10213.556485503232</v>
      </c>
      <c r="DD84" s="309">
        <v>1117.064781825168</v>
      </c>
      <c r="DE84" s="310">
        <v>0</v>
      </c>
      <c r="DF84" s="310">
        <v>0</v>
      </c>
      <c r="DG84" s="310">
        <v>0</v>
      </c>
      <c r="DH84" s="283">
        <v>0</v>
      </c>
      <c r="DI84" s="307">
        <v>23.95659736</v>
      </c>
      <c r="DJ84" s="307">
        <v>8.3349116199999997</v>
      </c>
      <c r="DK84" s="307">
        <v>28.98276534</v>
      </c>
      <c r="DL84" s="307" t="s">
        <v>156</v>
      </c>
      <c r="DM84" s="307" t="s">
        <v>156</v>
      </c>
      <c r="DN84" s="310">
        <v>3.7328922246088601</v>
      </c>
      <c r="DO84" s="311">
        <v>1.43467772287892E-5</v>
      </c>
      <c r="DP84" s="284" t="s">
        <v>162</v>
      </c>
      <c r="DQ84" s="284" t="s">
        <v>162</v>
      </c>
      <c r="DR84" s="308">
        <v>12</v>
      </c>
      <c r="DS84" s="308">
        <v>12</v>
      </c>
      <c r="DT84" s="284" t="s">
        <v>162</v>
      </c>
      <c r="DU84" s="308">
        <v>4</v>
      </c>
      <c r="DV84" s="308">
        <v>4</v>
      </c>
      <c r="DW84" s="282" t="s">
        <v>169</v>
      </c>
      <c r="DX84" s="282" t="s">
        <v>156</v>
      </c>
      <c r="DY84" s="284" t="s">
        <v>170</v>
      </c>
      <c r="DZ84" s="284" t="s">
        <v>170</v>
      </c>
      <c r="EA84" s="308">
        <v>2</v>
      </c>
      <c r="EB84" s="284" t="s">
        <v>162</v>
      </c>
      <c r="EC84" s="308">
        <v>23</v>
      </c>
      <c r="ED84" s="283">
        <v>16554000</v>
      </c>
      <c r="EE84" s="283">
        <v>0</v>
      </c>
      <c r="EF84" s="283">
        <v>0</v>
      </c>
      <c r="EG84" s="283">
        <v>16554000</v>
      </c>
      <c r="EH84" s="283" t="s">
        <v>156</v>
      </c>
      <c r="EI84" s="283">
        <v>16554000</v>
      </c>
      <c r="EJ84" s="283">
        <v>16554000</v>
      </c>
      <c r="EK84" s="284" t="s">
        <v>156</v>
      </c>
    </row>
    <row r="85" spans="1:141" ht="109.15" hidden="1" customHeight="1" x14ac:dyDescent="0.2">
      <c r="A85" s="403" t="s">
        <v>93</v>
      </c>
      <c r="B85" s="404" t="s">
        <v>196</v>
      </c>
      <c r="C85" s="404" t="s">
        <v>194</v>
      </c>
      <c r="D85" s="238" t="s">
        <v>757</v>
      </c>
      <c r="E85" s="238" t="s">
        <v>153</v>
      </c>
      <c r="F85" s="403" t="s">
        <v>189</v>
      </c>
      <c r="G85" s="403" t="s">
        <v>190</v>
      </c>
      <c r="H85" s="403" t="s">
        <v>191</v>
      </c>
      <c r="I85" s="403" t="s">
        <v>192</v>
      </c>
      <c r="J85" s="403" t="s">
        <v>193</v>
      </c>
      <c r="K85" s="403" t="s">
        <v>167</v>
      </c>
      <c r="L85" s="405">
        <v>49575000</v>
      </c>
      <c r="M85" s="126">
        <v>16.451595973936445</v>
      </c>
      <c r="N85" s="462"/>
      <c r="O85" s="103">
        <v>15.16</v>
      </c>
      <c r="P85" s="331">
        <f t="shared" si="56"/>
        <v>45</v>
      </c>
      <c r="Q85" s="331"/>
      <c r="R85" s="331">
        <f t="shared" si="57"/>
        <v>60.16</v>
      </c>
      <c r="S85" s="406">
        <v>10.94</v>
      </c>
      <c r="T85" s="331"/>
      <c r="U85" s="462"/>
      <c r="V85" s="104">
        <f t="shared" si="58"/>
        <v>10</v>
      </c>
      <c r="W85" s="338">
        <f t="shared" si="59"/>
        <v>0</v>
      </c>
      <c r="X85" s="384">
        <f t="shared" si="55"/>
        <v>4708.3774991272439</v>
      </c>
      <c r="Y85" s="338">
        <f t="shared" si="60"/>
        <v>0</v>
      </c>
      <c r="Z85" s="338">
        <f>IF(AA85="Yes",15,0)</f>
        <v>15</v>
      </c>
      <c r="AA85" s="331" t="s">
        <v>161</v>
      </c>
      <c r="AB85" s="338">
        <f t="shared" si="51"/>
        <v>10</v>
      </c>
      <c r="AC85" s="385" t="s">
        <v>161</v>
      </c>
      <c r="AD85" s="338">
        <f>IF(AE85="Yes",10,0)</f>
        <v>10</v>
      </c>
      <c r="AE85" s="385" t="s">
        <v>161</v>
      </c>
      <c r="AF85" s="407">
        <f t="shared" si="48"/>
        <v>10</v>
      </c>
      <c r="AG85" s="407">
        <f>IF(BM83&lt;999,20,IF(BM83&lt;1499,15,IF(BM83&lt;1999,10,IF(BM83&lt;3999,5,IF(BM83&gt;4000,0)))))</f>
        <v>0</v>
      </c>
      <c r="AH85" s="407">
        <f t="shared" si="49"/>
        <v>15</v>
      </c>
      <c r="AI85" s="407">
        <f t="shared" si="54"/>
        <v>10</v>
      </c>
      <c r="AJ85" s="406" t="s">
        <v>161</v>
      </c>
      <c r="AK85" s="407">
        <v>15</v>
      </c>
      <c r="AL85" s="406" t="s">
        <v>751</v>
      </c>
      <c r="AM85" s="407">
        <f t="shared" si="50"/>
        <v>10</v>
      </c>
      <c r="AN85" s="406" t="s">
        <v>161</v>
      </c>
      <c r="AO85" s="407">
        <f t="shared" si="61"/>
        <v>0</v>
      </c>
      <c r="AP85" s="406" t="s">
        <v>162</v>
      </c>
      <c r="AQ85" s="407">
        <f t="shared" si="32"/>
        <v>0</v>
      </c>
      <c r="AR85" s="406" t="s">
        <v>162</v>
      </c>
      <c r="AS85" s="385">
        <v>27.533278106761291</v>
      </c>
      <c r="AT85" s="385">
        <v>2.989666162380232E-2</v>
      </c>
      <c r="AU85" s="385">
        <v>56.820126272447993</v>
      </c>
      <c r="AV85" s="385">
        <v>12.360755065048751</v>
      </c>
      <c r="AW85" s="385">
        <v>0.28479903166367554</v>
      </c>
      <c r="AX85" s="385">
        <v>27.339840362</v>
      </c>
      <c r="AY85" s="385">
        <v>25</v>
      </c>
      <c r="AZ85" s="385">
        <v>0</v>
      </c>
      <c r="BA85" s="456"/>
      <c r="BB85" s="448"/>
      <c r="BC85" s="442"/>
      <c r="BD85" s="273" t="s">
        <v>194</v>
      </c>
      <c r="BE85" s="386">
        <v>100</v>
      </c>
      <c r="BF85" s="337" t="s">
        <v>156</v>
      </c>
      <c r="BG85" s="386" t="s">
        <v>156</v>
      </c>
      <c r="BH85" s="337" t="s">
        <v>156</v>
      </c>
      <c r="BI85" s="386" t="s">
        <v>156</v>
      </c>
      <c r="BJ85" s="386" t="s">
        <v>195</v>
      </c>
      <c r="BK85" s="386">
        <v>100</v>
      </c>
      <c r="BL85" s="386" t="s">
        <v>156</v>
      </c>
      <c r="BM85" s="386" t="s">
        <v>156</v>
      </c>
      <c r="BN85" s="386" t="s">
        <v>156</v>
      </c>
      <c r="BO85" s="386" t="s">
        <v>156</v>
      </c>
      <c r="BP85" s="331">
        <f t="shared" si="62"/>
        <v>45</v>
      </c>
      <c r="BQ85" s="406">
        <f t="shared" si="52"/>
        <v>60</v>
      </c>
      <c r="BR85" s="331"/>
      <c r="BS85" s="406"/>
      <c r="BT85" s="338"/>
      <c r="BU85" s="407"/>
      <c r="BV85" s="406">
        <f t="shared" si="63"/>
        <v>10.94</v>
      </c>
      <c r="BW85" s="406"/>
      <c r="BX85" s="410" t="s">
        <v>809</v>
      </c>
      <c r="BY85" s="331">
        <f t="shared" si="64"/>
        <v>15.16</v>
      </c>
      <c r="BZ85" s="331"/>
      <c r="CA85" s="282" t="s">
        <v>196</v>
      </c>
      <c r="CB85" s="308">
        <v>51.94</v>
      </c>
      <c r="CC85" s="282" t="s">
        <v>197</v>
      </c>
      <c r="CD85" s="308">
        <v>48.06</v>
      </c>
      <c r="CE85" s="282" t="s">
        <v>156</v>
      </c>
      <c r="CF85" s="308" t="s">
        <v>156</v>
      </c>
      <c r="CG85" s="282" t="s">
        <v>156</v>
      </c>
      <c r="CH85" s="308" t="s">
        <v>156</v>
      </c>
      <c r="CI85" s="284">
        <v>1</v>
      </c>
      <c r="CJ85" s="284" t="s">
        <v>184</v>
      </c>
      <c r="CK85" s="282" t="s">
        <v>198</v>
      </c>
      <c r="CL85" s="282" t="s">
        <v>199</v>
      </c>
      <c r="CM85" s="282" t="s">
        <v>200</v>
      </c>
      <c r="CN85" s="307">
        <v>1.6332768900000001</v>
      </c>
      <c r="CO85" s="307">
        <v>1.6332768900000001</v>
      </c>
      <c r="CP85" s="284" t="s">
        <v>174</v>
      </c>
      <c r="CQ85" s="284" t="s">
        <v>158</v>
      </c>
      <c r="CR85" s="308">
        <v>1</v>
      </c>
      <c r="CS85" s="308">
        <v>2</v>
      </c>
      <c r="CT85" s="284" t="s">
        <v>159</v>
      </c>
      <c r="CU85" s="284" t="s">
        <v>160</v>
      </c>
      <c r="CV85" s="308">
        <v>50</v>
      </c>
      <c r="CW85" s="308">
        <v>50</v>
      </c>
      <c r="CX85" s="307">
        <v>6.0899926560569</v>
      </c>
      <c r="CY85" s="307">
        <v>93.910007343943107</v>
      </c>
      <c r="CZ85" s="309">
        <v>6446.6134540000003</v>
      </c>
      <c r="DA85" s="309">
        <v>15500</v>
      </c>
      <c r="DB85" s="307">
        <v>0.41591054541935485</v>
      </c>
      <c r="DC85" s="309">
        <v>6054.0151680870249</v>
      </c>
      <c r="DD85" s="309">
        <v>392.59828591297605</v>
      </c>
      <c r="DE85" s="310">
        <v>61700.390330254988</v>
      </c>
      <c r="DF85" s="310">
        <v>4001.2234543961185</v>
      </c>
      <c r="DG85" s="310">
        <v>65701.613784651112</v>
      </c>
      <c r="DH85" s="283">
        <v>1482127</v>
      </c>
      <c r="DI85" s="307">
        <v>71.632139179999996</v>
      </c>
      <c r="DJ85" s="307">
        <v>31.628654959999999</v>
      </c>
      <c r="DK85" s="307">
        <v>67.216632419999996</v>
      </c>
      <c r="DL85" s="307" t="s">
        <v>156</v>
      </c>
      <c r="DM85" s="307" t="s">
        <v>156</v>
      </c>
      <c r="DN85" s="310">
        <v>1</v>
      </c>
      <c r="DO85" s="311">
        <v>4.6959806332735103E-6</v>
      </c>
      <c r="DP85" s="284" t="s">
        <v>161</v>
      </c>
      <c r="DQ85" s="284" t="s">
        <v>162</v>
      </c>
      <c r="DR85" s="308">
        <v>11</v>
      </c>
      <c r="DS85" s="308">
        <v>12</v>
      </c>
      <c r="DT85" s="284" t="s">
        <v>162</v>
      </c>
      <c r="DU85" s="308">
        <v>3</v>
      </c>
      <c r="DV85" s="308">
        <v>2</v>
      </c>
      <c r="DW85" s="282" t="s">
        <v>175</v>
      </c>
      <c r="DX85" s="282" t="s">
        <v>164</v>
      </c>
      <c r="DY85" s="284" t="s">
        <v>165</v>
      </c>
      <c r="DZ85" s="284" t="s">
        <v>166</v>
      </c>
      <c r="EA85" s="308">
        <v>1</v>
      </c>
      <c r="EB85" s="284" t="s">
        <v>161</v>
      </c>
      <c r="EC85" s="308">
        <v>24</v>
      </c>
      <c r="ED85" s="283">
        <v>46000000</v>
      </c>
      <c r="EE85" s="283">
        <v>3575000</v>
      </c>
      <c r="EF85" s="283">
        <v>0</v>
      </c>
      <c r="EG85" s="283">
        <v>49575000</v>
      </c>
      <c r="EH85" s="283" t="s">
        <v>156</v>
      </c>
      <c r="EI85" s="283">
        <v>49575000</v>
      </c>
      <c r="EJ85" s="283">
        <v>49575000</v>
      </c>
      <c r="EK85" s="284" t="s">
        <v>156</v>
      </c>
    </row>
    <row r="86" spans="1:141" ht="79.150000000000006" hidden="1" customHeight="1" x14ac:dyDescent="0.2">
      <c r="A86" s="403" t="s">
        <v>94</v>
      </c>
      <c r="B86" s="404" t="s">
        <v>196</v>
      </c>
      <c r="C86" s="404" t="s">
        <v>194</v>
      </c>
      <c r="D86" s="238" t="s">
        <v>757</v>
      </c>
      <c r="E86" s="238" t="s">
        <v>153</v>
      </c>
      <c r="F86" s="403" t="s">
        <v>208</v>
      </c>
      <c r="G86" s="403" t="s">
        <v>190</v>
      </c>
      <c r="H86" s="403" t="s">
        <v>209</v>
      </c>
      <c r="I86" s="403" t="s">
        <v>182</v>
      </c>
      <c r="J86" s="403" t="s">
        <v>173</v>
      </c>
      <c r="K86" s="403" t="s">
        <v>167</v>
      </c>
      <c r="L86" s="405">
        <v>99400000</v>
      </c>
      <c r="M86" s="126">
        <v>11.136523875976859</v>
      </c>
      <c r="N86" s="462"/>
      <c r="O86" s="103">
        <v>12.4</v>
      </c>
      <c r="P86" s="331">
        <f t="shared" si="56"/>
        <v>45</v>
      </c>
      <c r="Q86" s="331"/>
      <c r="R86" s="331">
        <f t="shared" si="57"/>
        <v>57.4</v>
      </c>
      <c r="S86" s="406">
        <v>9.1</v>
      </c>
      <c r="T86" s="331"/>
      <c r="U86" s="462"/>
      <c r="V86" s="104">
        <f t="shared" si="58"/>
        <v>10</v>
      </c>
      <c r="W86" s="338">
        <f t="shared" si="59"/>
        <v>0</v>
      </c>
      <c r="X86" s="384">
        <f t="shared" si="55"/>
        <v>1765.7073314003956</v>
      </c>
      <c r="Y86" s="338">
        <f t="shared" si="60"/>
        <v>0</v>
      </c>
      <c r="Z86" s="338">
        <f>IF(AA86="Yes",15,0)</f>
        <v>15</v>
      </c>
      <c r="AA86" s="331" t="s">
        <v>161</v>
      </c>
      <c r="AB86" s="338">
        <f t="shared" si="51"/>
        <v>10</v>
      </c>
      <c r="AC86" s="385" t="s">
        <v>161</v>
      </c>
      <c r="AD86" s="338">
        <f>IF(AE86="Yes",10,0)</f>
        <v>10</v>
      </c>
      <c r="AE86" s="385" t="s">
        <v>161</v>
      </c>
      <c r="AF86" s="407">
        <f t="shared" si="48"/>
        <v>10</v>
      </c>
      <c r="AG86" s="407">
        <f>IF(BM84&lt;999,20,IF(BM84&lt;1499,15,IF(BM84&lt;1999,10,IF(BM84&lt;3999,5,IF(BM84&gt;4000,0)))))</f>
        <v>0</v>
      </c>
      <c r="AH86" s="407">
        <f t="shared" si="49"/>
        <v>15</v>
      </c>
      <c r="AI86" s="407">
        <f t="shared" si="54"/>
        <v>10</v>
      </c>
      <c r="AJ86" s="406" t="s">
        <v>161</v>
      </c>
      <c r="AK86" s="407">
        <v>15</v>
      </c>
      <c r="AL86" s="406" t="s">
        <v>751</v>
      </c>
      <c r="AM86" s="407">
        <f t="shared" si="50"/>
        <v>10</v>
      </c>
      <c r="AN86" s="406" t="s">
        <v>161</v>
      </c>
      <c r="AO86" s="407">
        <f t="shared" si="61"/>
        <v>0</v>
      </c>
      <c r="AP86" s="406" t="s">
        <v>162</v>
      </c>
      <c r="AQ86" s="407">
        <f t="shared" si="32"/>
        <v>0</v>
      </c>
      <c r="AR86" s="406" t="s">
        <v>162</v>
      </c>
      <c r="AS86" s="385">
        <v>14.914047600427818</v>
      </c>
      <c r="AT86" s="385">
        <v>6.1686539235412473E-2</v>
      </c>
      <c r="AU86" s="385">
        <v>50.994178142192993</v>
      </c>
      <c r="AV86" s="385">
        <v>7.1730424362549918</v>
      </c>
      <c r="AW86" s="385">
        <v>1.097773326075915</v>
      </c>
      <c r="AX86" s="385">
        <v>20.499871621</v>
      </c>
      <c r="AY86" s="385">
        <v>25</v>
      </c>
      <c r="AZ86" s="385">
        <v>0</v>
      </c>
      <c r="BA86" s="455"/>
      <c r="BB86" s="448"/>
      <c r="BC86" s="442"/>
      <c r="BD86" s="337" t="s">
        <v>194</v>
      </c>
      <c r="BE86" s="386">
        <v>100</v>
      </c>
      <c r="BF86" s="337" t="s">
        <v>156</v>
      </c>
      <c r="BG86" s="386" t="s">
        <v>156</v>
      </c>
      <c r="BH86" s="337" t="s">
        <v>156</v>
      </c>
      <c r="BI86" s="386" t="s">
        <v>156</v>
      </c>
      <c r="BJ86" s="386" t="s">
        <v>195</v>
      </c>
      <c r="BK86" s="386">
        <v>100</v>
      </c>
      <c r="BL86" s="386" t="s">
        <v>156</v>
      </c>
      <c r="BM86" s="386" t="s">
        <v>156</v>
      </c>
      <c r="BN86" s="386" t="s">
        <v>156</v>
      </c>
      <c r="BO86" s="386" t="s">
        <v>156</v>
      </c>
      <c r="BP86" s="331">
        <f t="shared" si="62"/>
        <v>45</v>
      </c>
      <c r="BQ86" s="406">
        <f t="shared" si="52"/>
        <v>60</v>
      </c>
      <c r="BR86" s="331"/>
      <c r="BS86" s="406"/>
      <c r="BT86" s="338"/>
      <c r="BU86" s="407"/>
      <c r="BV86" s="406">
        <f t="shared" si="63"/>
        <v>9.1</v>
      </c>
      <c r="BW86" s="406"/>
      <c r="BX86" s="410" t="s">
        <v>809</v>
      </c>
      <c r="BY86" s="331">
        <f t="shared" si="64"/>
        <v>12.4</v>
      </c>
      <c r="BZ86" s="331"/>
      <c r="CA86" s="282" t="s">
        <v>196</v>
      </c>
      <c r="CB86" s="308">
        <v>100</v>
      </c>
      <c r="CC86" s="282" t="s">
        <v>156</v>
      </c>
      <c r="CD86" s="308" t="s">
        <v>156</v>
      </c>
      <c r="CE86" s="282" t="s">
        <v>156</v>
      </c>
      <c r="CF86" s="308" t="s">
        <v>156</v>
      </c>
      <c r="CG86" s="282" t="s">
        <v>156</v>
      </c>
      <c r="CH86" s="308" t="s">
        <v>156</v>
      </c>
      <c r="CI86" s="284">
        <v>1</v>
      </c>
      <c r="CJ86" s="284" t="s">
        <v>184</v>
      </c>
      <c r="CK86" s="282" t="s">
        <v>198</v>
      </c>
      <c r="CL86" s="282" t="s">
        <v>199</v>
      </c>
      <c r="CM86" s="282" t="s">
        <v>210</v>
      </c>
      <c r="CN86" s="307">
        <v>16.084402399999998</v>
      </c>
      <c r="CO86" s="307">
        <v>16.084402399999998</v>
      </c>
      <c r="CP86" s="284" t="s">
        <v>174</v>
      </c>
      <c r="CQ86" s="284" t="s">
        <v>158</v>
      </c>
      <c r="CR86" s="308">
        <v>1</v>
      </c>
      <c r="CS86" s="308">
        <v>2</v>
      </c>
      <c r="CT86" s="284" t="s">
        <v>159</v>
      </c>
      <c r="CU86" s="284" t="s">
        <v>160</v>
      </c>
      <c r="CV86" s="308">
        <v>49</v>
      </c>
      <c r="CW86" s="308">
        <v>50</v>
      </c>
      <c r="CX86" s="307">
        <v>8.8125771032800007</v>
      </c>
      <c r="CY86" s="307">
        <v>91.187422896719994</v>
      </c>
      <c r="CZ86" s="309">
        <v>3499.9572069999999</v>
      </c>
      <c r="DA86" s="309">
        <v>15539.176170000001</v>
      </c>
      <c r="DB86" s="307">
        <v>0.22523441196046365</v>
      </c>
      <c r="DC86" s="309">
        <v>3191.5207795513193</v>
      </c>
      <c r="DD86" s="309">
        <v>308.43642744868021</v>
      </c>
      <c r="DE86" s="310">
        <v>245144.62958747204</v>
      </c>
      <c r="DF86" s="310">
        <v>23691.38068680216</v>
      </c>
      <c r="DG86" s="310">
        <v>268836.01027427422</v>
      </c>
      <c r="DH86" s="283">
        <v>6131642</v>
      </c>
      <c r="DI86" s="307">
        <v>54.538307000000003</v>
      </c>
      <c r="DJ86" s="307">
        <v>43.544452530000001</v>
      </c>
      <c r="DK86" s="307">
        <v>54.915074679999996</v>
      </c>
      <c r="DL86" s="307" t="s">
        <v>156</v>
      </c>
      <c r="DM86" s="307" t="s">
        <v>156</v>
      </c>
      <c r="DN86" s="310">
        <v>4</v>
      </c>
      <c r="DO86" s="311">
        <v>1.7955466521518299E-5</v>
      </c>
      <c r="DP86" s="284" t="s">
        <v>161</v>
      </c>
      <c r="DQ86" s="284" t="s">
        <v>162</v>
      </c>
      <c r="DR86" s="308">
        <v>11</v>
      </c>
      <c r="DS86" s="308">
        <v>12</v>
      </c>
      <c r="DT86" s="284" t="s">
        <v>162</v>
      </c>
      <c r="DU86" s="308">
        <v>0</v>
      </c>
      <c r="DV86" s="308">
        <v>0</v>
      </c>
      <c r="DW86" s="282" t="s">
        <v>175</v>
      </c>
      <c r="DX86" s="282" t="s">
        <v>164</v>
      </c>
      <c r="DY86" s="284" t="s">
        <v>165</v>
      </c>
      <c r="DZ86" s="284" t="s">
        <v>176</v>
      </c>
      <c r="EA86" s="308">
        <v>1</v>
      </c>
      <c r="EB86" s="284" t="s">
        <v>161</v>
      </c>
      <c r="EC86" s="308">
        <v>25</v>
      </c>
      <c r="ED86" s="283">
        <v>61000000</v>
      </c>
      <c r="EE86" s="283">
        <v>35800000</v>
      </c>
      <c r="EF86" s="283">
        <v>2600000</v>
      </c>
      <c r="EG86" s="283">
        <v>99400000</v>
      </c>
      <c r="EH86" s="283" t="s">
        <v>156</v>
      </c>
      <c r="EI86" s="283">
        <v>99400000</v>
      </c>
      <c r="EJ86" s="283">
        <v>99400000</v>
      </c>
      <c r="EK86" s="284" t="s">
        <v>156</v>
      </c>
    </row>
    <row r="87" spans="1:141" ht="45" hidden="1" x14ac:dyDescent="0.2">
      <c r="A87" s="403" t="s">
        <v>106</v>
      </c>
      <c r="B87" s="404" t="s">
        <v>225</v>
      </c>
      <c r="C87" s="404" t="s">
        <v>224</v>
      </c>
      <c r="D87" s="238" t="s">
        <v>757</v>
      </c>
      <c r="E87" s="238" t="s">
        <v>185</v>
      </c>
      <c r="F87" s="403" t="s">
        <v>267</v>
      </c>
      <c r="G87" s="403" t="s">
        <v>268</v>
      </c>
      <c r="H87" s="403" t="s">
        <v>269</v>
      </c>
      <c r="I87" s="403" t="s">
        <v>270</v>
      </c>
      <c r="J87" s="403" t="s">
        <v>271</v>
      </c>
      <c r="K87" s="403" t="s">
        <v>201</v>
      </c>
      <c r="L87" s="405">
        <v>120488000</v>
      </c>
      <c r="M87" s="217"/>
      <c r="N87" s="462"/>
      <c r="O87" s="103">
        <v>7.5066214316192408</v>
      </c>
      <c r="P87" s="331">
        <f t="shared" si="56"/>
        <v>45</v>
      </c>
      <c r="Q87" s="331"/>
      <c r="R87" s="331">
        <f t="shared" si="57"/>
        <v>52.506621431619237</v>
      </c>
      <c r="S87" s="406">
        <v>5.0029548834901352</v>
      </c>
      <c r="T87" s="331"/>
      <c r="U87" s="462"/>
      <c r="V87" s="104">
        <f t="shared" si="58"/>
        <v>5</v>
      </c>
      <c r="W87" s="338">
        <f t="shared" si="59"/>
        <v>0</v>
      </c>
      <c r="X87" s="384">
        <f t="shared" si="55"/>
        <v>2117.0917484054085</v>
      </c>
      <c r="Y87" s="338">
        <f t="shared" si="60"/>
        <v>5</v>
      </c>
      <c r="Z87" s="338">
        <f>IF(AA87="Yes",15,0)</f>
        <v>15</v>
      </c>
      <c r="AA87" s="331" t="s">
        <v>161</v>
      </c>
      <c r="AB87" s="338">
        <f t="shared" si="51"/>
        <v>10</v>
      </c>
      <c r="AC87" s="385" t="s">
        <v>161</v>
      </c>
      <c r="AD87" s="338">
        <f>IF(AE87="Yes",10,0)</f>
        <v>10</v>
      </c>
      <c r="AE87" s="385" t="s">
        <v>161</v>
      </c>
      <c r="AF87" s="407">
        <f t="shared" si="48"/>
        <v>5</v>
      </c>
      <c r="AG87" s="407">
        <f t="shared" ref="AG87:AG118" si="65">IF(X87&lt;999,20,IF(X87&lt;1499,15,IF(X87&lt;1999,10,IF(X87&lt;3999,5,IF(X87&gt;4000,0)))))</f>
        <v>5</v>
      </c>
      <c r="AH87" s="407">
        <f t="shared" si="49"/>
        <v>15</v>
      </c>
      <c r="AI87" s="407">
        <f t="shared" si="54"/>
        <v>10</v>
      </c>
      <c r="AJ87" s="406" t="s">
        <v>161</v>
      </c>
      <c r="AK87" s="407">
        <v>15</v>
      </c>
      <c r="AL87" s="406" t="s">
        <v>751</v>
      </c>
      <c r="AM87" s="407">
        <f t="shared" si="50"/>
        <v>10</v>
      </c>
      <c r="AN87" s="406" t="s">
        <v>161</v>
      </c>
      <c r="AO87" s="407">
        <f t="shared" si="61"/>
        <v>0</v>
      </c>
      <c r="AP87" s="406" t="s">
        <v>162</v>
      </c>
      <c r="AQ87" s="407">
        <f t="shared" ref="AQ87:AQ118" si="66">IF(AR87="Yes",10,0)</f>
        <v>0</v>
      </c>
      <c r="AR87" s="406" t="s">
        <v>162</v>
      </c>
      <c r="AS87" s="385">
        <v>16.498670475081592</v>
      </c>
      <c r="AT87" s="385">
        <v>4.3782127680764893E-2</v>
      </c>
      <c r="AU87" s="385">
        <v>33.487096232138995</v>
      </c>
      <c r="AV87" s="385">
        <v>3.4346861968498441</v>
      </c>
      <c r="AW87" s="385" t="s">
        <v>155</v>
      </c>
      <c r="AX87" s="385">
        <v>23.602926140999998</v>
      </c>
      <c r="AY87" s="385">
        <v>0</v>
      </c>
      <c r="AZ87" s="385">
        <v>0</v>
      </c>
      <c r="BA87" s="455"/>
      <c r="BB87" s="448"/>
      <c r="BC87" s="442"/>
      <c r="BD87" s="337" t="s">
        <v>224</v>
      </c>
      <c r="BE87" s="386">
        <v>86.92</v>
      </c>
      <c r="BF87" s="337" t="s">
        <v>272</v>
      </c>
      <c r="BG87" s="386">
        <v>13.08</v>
      </c>
      <c r="BH87" s="337" t="s">
        <v>156</v>
      </c>
      <c r="BI87" s="386" t="s">
        <v>156</v>
      </c>
      <c r="BJ87" s="386" t="s">
        <v>195</v>
      </c>
      <c r="BK87" s="386">
        <v>86.92</v>
      </c>
      <c r="BL87" s="386" t="s">
        <v>183</v>
      </c>
      <c r="BM87" s="386">
        <v>13.08</v>
      </c>
      <c r="BN87" s="386" t="s">
        <v>156</v>
      </c>
      <c r="BO87" s="386" t="s">
        <v>156</v>
      </c>
      <c r="BP87" s="331">
        <f t="shared" si="62"/>
        <v>45</v>
      </c>
      <c r="BQ87" s="406">
        <f t="shared" si="52"/>
        <v>60</v>
      </c>
      <c r="BR87" s="331"/>
      <c r="BS87" s="406"/>
      <c r="BT87" s="338"/>
      <c r="BU87" s="407"/>
      <c r="BV87" s="406">
        <f t="shared" si="63"/>
        <v>5.0029548834901352</v>
      </c>
      <c r="BW87" s="406"/>
      <c r="BX87" s="410" t="s">
        <v>809</v>
      </c>
      <c r="BY87" s="331">
        <f t="shared" si="64"/>
        <v>7.5066214316192408</v>
      </c>
      <c r="BZ87" s="331"/>
      <c r="CA87" s="282" t="s">
        <v>225</v>
      </c>
      <c r="CB87" s="308">
        <v>86.92</v>
      </c>
      <c r="CC87" s="282" t="s">
        <v>273</v>
      </c>
      <c r="CD87" s="308">
        <v>13.08</v>
      </c>
      <c r="CE87" s="282" t="s">
        <v>156</v>
      </c>
      <c r="CF87" s="308" t="s">
        <v>156</v>
      </c>
      <c r="CG87" s="282" t="s">
        <v>156</v>
      </c>
      <c r="CH87" s="308" t="s">
        <v>156</v>
      </c>
      <c r="CI87" s="284">
        <v>1</v>
      </c>
      <c r="CJ87" s="284" t="s">
        <v>184</v>
      </c>
      <c r="CK87" s="282" t="s">
        <v>274</v>
      </c>
      <c r="CL87" s="282" t="s">
        <v>275</v>
      </c>
      <c r="CM87" s="282" t="s">
        <v>276</v>
      </c>
      <c r="CN87" s="307">
        <v>14.7</v>
      </c>
      <c r="CO87" s="307">
        <v>14.714917890000001</v>
      </c>
      <c r="CP87" s="284" t="s">
        <v>174</v>
      </c>
      <c r="CQ87" s="284" t="s">
        <v>158</v>
      </c>
      <c r="CR87" s="308">
        <v>1</v>
      </c>
      <c r="CS87" s="308">
        <v>2</v>
      </c>
      <c r="CT87" s="284" t="s">
        <v>159</v>
      </c>
      <c r="CU87" s="284" t="s">
        <v>160</v>
      </c>
      <c r="CV87" s="308">
        <v>54</v>
      </c>
      <c r="CW87" s="308">
        <v>55</v>
      </c>
      <c r="CX87" s="307">
        <v>17.761137949743897</v>
      </c>
      <c r="CY87" s="307">
        <v>82.238862050256103</v>
      </c>
      <c r="CZ87" s="309">
        <v>3867.6420469999998</v>
      </c>
      <c r="DA87" s="309">
        <v>15520.633970000001</v>
      </c>
      <c r="DB87" s="307">
        <v>0.24919356093802653</v>
      </c>
      <c r="DC87" s="309">
        <v>3180.7048076300312</v>
      </c>
      <c r="DD87" s="309">
        <v>686.93723936996878</v>
      </c>
      <c r="DE87" s="310">
        <v>183602.25972227845</v>
      </c>
      <c r="DF87" s="310">
        <v>39652.60439546586</v>
      </c>
      <c r="DG87" s="310">
        <v>223254.86411774432</v>
      </c>
      <c r="DH87" s="283">
        <v>5275221</v>
      </c>
      <c r="DI87" s="307">
        <v>43.679475170000003</v>
      </c>
      <c r="DJ87" s="307">
        <v>30.094417199999999</v>
      </c>
      <c r="DK87" s="307">
        <v>26.697443459999999</v>
      </c>
      <c r="DL87" s="307" t="s">
        <v>156</v>
      </c>
      <c r="DM87" s="307" t="s">
        <v>156</v>
      </c>
      <c r="DN87" s="310" t="s">
        <v>156</v>
      </c>
      <c r="DO87" s="311" t="s">
        <v>156</v>
      </c>
      <c r="DP87" s="284" t="s">
        <v>162</v>
      </c>
      <c r="DQ87" s="284" t="s">
        <v>162</v>
      </c>
      <c r="DR87" s="308">
        <v>12</v>
      </c>
      <c r="DS87" s="308">
        <v>12</v>
      </c>
      <c r="DT87" s="284" t="s">
        <v>162</v>
      </c>
      <c r="DU87" s="308">
        <v>3</v>
      </c>
      <c r="DV87" s="308">
        <v>0</v>
      </c>
      <c r="DW87" s="282" t="s">
        <v>163</v>
      </c>
      <c r="DX87" s="282" t="s">
        <v>164</v>
      </c>
      <c r="DY87" s="284" t="s">
        <v>165</v>
      </c>
      <c r="DZ87" s="284" t="s">
        <v>176</v>
      </c>
      <c r="EA87" s="308">
        <v>1</v>
      </c>
      <c r="EB87" s="284" t="s">
        <v>161</v>
      </c>
      <c r="EC87" s="308">
        <v>26</v>
      </c>
      <c r="ED87" s="283">
        <v>113088000</v>
      </c>
      <c r="EE87" s="283">
        <v>6607000</v>
      </c>
      <c r="EF87" s="283">
        <v>793000</v>
      </c>
      <c r="EG87" s="283">
        <v>120488000</v>
      </c>
      <c r="EH87" s="283" t="s">
        <v>156</v>
      </c>
      <c r="EI87" s="283">
        <v>120488000</v>
      </c>
      <c r="EJ87" s="283">
        <v>120488000</v>
      </c>
      <c r="EK87" s="284" t="s">
        <v>156</v>
      </c>
    </row>
    <row r="88" spans="1:141" ht="54.6" hidden="1" customHeight="1" x14ac:dyDescent="0.2">
      <c r="A88" s="403" t="s">
        <v>116</v>
      </c>
      <c r="B88" s="404" t="s">
        <v>327</v>
      </c>
      <c r="C88" s="404" t="s">
        <v>214</v>
      </c>
      <c r="D88" s="238" t="s">
        <v>757</v>
      </c>
      <c r="E88" s="238" t="s">
        <v>185</v>
      </c>
      <c r="F88" s="403" t="s">
        <v>323</v>
      </c>
      <c r="G88" s="403" t="s">
        <v>324</v>
      </c>
      <c r="H88" s="403" t="s">
        <v>265</v>
      </c>
      <c r="I88" s="403" t="s">
        <v>325</v>
      </c>
      <c r="J88" s="403" t="s">
        <v>326</v>
      </c>
      <c r="K88" s="403" t="s">
        <v>154</v>
      </c>
      <c r="L88" s="405">
        <v>24738000</v>
      </c>
      <c r="M88" s="217"/>
      <c r="N88" s="462"/>
      <c r="O88" s="103">
        <v>12.13</v>
      </c>
      <c r="P88" s="331">
        <f t="shared" si="56"/>
        <v>30</v>
      </c>
      <c r="Q88" s="331">
        <v>3.6</v>
      </c>
      <c r="R88" s="331">
        <f t="shared" si="57"/>
        <v>45.730000000000004</v>
      </c>
      <c r="S88" s="406">
        <v>9.75</v>
      </c>
      <c r="T88" s="331">
        <v>5.25</v>
      </c>
      <c r="U88" s="462"/>
      <c r="V88" s="104">
        <f t="shared" si="58"/>
        <v>0</v>
      </c>
      <c r="W88" s="338">
        <f t="shared" si="59"/>
        <v>0</v>
      </c>
      <c r="X88" s="384">
        <f t="shared" si="55"/>
        <v>1818.1844987799473</v>
      </c>
      <c r="Y88" s="338">
        <f t="shared" si="60"/>
        <v>0</v>
      </c>
      <c r="Z88" s="338">
        <f>IF(AA88="Yes",20,0)</f>
        <v>20</v>
      </c>
      <c r="AA88" s="331" t="s">
        <v>161</v>
      </c>
      <c r="AB88" s="338">
        <f t="shared" si="51"/>
        <v>10</v>
      </c>
      <c r="AC88" s="385" t="s">
        <v>161</v>
      </c>
      <c r="AD88" s="338">
        <f>IF(AE88="Yes",20,0)</f>
        <v>0</v>
      </c>
      <c r="AE88" s="385" t="s">
        <v>297</v>
      </c>
      <c r="AF88" s="407">
        <f t="shared" si="48"/>
        <v>0</v>
      </c>
      <c r="AG88" s="407">
        <f t="shared" si="65"/>
        <v>10</v>
      </c>
      <c r="AH88" s="407">
        <f t="shared" si="49"/>
        <v>15</v>
      </c>
      <c r="AI88" s="407">
        <v>10</v>
      </c>
      <c r="AJ88" s="406" t="s">
        <v>162</v>
      </c>
      <c r="AK88" s="407">
        <f t="shared" ref="AK88:AK119" si="67">IF(AL88="Minimal",15,0)</f>
        <v>15</v>
      </c>
      <c r="AL88" s="406" t="s">
        <v>751</v>
      </c>
      <c r="AM88" s="407">
        <f t="shared" si="50"/>
        <v>10</v>
      </c>
      <c r="AN88" s="406" t="s">
        <v>161</v>
      </c>
      <c r="AO88" s="407">
        <f t="shared" si="61"/>
        <v>0</v>
      </c>
      <c r="AP88" s="406" t="s">
        <v>162</v>
      </c>
      <c r="AQ88" s="407">
        <f t="shared" si="66"/>
        <v>0</v>
      </c>
      <c r="AR88" s="406" t="s">
        <v>162</v>
      </c>
      <c r="AS88" s="385">
        <v>20.802069229215935</v>
      </c>
      <c r="AT88" s="385">
        <v>0</v>
      </c>
      <c r="AU88" s="385">
        <v>26.713074408734997</v>
      </c>
      <c r="AV88" s="385">
        <v>1.0562003183467636</v>
      </c>
      <c r="AW88" s="385" t="s">
        <v>155</v>
      </c>
      <c r="AX88" s="385">
        <v>24.906870215000001</v>
      </c>
      <c r="AY88" s="385">
        <v>0</v>
      </c>
      <c r="AZ88" s="385">
        <v>50</v>
      </c>
      <c r="BA88" s="455"/>
      <c r="BB88" s="448"/>
      <c r="BC88" s="442"/>
      <c r="BD88" s="337" t="s">
        <v>214</v>
      </c>
      <c r="BE88" s="386">
        <v>100</v>
      </c>
      <c r="BF88" s="337" t="s">
        <v>156</v>
      </c>
      <c r="BG88" s="386" t="s">
        <v>156</v>
      </c>
      <c r="BH88" s="337" t="s">
        <v>156</v>
      </c>
      <c r="BI88" s="386" t="s">
        <v>156</v>
      </c>
      <c r="BJ88" s="386" t="s">
        <v>195</v>
      </c>
      <c r="BK88" s="386">
        <v>100</v>
      </c>
      <c r="BL88" s="386" t="s">
        <v>156</v>
      </c>
      <c r="BM88" s="386" t="s">
        <v>156</v>
      </c>
      <c r="BN88" s="386" t="s">
        <v>156</v>
      </c>
      <c r="BO88" s="386" t="s">
        <v>156</v>
      </c>
      <c r="BP88" s="331">
        <f t="shared" si="62"/>
        <v>30</v>
      </c>
      <c r="BQ88" s="406">
        <f t="shared" si="52"/>
        <v>60</v>
      </c>
      <c r="BR88" s="331"/>
      <c r="BS88" s="406"/>
      <c r="BT88" s="338"/>
      <c r="BU88" s="407"/>
      <c r="BV88" s="406">
        <f t="shared" si="63"/>
        <v>9.75</v>
      </c>
      <c r="BW88" s="406"/>
      <c r="BX88" s="410" t="s">
        <v>809</v>
      </c>
      <c r="BY88" s="331">
        <f t="shared" si="64"/>
        <v>12.13</v>
      </c>
      <c r="BZ88" s="331"/>
      <c r="CA88" s="282" t="s">
        <v>327</v>
      </c>
      <c r="CB88" s="308">
        <v>100</v>
      </c>
      <c r="CC88" s="282" t="s">
        <v>156</v>
      </c>
      <c r="CD88" s="308" t="s">
        <v>156</v>
      </c>
      <c r="CE88" s="282" t="s">
        <v>156</v>
      </c>
      <c r="CF88" s="308" t="s">
        <v>156</v>
      </c>
      <c r="CG88" s="282" t="s">
        <v>156</v>
      </c>
      <c r="CH88" s="308" t="s">
        <v>156</v>
      </c>
      <c r="CI88" s="284">
        <v>1</v>
      </c>
      <c r="CJ88" s="284" t="s">
        <v>184</v>
      </c>
      <c r="CK88" s="282" t="s">
        <v>198</v>
      </c>
      <c r="CL88" s="282" t="s">
        <v>216</v>
      </c>
      <c r="CM88" s="282" t="s">
        <v>328</v>
      </c>
      <c r="CN88" s="307">
        <v>3.7</v>
      </c>
      <c r="CO88" s="307">
        <v>2.77282246</v>
      </c>
      <c r="CP88" s="284" t="s">
        <v>174</v>
      </c>
      <c r="CQ88" s="284" t="s">
        <v>157</v>
      </c>
      <c r="CR88" s="308">
        <v>1</v>
      </c>
      <c r="CS88" s="308">
        <v>1</v>
      </c>
      <c r="CT88" s="284" t="s">
        <v>159</v>
      </c>
      <c r="CU88" s="284" t="s">
        <v>159</v>
      </c>
      <c r="CV88" s="308">
        <v>46</v>
      </c>
      <c r="CW88" s="308">
        <v>45</v>
      </c>
      <c r="CX88" s="307">
        <v>4.3049857529063003</v>
      </c>
      <c r="CY88" s="307">
        <v>95.695014247093695</v>
      </c>
      <c r="CZ88" s="309">
        <v>4906.8702149999999</v>
      </c>
      <c r="DA88" s="309">
        <v>15627.53831</v>
      </c>
      <c r="DB88" s="307">
        <v>0.31398868572026556</v>
      </c>
      <c r="DC88" s="309">
        <v>4695.6301513306471</v>
      </c>
      <c r="DD88" s="309">
        <v>211.24006366935274</v>
      </c>
      <c r="DE88" s="310">
        <v>0</v>
      </c>
      <c r="DF88" s="310">
        <v>0</v>
      </c>
      <c r="DG88" s="310">
        <v>0</v>
      </c>
      <c r="DH88" s="283">
        <v>0</v>
      </c>
      <c r="DI88" s="307">
        <v>29.14122888</v>
      </c>
      <c r="DJ88" s="307">
        <v>21.864780190000001</v>
      </c>
      <c r="DK88" s="307">
        <v>29.14122888</v>
      </c>
      <c r="DL88" s="307" t="s">
        <v>156</v>
      </c>
      <c r="DM88" s="307" t="s">
        <v>156</v>
      </c>
      <c r="DN88" s="310" t="s">
        <v>156</v>
      </c>
      <c r="DO88" s="311" t="s">
        <v>156</v>
      </c>
      <c r="DP88" s="284" t="s">
        <v>162</v>
      </c>
      <c r="DQ88" s="284" t="s">
        <v>162</v>
      </c>
      <c r="DR88" s="308">
        <v>12</v>
      </c>
      <c r="DS88" s="308">
        <v>12</v>
      </c>
      <c r="DT88" s="284" t="s">
        <v>162</v>
      </c>
      <c r="DU88" s="308">
        <v>0</v>
      </c>
      <c r="DV88" s="308">
        <v>2</v>
      </c>
      <c r="DW88" s="282" t="s">
        <v>163</v>
      </c>
      <c r="DX88" s="282" t="s">
        <v>266</v>
      </c>
      <c r="DY88" s="284" t="s">
        <v>165</v>
      </c>
      <c r="DZ88" s="284" t="s">
        <v>165</v>
      </c>
      <c r="EA88" s="308">
        <v>1</v>
      </c>
      <c r="EB88" s="284" t="s">
        <v>162</v>
      </c>
      <c r="EC88" s="308">
        <v>30</v>
      </c>
      <c r="ED88" s="283">
        <v>24510000</v>
      </c>
      <c r="EE88" s="283">
        <v>204000</v>
      </c>
      <c r="EF88" s="283">
        <v>24000</v>
      </c>
      <c r="EG88" s="283">
        <v>24738000</v>
      </c>
      <c r="EH88" s="283" t="s">
        <v>156</v>
      </c>
      <c r="EI88" s="283">
        <v>24738000</v>
      </c>
      <c r="EJ88" s="283">
        <v>24738000</v>
      </c>
      <c r="EK88" s="284" t="s">
        <v>156</v>
      </c>
    </row>
    <row r="89" spans="1:141" ht="45" hidden="1" x14ac:dyDescent="0.2">
      <c r="A89" s="403" t="s">
        <v>125</v>
      </c>
      <c r="B89" s="404" t="s">
        <v>233</v>
      </c>
      <c r="C89" s="404" t="s">
        <v>214</v>
      </c>
      <c r="D89" s="238" t="s">
        <v>757</v>
      </c>
      <c r="E89" s="238" t="s">
        <v>179</v>
      </c>
      <c r="F89" s="403" t="s">
        <v>156</v>
      </c>
      <c r="G89" s="403" t="s">
        <v>364</v>
      </c>
      <c r="H89" s="403" t="s">
        <v>365</v>
      </c>
      <c r="I89" s="403" t="s">
        <v>366</v>
      </c>
      <c r="J89" s="403" t="s">
        <v>367</v>
      </c>
      <c r="K89" s="403" t="s">
        <v>187</v>
      </c>
      <c r="L89" s="405">
        <v>2736000</v>
      </c>
      <c r="M89" s="186"/>
      <c r="N89" s="462"/>
      <c r="O89" s="187"/>
      <c r="P89" s="383"/>
      <c r="Q89" s="383"/>
      <c r="R89" s="383"/>
      <c r="S89" s="406">
        <v>9.57</v>
      </c>
      <c r="T89" s="331">
        <v>6.75</v>
      </c>
      <c r="U89" s="462"/>
      <c r="V89" s="104" t="s">
        <v>155</v>
      </c>
      <c r="W89" s="338"/>
      <c r="X89" s="384">
        <f t="shared" si="55"/>
        <v>2827.9496762997946</v>
      </c>
      <c r="Y89" s="331"/>
      <c r="Z89" s="331"/>
      <c r="AA89" s="331" t="s">
        <v>161</v>
      </c>
      <c r="AB89" s="331"/>
      <c r="AC89" s="331"/>
      <c r="AD89" s="331"/>
      <c r="AE89" s="331"/>
      <c r="AF89" s="407">
        <f t="shared" si="48"/>
        <v>5</v>
      </c>
      <c r="AG89" s="407">
        <f t="shared" si="65"/>
        <v>5</v>
      </c>
      <c r="AH89" s="407">
        <f t="shared" si="49"/>
        <v>15</v>
      </c>
      <c r="AI89" s="407">
        <v>10</v>
      </c>
      <c r="AJ89" s="406" t="s">
        <v>162</v>
      </c>
      <c r="AK89" s="407">
        <f t="shared" si="67"/>
        <v>15</v>
      </c>
      <c r="AL89" s="406" t="s">
        <v>751</v>
      </c>
      <c r="AM89" s="407">
        <f t="shared" si="50"/>
        <v>10</v>
      </c>
      <c r="AN89" s="406" t="s">
        <v>161</v>
      </c>
      <c r="AO89" s="407">
        <f t="shared" si="61"/>
        <v>0</v>
      </c>
      <c r="AP89" s="406" t="s">
        <v>162</v>
      </c>
      <c r="AQ89" s="407">
        <f t="shared" si="66"/>
        <v>0</v>
      </c>
      <c r="AR89" s="406" t="s">
        <v>162</v>
      </c>
      <c r="AS89" s="385">
        <v>3.8196962025316457</v>
      </c>
      <c r="AT89" s="385">
        <v>0</v>
      </c>
      <c r="AU89" s="385">
        <v>41.863874847167999</v>
      </c>
      <c r="AV89" s="385">
        <v>0</v>
      </c>
      <c r="AW89" s="385" t="s">
        <v>155</v>
      </c>
      <c r="AX89" s="385" t="s">
        <v>155</v>
      </c>
      <c r="AY89" s="385">
        <v>50</v>
      </c>
      <c r="AZ89" s="385">
        <v>0</v>
      </c>
      <c r="BA89" s="455"/>
      <c r="BB89" s="448"/>
      <c r="BC89" s="455"/>
      <c r="BD89" s="337" t="s">
        <v>214</v>
      </c>
      <c r="BE89" s="386">
        <v>100</v>
      </c>
      <c r="BF89" s="337" t="s">
        <v>156</v>
      </c>
      <c r="BG89" s="386" t="s">
        <v>156</v>
      </c>
      <c r="BH89" s="337" t="s">
        <v>156</v>
      </c>
      <c r="BI89" s="386" t="s">
        <v>156</v>
      </c>
      <c r="BJ89" s="386" t="s">
        <v>195</v>
      </c>
      <c r="BK89" s="386">
        <v>100</v>
      </c>
      <c r="BL89" s="386" t="s">
        <v>156</v>
      </c>
      <c r="BM89" s="386" t="s">
        <v>156</v>
      </c>
      <c r="BN89" s="386" t="s">
        <v>156</v>
      </c>
      <c r="BO89" s="386" t="s">
        <v>156</v>
      </c>
      <c r="BP89" s="386"/>
      <c r="BQ89" s="406">
        <f t="shared" si="52"/>
        <v>60</v>
      </c>
      <c r="BR89" s="386"/>
      <c r="BS89" s="408"/>
      <c r="BT89" s="386"/>
      <c r="BU89" s="407">
        <v>100</v>
      </c>
      <c r="BV89" s="406">
        <f t="shared" si="63"/>
        <v>34.57</v>
      </c>
      <c r="BW89" s="406"/>
      <c r="BX89" s="408"/>
      <c r="BY89" s="386"/>
      <c r="BZ89" s="308"/>
      <c r="CA89" s="282" t="s">
        <v>233</v>
      </c>
      <c r="CB89" s="308">
        <v>100</v>
      </c>
      <c r="CC89" s="282" t="s">
        <v>156</v>
      </c>
      <c r="CD89" s="308" t="s">
        <v>156</v>
      </c>
      <c r="CE89" s="282" t="s">
        <v>156</v>
      </c>
      <c r="CF89" s="308" t="s">
        <v>156</v>
      </c>
      <c r="CG89" s="282" t="s">
        <v>156</v>
      </c>
      <c r="CH89" s="308" t="s">
        <v>156</v>
      </c>
      <c r="CI89" s="284">
        <v>1</v>
      </c>
      <c r="CJ89" s="284" t="s">
        <v>184</v>
      </c>
      <c r="CK89" s="282" t="s">
        <v>198</v>
      </c>
      <c r="CL89" s="282" t="s">
        <v>216</v>
      </c>
      <c r="CM89" s="282" t="s">
        <v>234</v>
      </c>
      <c r="CN89" s="307">
        <v>1.06317076</v>
      </c>
      <c r="CO89" s="307">
        <v>1.06317076</v>
      </c>
      <c r="CP89" s="284" t="s">
        <v>157</v>
      </c>
      <c r="CQ89" s="284" t="s">
        <v>157</v>
      </c>
      <c r="CR89" s="308">
        <v>1</v>
      </c>
      <c r="CS89" s="308">
        <v>1</v>
      </c>
      <c r="CT89" s="284" t="s">
        <v>159</v>
      </c>
      <c r="CU89" s="284" t="s">
        <v>159</v>
      </c>
      <c r="CV89" s="308">
        <v>35</v>
      </c>
      <c r="CW89" s="308">
        <v>35</v>
      </c>
      <c r="CX89" s="307">
        <v>0</v>
      </c>
      <c r="CY89" s="307">
        <v>100</v>
      </c>
      <c r="CZ89" s="309">
        <v>910</v>
      </c>
      <c r="DA89" s="309">
        <v>15800</v>
      </c>
      <c r="DB89" s="307">
        <v>5.7594936708860761E-2</v>
      </c>
      <c r="DC89" s="309">
        <v>910</v>
      </c>
      <c r="DD89" s="309">
        <v>0</v>
      </c>
      <c r="DE89" s="310">
        <v>0</v>
      </c>
      <c r="DF89" s="310">
        <v>0</v>
      </c>
      <c r="DG89" s="310">
        <v>0</v>
      </c>
      <c r="DH89" s="283">
        <v>0</v>
      </c>
      <c r="DI89" s="307">
        <v>31.412820159999999</v>
      </c>
      <c r="DJ89" s="307">
        <v>47.095682400000001</v>
      </c>
      <c r="DK89" s="307">
        <v>47.095682400000001</v>
      </c>
      <c r="DL89" s="307" t="s">
        <v>156</v>
      </c>
      <c r="DM89" s="307" t="s">
        <v>156</v>
      </c>
      <c r="DN89" s="310" t="s">
        <v>156</v>
      </c>
      <c r="DO89" s="311" t="s">
        <v>156</v>
      </c>
      <c r="DP89" s="284" t="s">
        <v>162</v>
      </c>
      <c r="DQ89" s="284" t="s">
        <v>162</v>
      </c>
      <c r="DR89" s="308">
        <v>9</v>
      </c>
      <c r="DS89" s="308">
        <v>11</v>
      </c>
      <c r="DT89" s="284" t="s">
        <v>162</v>
      </c>
      <c r="DU89" s="308">
        <v>0</v>
      </c>
      <c r="DV89" s="308">
        <v>0</v>
      </c>
      <c r="DW89" s="282" t="s">
        <v>175</v>
      </c>
      <c r="DX89" s="282" t="s">
        <v>156</v>
      </c>
      <c r="DY89" s="284" t="s">
        <v>165</v>
      </c>
      <c r="DZ89" s="284" t="s">
        <v>165</v>
      </c>
      <c r="EA89" s="308">
        <v>2</v>
      </c>
      <c r="EB89" s="284" t="s">
        <v>162</v>
      </c>
      <c r="EC89" s="308">
        <v>18</v>
      </c>
      <c r="ED89" s="283">
        <v>2736000</v>
      </c>
      <c r="EE89" s="283">
        <v>0</v>
      </c>
      <c r="EF89" s="283">
        <v>0</v>
      </c>
      <c r="EG89" s="283">
        <v>2736000</v>
      </c>
      <c r="EH89" s="283" t="s">
        <v>156</v>
      </c>
      <c r="EI89" s="283">
        <v>2736000</v>
      </c>
      <c r="EJ89" s="283">
        <v>2736000</v>
      </c>
      <c r="EK89" s="284" t="s">
        <v>156</v>
      </c>
    </row>
    <row r="90" spans="1:141" ht="45" hidden="1" x14ac:dyDescent="0.2">
      <c r="A90" s="403" t="s">
        <v>120</v>
      </c>
      <c r="B90" s="404" t="s">
        <v>215</v>
      </c>
      <c r="C90" s="404" t="s">
        <v>214</v>
      </c>
      <c r="D90" s="238" t="s">
        <v>757</v>
      </c>
      <c r="E90" s="238" t="s">
        <v>185</v>
      </c>
      <c r="F90" s="403" t="s">
        <v>156</v>
      </c>
      <c r="G90" s="403" t="s">
        <v>343</v>
      </c>
      <c r="H90" s="403" t="s">
        <v>344</v>
      </c>
      <c r="I90" s="403" t="s">
        <v>219</v>
      </c>
      <c r="J90" s="403" t="s">
        <v>345</v>
      </c>
      <c r="K90" s="403" t="s">
        <v>167</v>
      </c>
      <c r="L90" s="405">
        <v>164732000</v>
      </c>
      <c r="M90" s="217"/>
      <c r="N90" s="462"/>
      <c r="O90" s="103">
        <v>8.6051018168922653</v>
      </c>
      <c r="P90" s="331">
        <f>(V90+W90+Y90+Z90+AB90+AD90)</f>
        <v>55</v>
      </c>
      <c r="Q90" s="331">
        <v>3.6</v>
      </c>
      <c r="R90" s="331">
        <f>O90+P90+Q90</f>
        <v>67.205101816892267</v>
      </c>
      <c r="S90" s="406">
        <v>5.7367345445948441</v>
      </c>
      <c r="T90" s="331">
        <v>5.25</v>
      </c>
      <c r="U90" s="462"/>
      <c r="V90" s="104">
        <f>IF(AU90&lt;30,0,IF(AU90&lt;50,5,IF(AU90&lt;65,10,IF(AU90&gt;66,15))))</f>
        <v>5</v>
      </c>
      <c r="W90" s="338">
        <f>IF(X90&lt;499,15,IF(X90&lt;999,10,IF(X90&lt;1499,5,IF(X90&gt;1500,0))))</f>
        <v>0</v>
      </c>
      <c r="X90" s="384">
        <f t="shared" si="55"/>
        <v>3736.084845243709</v>
      </c>
      <c r="Y90" s="338">
        <f>IF(DD90&lt;500,0,IF(DD90&lt;1000,5,IF(DD90&gt;1000,10)))</f>
        <v>0</v>
      </c>
      <c r="Z90" s="338">
        <f>IF(AA90="Yes",20,0)</f>
        <v>20</v>
      </c>
      <c r="AA90" s="331" t="s">
        <v>161</v>
      </c>
      <c r="AB90" s="338">
        <f t="shared" ref="AB90:AB96" si="68">IF(AC90="Yes",10,0)</f>
        <v>10</v>
      </c>
      <c r="AC90" s="385" t="s">
        <v>161</v>
      </c>
      <c r="AD90" s="338">
        <f>IF(AE90="Yes",20,0)</f>
        <v>20</v>
      </c>
      <c r="AE90" s="385" t="s">
        <v>161</v>
      </c>
      <c r="AF90" s="407">
        <f t="shared" si="48"/>
        <v>5</v>
      </c>
      <c r="AG90" s="407">
        <f t="shared" si="65"/>
        <v>5</v>
      </c>
      <c r="AH90" s="407">
        <f t="shared" si="49"/>
        <v>15</v>
      </c>
      <c r="AI90" s="407">
        <v>10</v>
      </c>
      <c r="AJ90" s="406" t="s">
        <v>162</v>
      </c>
      <c r="AK90" s="407">
        <f t="shared" si="67"/>
        <v>15</v>
      </c>
      <c r="AL90" s="406" t="s">
        <v>751</v>
      </c>
      <c r="AM90" s="407">
        <f t="shared" si="50"/>
        <v>10</v>
      </c>
      <c r="AN90" s="406" t="s">
        <v>161</v>
      </c>
      <c r="AO90" s="407">
        <f t="shared" si="61"/>
        <v>0</v>
      </c>
      <c r="AP90" s="406" t="s">
        <v>162</v>
      </c>
      <c r="AQ90" s="407">
        <f t="shared" si="66"/>
        <v>0</v>
      </c>
      <c r="AR90" s="406" t="s">
        <v>162</v>
      </c>
      <c r="AS90" s="385">
        <v>11.331138193748444</v>
      </c>
      <c r="AT90" s="385">
        <v>0</v>
      </c>
      <c r="AU90" s="385">
        <v>46.036207252199993</v>
      </c>
      <c r="AV90" s="385">
        <v>1.1899936567631844</v>
      </c>
      <c r="AW90" s="385" t="s">
        <v>155</v>
      </c>
      <c r="AX90" s="385">
        <v>43.959183177</v>
      </c>
      <c r="AY90" s="385">
        <v>0</v>
      </c>
      <c r="AZ90" s="385">
        <v>0</v>
      </c>
      <c r="BA90" s="455"/>
      <c r="BB90" s="448"/>
      <c r="BC90" s="442"/>
      <c r="BD90" s="337" t="s">
        <v>214</v>
      </c>
      <c r="BE90" s="386">
        <v>100</v>
      </c>
      <c r="BF90" s="337" t="s">
        <v>156</v>
      </c>
      <c r="BG90" s="386" t="s">
        <v>156</v>
      </c>
      <c r="BH90" s="337" t="s">
        <v>156</v>
      </c>
      <c r="BI90" s="386" t="s">
        <v>156</v>
      </c>
      <c r="BJ90" s="386" t="s">
        <v>195</v>
      </c>
      <c r="BK90" s="386">
        <v>100</v>
      </c>
      <c r="BL90" s="386" t="s">
        <v>156</v>
      </c>
      <c r="BM90" s="386" t="s">
        <v>156</v>
      </c>
      <c r="BN90" s="386" t="s">
        <v>156</v>
      </c>
      <c r="BO90" s="386" t="s">
        <v>156</v>
      </c>
      <c r="BP90" s="331">
        <f>SUM(V90+W90+Y90+Z90+AB90+AD90)</f>
        <v>55</v>
      </c>
      <c r="BQ90" s="406">
        <f t="shared" si="52"/>
        <v>60</v>
      </c>
      <c r="BR90" s="331"/>
      <c r="BS90" s="406"/>
      <c r="BT90" s="338"/>
      <c r="BU90" s="407"/>
      <c r="BV90" s="406">
        <f t="shared" si="63"/>
        <v>5.7367345445948441</v>
      </c>
      <c r="BW90" s="406"/>
      <c r="BX90" s="410" t="s">
        <v>809</v>
      </c>
      <c r="BY90" s="331">
        <f>O90+BT90*0.25</f>
        <v>8.6051018168922653</v>
      </c>
      <c r="BZ90" s="331"/>
      <c r="CA90" s="282" t="s">
        <v>215</v>
      </c>
      <c r="CB90" s="308">
        <v>100</v>
      </c>
      <c r="CC90" s="282" t="s">
        <v>156</v>
      </c>
      <c r="CD90" s="308" t="s">
        <v>156</v>
      </c>
      <c r="CE90" s="282" t="s">
        <v>156</v>
      </c>
      <c r="CF90" s="308" t="s">
        <v>156</v>
      </c>
      <c r="CG90" s="282" t="s">
        <v>156</v>
      </c>
      <c r="CH90" s="308" t="s">
        <v>156</v>
      </c>
      <c r="CI90" s="284">
        <v>1</v>
      </c>
      <c r="CJ90" s="284" t="s">
        <v>184</v>
      </c>
      <c r="CK90" s="282" t="s">
        <v>198</v>
      </c>
      <c r="CL90" s="282" t="s">
        <v>216</v>
      </c>
      <c r="CM90" s="282" t="s">
        <v>217</v>
      </c>
      <c r="CN90" s="307">
        <v>16.61934853</v>
      </c>
      <c r="CO90" s="307">
        <v>16.61934853</v>
      </c>
      <c r="CP90" s="284" t="s">
        <v>174</v>
      </c>
      <c r="CQ90" s="284" t="s">
        <v>158</v>
      </c>
      <c r="CR90" s="308">
        <v>1</v>
      </c>
      <c r="CS90" s="308">
        <v>2</v>
      </c>
      <c r="CT90" s="284" t="s">
        <v>159</v>
      </c>
      <c r="CU90" s="284" t="s">
        <v>160</v>
      </c>
      <c r="CV90" s="308">
        <v>55</v>
      </c>
      <c r="CW90" s="308">
        <v>55</v>
      </c>
      <c r="CX90" s="307">
        <v>8.9707219720884996</v>
      </c>
      <c r="CY90" s="307">
        <v>91.029278027911502</v>
      </c>
      <c r="CZ90" s="309">
        <v>2653.0610590000001</v>
      </c>
      <c r="DA90" s="309">
        <v>15500.00001</v>
      </c>
      <c r="DB90" s="307">
        <v>0.17116522950247406</v>
      </c>
      <c r="DC90" s="309">
        <v>2415.0623276473634</v>
      </c>
      <c r="DD90" s="309">
        <v>237.99873135263687</v>
      </c>
      <c r="DE90" s="310">
        <v>0</v>
      </c>
      <c r="DF90" s="310">
        <v>0</v>
      </c>
      <c r="DG90" s="310">
        <v>0</v>
      </c>
      <c r="DH90" s="283">
        <v>0</v>
      </c>
      <c r="DI90" s="307">
        <v>52.038928579999997</v>
      </c>
      <c r="DJ90" s="307">
        <v>41.030888079999997</v>
      </c>
      <c r="DK90" s="307">
        <v>45.052617339999998</v>
      </c>
      <c r="DL90" s="307" t="s">
        <v>156</v>
      </c>
      <c r="DM90" s="307" t="s">
        <v>156</v>
      </c>
      <c r="DN90" s="310" t="s">
        <v>156</v>
      </c>
      <c r="DO90" s="311" t="s">
        <v>156</v>
      </c>
      <c r="DP90" s="284" t="s">
        <v>162</v>
      </c>
      <c r="DQ90" s="284" t="s">
        <v>162</v>
      </c>
      <c r="DR90" s="308">
        <v>12</v>
      </c>
      <c r="DS90" s="308">
        <v>12</v>
      </c>
      <c r="DT90" s="284" t="s">
        <v>162</v>
      </c>
      <c r="DU90" s="308">
        <v>0</v>
      </c>
      <c r="DV90" s="308">
        <v>0</v>
      </c>
      <c r="DW90" s="282" t="s">
        <v>175</v>
      </c>
      <c r="DX90" s="282" t="s">
        <v>164</v>
      </c>
      <c r="DY90" s="284" t="s">
        <v>165</v>
      </c>
      <c r="DZ90" s="284" t="s">
        <v>176</v>
      </c>
      <c r="EA90" s="308">
        <v>1</v>
      </c>
      <c r="EB90" s="284" t="s">
        <v>161</v>
      </c>
      <c r="EC90" s="308">
        <v>38</v>
      </c>
      <c r="ED90" s="283">
        <v>106020000</v>
      </c>
      <c r="EE90" s="283">
        <v>52421000</v>
      </c>
      <c r="EF90" s="283">
        <v>6291000</v>
      </c>
      <c r="EG90" s="283">
        <v>164732000</v>
      </c>
      <c r="EH90" s="283" t="s">
        <v>156</v>
      </c>
      <c r="EI90" s="283">
        <v>164732000</v>
      </c>
      <c r="EJ90" s="283">
        <v>164732000</v>
      </c>
      <c r="EK90" s="284" t="s">
        <v>156</v>
      </c>
    </row>
    <row r="91" spans="1:141" ht="53.45" hidden="1" customHeight="1" x14ac:dyDescent="0.2">
      <c r="A91" s="403" t="s">
        <v>101</v>
      </c>
      <c r="B91" s="404" t="s">
        <v>215</v>
      </c>
      <c r="C91" s="404" t="s">
        <v>214</v>
      </c>
      <c r="D91" s="238" t="s">
        <v>757</v>
      </c>
      <c r="E91" s="238" t="s">
        <v>153</v>
      </c>
      <c r="F91" s="403" t="s">
        <v>245</v>
      </c>
      <c r="G91" s="403" t="s">
        <v>239</v>
      </c>
      <c r="H91" s="403" t="s">
        <v>246</v>
      </c>
      <c r="I91" s="403" t="s">
        <v>247</v>
      </c>
      <c r="J91" s="403" t="s">
        <v>173</v>
      </c>
      <c r="K91" s="403" t="s">
        <v>167</v>
      </c>
      <c r="L91" s="405">
        <v>110400000</v>
      </c>
      <c r="M91" s="126">
        <v>8.2154544470739186</v>
      </c>
      <c r="N91" s="462"/>
      <c r="O91" s="103">
        <v>8.1873220710655996</v>
      </c>
      <c r="P91" s="331">
        <f>(V91+W91+Y91+Z91+AB91+AD91)</f>
        <v>55</v>
      </c>
      <c r="Q91" s="331">
        <v>4.95</v>
      </c>
      <c r="R91" s="331">
        <f>O91+P91+Q91</f>
        <v>68.137322071065597</v>
      </c>
      <c r="S91" s="406">
        <v>5.4582147140437334</v>
      </c>
      <c r="T91" s="331">
        <v>7.5</v>
      </c>
      <c r="U91" s="462"/>
      <c r="V91" s="104">
        <f>IF(AU91&lt;30,0,IF(AU91&lt;50,5,IF(AU91&lt;65,10,IF(AU91&gt;66,15))))</f>
        <v>5</v>
      </c>
      <c r="W91" s="338">
        <f>IF(X91&lt;499,15,IF(X91&lt;999,10,IF(X91&lt;1499,5,IF(X91&gt;1500,0))))</f>
        <v>0</v>
      </c>
      <c r="X91" s="384">
        <f t="shared" si="55"/>
        <v>2636.408006233883</v>
      </c>
      <c r="Y91" s="338">
        <f>IF(DD91&lt;500,0,IF(DD91&lt;1000,5,IF(DD91&gt;1000,10)))</f>
        <v>0</v>
      </c>
      <c r="Z91" s="338">
        <f>IF(AA91="Yes",20,0)</f>
        <v>20</v>
      </c>
      <c r="AA91" s="331" t="s">
        <v>161</v>
      </c>
      <c r="AB91" s="338">
        <f t="shared" si="68"/>
        <v>10</v>
      </c>
      <c r="AC91" s="385" t="s">
        <v>161</v>
      </c>
      <c r="AD91" s="338">
        <f>IF(AE91="Yes",20,0)</f>
        <v>20</v>
      </c>
      <c r="AE91" s="385" t="s">
        <v>161</v>
      </c>
      <c r="AF91" s="407">
        <f t="shared" si="48"/>
        <v>5</v>
      </c>
      <c r="AG91" s="407">
        <f t="shared" si="65"/>
        <v>5</v>
      </c>
      <c r="AH91" s="407">
        <f t="shared" si="49"/>
        <v>15</v>
      </c>
      <c r="AI91" s="407">
        <v>10</v>
      </c>
      <c r="AJ91" s="406" t="s">
        <v>162</v>
      </c>
      <c r="AK91" s="407">
        <f t="shared" si="67"/>
        <v>15</v>
      </c>
      <c r="AL91" s="406" t="s">
        <v>751</v>
      </c>
      <c r="AM91" s="407">
        <f t="shared" si="50"/>
        <v>10</v>
      </c>
      <c r="AN91" s="406" t="s">
        <v>161</v>
      </c>
      <c r="AO91" s="407">
        <f t="shared" si="61"/>
        <v>0</v>
      </c>
      <c r="AP91" s="406" t="s">
        <v>162</v>
      </c>
      <c r="AQ91" s="407">
        <f t="shared" si="66"/>
        <v>0</v>
      </c>
      <c r="AR91" s="406" t="s">
        <v>162</v>
      </c>
      <c r="AS91" s="385">
        <v>11.950545640279334</v>
      </c>
      <c r="AT91" s="385">
        <v>0</v>
      </c>
      <c r="AU91" s="385">
        <v>42.631601500157998</v>
      </c>
      <c r="AV91" s="385">
        <v>1.8356530248715976</v>
      </c>
      <c r="AW91" s="385">
        <v>0</v>
      </c>
      <c r="AX91" s="385">
        <v>48.394265506000004</v>
      </c>
      <c r="AY91" s="385">
        <v>0</v>
      </c>
      <c r="AZ91" s="385">
        <v>0</v>
      </c>
      <c r="BA91" s="455"/>
      <c r="BB91" s="448"/>
      <c r="BC91" s="442"/>
      <c r="BD91" s="337" t="s">
        <v>214</v>
      </c>
      <c r="BE91" s="386">
        <v>100</v>
      </c>
      <c r="BF91" s="337" t="s">
        <v>156</v>
      </c>
      <c r="BG91" s="386" t="s">
        <v>156</v>
      </c>
      <c r="BH91" s="337" t="s">
        <v>156</v>
      </c>
      <c r="BI91" s="386" t="s">
        <v>156</v>
      </c>
      <c r="BJ91" s="386" t="s">
        <v>195</v>
      </c>
      <c r="BK91" s="386">
        <v>100</v>
      </c>
      <c r="BL91" s="386" t="s">
        <v>156</v>
      </c>
      <c r="BM91" s="386" t="s">
        <v>156</v>
      </c>
      <c r="BN91" s="386" t="s">
        <v>156</v>
      </c>
      <c r="BO91" s="386" t="s">
        <v>156</v>
      </c>
      <c r="BP91" s="331">
        <f>SUM(V91+W91+Y91+Z91+AB91+AD91)</f>
        <v>55</v>
      </c>
      <c r="BQ91" s="406">
        <f t="shared" si="52"/>
        <v>60</v>
      </c>
      <c r="BR91" s="331"/>
      <c r="BS91" s="406"/>
      <c r="BT91" s="338"/>
      <c r="BU91" s="407"/>
      <c r="BV91" s="406">
        <f t="shared" si="63"/>
        <v>5.4582147140437334</v>
      </c>
      <c r="BW91" s="406"/>
      <c r="BX91" s="410" t="s">
        <v>809</v>
      </c>
      <c r="BY91" s="331">
        <f>O91+BT91*0.25</f>
        <v>8.1873220710655996</v>
      </c>
      <c r="BZ91" s="331"/>
      <c r="CA91" s="282" t="s">
        <v>215</v>
      </c>
      <c r="CB91" s="308">
        <v>100</v>
      </c>
      <c r="CC91" s="282" t="s">
        <v>156</v>
      </c>
      <c r="CD91" s="308" t="s">
        <v>156</v>
      </c>
      <c r="CE91" s="282" t="s">
        <v>156</v>
      </c>
      <c r="CF91" s="308" t="s">
        <v>156</v>
      </c>
      <c r="CG91" s="282" t="s">
        <v>156</v>
      </c>
      <c r="CH91" s="308" t="s">
        <v>156</v>
      </c>
      <c r="CI91" s="284">
        <v>1</v>
      </c>
      <c r="CJ91" s="284" t="s">
        <v>184</v>
      </c>
      <c r="CK91" s="282" t="s">
        <v>198</v>
      </c>
      <c r="CL91" s="282" t="s">
        <v>216</v>
      </c>
      <c r="CM91" s="282" t="s">
        <v>217</v>
      </c>
      <c r="CN91" s="307">
        <v>14.96563003</v>
      </c>
      <c r="CO91" s="307">
        <v>14.96563003</v>
      </c>
      <c r="CP91" s="284" t="s">
        <v>174</v>
      </c>
      <c r="CQ91" s="284" t="s">
        <v>158</v>
      </c>
      <c r="CR91" s="308">
        <v>1</v>
      </c>
      <c r="CS91" s="308">
        <v>2</v>
      </c>
      <c r="CT91" s="284" t="s">
        <v>159</v>
      </c>
      <c r="CU91" s="284" t="s">
        <v>160</v>
      </c>
      <c r="CV91" s="308">
        <v>55</v>
      </c>
      <c r="CW91" s="308">
        <v>55</v>
      </c>
      <c r="CX91" s="307">
        <v>13.120764575956201</v>
      </c>
      <c r="CY91" s="307">
        <v>86.879235424043799</v>
      </c>
      <c r="CZ91" s="309">
        <v>2798.0885020000001</v>
      </c>
      <c r="DA91" s="309">
        <v>15500.00013</v>
      </c>
      <c r="DB91" s="307">
        <v>0.18052183732465557</v>
      </c>
      <c r="DC91" s="309">
        <v>2430.9578970256807</v>
      </c>
      <c r="DD91" s="309">
        <v>367.13060497431951</v>
      </c>
      <c r="DE91" s="310">
        <v>0</v>
      </c>
      <c r="DF91" s="310">
        <v>0</v>
      </c>
      <c r="DG91" s="310">
        <v>0</v>
      </c>
      <c r="DH91" s="283">
        <v>0</v>
      </c>
      <c r="DI91" s="307">
        <v>42.384867309999997</v>
      </c>
      <c r="DJ91" s="307">
        <v>36.449745309999997</v>
      </c>
      <c r="DK91" s="307">
        <v>49.072982639999999</v>
      </c>
      <c r="DL91" s="307" t="s">
        <v>156</v>
      </c>
      <c r="DM91" s="307" t="s">
        <v>156</v>
      </c>
      <c r="DN91" s="310">
        <v>0</v>
      </c>
      <c r="DO91" s="311">
        <v>0</v>
      </c>
      <c r="DP91" s="284" t="s">
        <v>162</v>
      </c>
      <c r="DQ91" s="284" t="s">
        <v>162</v>
      </c>
      <c r="DR91" s="308">
        <v>12</v>
      </c>
      <c r="DS91" s="308">
        <v>12</v>
      </c>
      <c r="DT91" s="284" t="s">
        <v>162</v>
      </c>
      <c r="DU91" s="308">
        <v>0</v>
      </c>
      <c r="DV91" s="308">
        <v>0</v>
      </c>
      <c r="DW91" s="282" t="s">
        <v>175</v>
      </c>
      <c r="DX91" s="282" t="s">
        <v>164</v>
      </c>
      <c r="DY91" s="284" t="s">
        <v>165</v>
      </c>
      <c r="DZ91" s="284" t="s">
        <v>176</v>
      </c>
      <c r="EA91" s="308">
        <v>1</v>
      </c>
      <c r="EB91" s="284" t="s">
        <v>161</v>
      </c>
      <c r="EC91" s="308">
        <v>40</v>
      </c>
      <c r="ED91" s="283">
        <v>65000000</v>
      </c>
      <c r="EE91" s="283">
        <v>35500000</v>
      </c>
      <c r="EF91" s="283">
        <v>9900000</v>
      </c>
      <c r="EG91" s="283">
        <v>110400000</v>
      </c>
      <c r="EH91" s="283" t="s">
        <v>156</v>
      </c>
      <c r="EI91" s="283">
        <v>110400000</v>
      </c>
      <c r="EJ91" s="283">
        <v>110400000</v>
      </c>
      <c r="EK91" s="284" t="s">
        <v>156</v>
      </c>
    </row>
    <row r="92" spans="1:141" ht="30" hidden="1" x14ac:dyDescent="0.2">
      <c r="A92" s="403" t="s">
        <v>497</v>
      </c>
      <c r="B92" s="404" t="s">
        <v>233</v>
      </c>
      <c r="C92" s="404" t="s">
        <v>214</v>
      </c>
      <c r="D92" s="238" t="s">
        <v>759</v>
      </c>
      <c r="E92" s="238" t="s">
        <v>179</v>
      </c>
      <c r="F92" s="403"/>
      <c r="G92" s="403" t="s">
        <v>498</v>
      </c>
      <c r="H92" s="403"/>
      <c r="I92" s="403"/>
      <c r="J92" s="403" t="s">
        <v>499</v>
      </c>
      <c r="K92" s="403"/>
      <c r="L92" s="405">
        <v>428000</v>
      </c>
      <c r="M92" s="154"/>
      <c r="N92" s="462"/>
      <c r="O92" s="155"/>
      <c r="P92" s="363"/>
      <c r="Q92" s="363"/>
      <c r="R92" s="363"/>
      <c r="S92" s="406">
        <v>38.049999999999997</v>
      </c>
      <c r="T92" s="364">
        <v>9.75</v>
      </c>
      <c r="U92" s="462"/>
      <c r="V92" s="159" t="s">
        <v>155</v>
      </c>
      <c r="W92" s="365"/>
      <c r="X92" s="366">
        <f t="shared" si="55"/>
        <v>11239.259679418501</v>
      </c>
      <c r="Y92" s="367"/>
      <c r="Z92" s="365">
        <f>IF(AA92="Yes",15,0)</f>
        <v>15</v>
      </c>
      <c r="AA92" s="367" t="s">
        <v>161</v>
      </c>
      <c r="AB92" s="365">
        <f t="shared" si="68"/>
        <v>0</v>
      </c>
      <c r="AC92" s="367"/>
      <c r="AD92" s="368">
        <f>IF(AE92="Yes",10,0)</f>
        <v>0</v>
      </c>
      <c r="AE92" s="367"/>
      <c r="AF92" s="407">
        <f t="shared" si="48"/>
        <v>0</v>
      </c>
      <c r="AG92" s="407">
        <f t="shared" si="65"/>
        <v>0</v>
      </c>
      <c r="AH92" s="407">
        <f t="shared" si="49"/>
        <v>15</v>
      </c>
      <c r="AI92" s="407">
        <f t="shared" ref="AI92:AI123" si="69">IF(AJ92="Yes",10,0)</f>
        <v>10</v>
      </c>
      <c r="AJ92" s="364" t="s">
        <v>161</v>
      </c>
      <c r="AK92" s="407">
        <f t="shared" si="67"/>
        <v>15</v>
      </c>
      <c r="AL92" s="364" t="s">
        <v>751</v>
      </c>
      <c r="AM92" s="407">
        <f t="shared" si="50"/>
        <v>10</v>
      </c>
      <c r="AN92" s="364" t="s">
        <v>161</v>
      </c>
      <c r="AO92" s="407">
        <f>IF(AP92="Yes",5,0)</f>
        <v>5</v>
      </c>
      <c r="AP92" s="364" t="s">
        <v>161</v>
      </c>
      <c r="AQ92" s="407">
        <f t="shared" si="66"/>
        <v>0</v>
      </c>
      <c r="AR92" s="364" t="s">
        <v>162</v>
      </c>
      <c r="AS92" s="370"/>
      <c r="AT92" s="370"/>
      <c r="AU92" s="370"/>
      <c r="AV92" s="370"/>
      <c r="AW92" s="370"/>
      <c r="AX92" s="370"/>
      <c r="AY92" s="370"/>
      <c r="AZ92" s="370"/>
      <c r="BA92" s="451"/>
      <c r="BB92" s="448"/>
      <c r="BC92" s="451"/>
      <c r="BD92" s="345" t="s">
        <v>214</v>
      </c>
      <c r="BE92" s="371"/>
      <c r="BF92" s="345"/>
      <c r="BG92" s="371"/>
      <c r="BH92" s="345"/>
      <c r="BI92" s="371"/>
      <c r="BJ92" s="371"/>
      <c r="BK92" s="371"/>
      <c r="BL92" s="371"/>
      <c r="BM92" s="371"/>
      <c r="BN92" s="371"/>
      <c r="BO92" s="371"/>
      <c r="BP92" s="371"/>
      <c r="BQ92" s="406">
        <f t="shared" si="52"/>
        <v>55</v>
      </c>
      <c r="BR92" s="371"/>
      <c r="BS92" s="371"/>
      <c r="BT92" s="371"/>
      <c r="BU92" s="408"/>
      <c r="BV92" s="408"/>
      <c r="BW92" s="408"/>
      <c r="BX92" s="408"/>
      <c r="BY92" s="371"/>
      <c r="BZ92" s="293"/>
      <c r="CA92" s="291" t="s">
        <v>233</v>
      </c>
      <c r="CB92" s="293"/>
      <c r="CC92" s="291"/>
      <c r="CD92" s="293"/>
      <c r="CE92" s="291"/>
      <c r="CF92" s="293"/>
      <c r="CG92" s="291"/>
      <c r="CH92" s="293"/>
      <c r="CI92" s="294"/>
      <c r="CJ92" s="294"/>
      <c r="CK92" s="291"/>
      <c r="CL92" s="291"/>
      <c r="CM92" s="291"/>
      <c r="CN92" s="305"/>
      <c r="CO92" s="305">
        <v>0.82</v>
      </c>
      <c r="CP92" s="294"/>
      <c r="CQ92" s="294"/>
      <c r="CR92" s="293"/>
      <c r="CS92" s="293"/>
      <c r="CT92" s="294"/>
      <c r="CU92" s="294"/>
      <c r="CV92" s="293"/>
      <c r="CW92" s="293"/>
      <c r="CX92" s="305"/>
      <c r="CY92" s="305"/>
      <c r="CZ92" s="295">
        <v>46.44</v>
      </c>
      <c r="DA92" s="295"/>
      <c r="DB92" s="305"/>
      <c r="DC92" s="295"/>
      <c r="DD92" s="295"/>
      <c r="DE92" s="306"/>
      <c r="DF92" s="306"/>
      <c r="DG92" s="306"/>
      <c r="DH92" s="292"/>
      <c r="DI92" s="305"/>
      <c r="DJ92" s="305"/>
      <c r="DK92" s="305"/>
      <c r="DL92" s="305"/>
      <c r="DM92" s="305"/>
      <c r="DN92" s="306"/>
      <c r="DO92" s="296"/>
      <c r="DP92" s="294"/>
      <c r="DQ92" s="294"/>
      <c r="DR92" s="293"/>
      <c r="DS92" s="293"/>
      <c r="DT92" s="294"/>
      <c r="DU92" s="293"/>
      <c r="DV92" s="293"/>
      <c r="DW92" s="291"/>
      <c r="DX92" s="291"/>
      <c r="DY92" s="294"/>
      <c r="DZ92" s="294"/>
      <c r="EA92" s="293"/>
      <c r="EB92" s="294"/>
      <c r="EC92" s="293"/>
      <c r="ED92" s="292"/>
      <c r="EE92" s="292"/>
      <c r="EF92" s="292"/>
      <c r="EG92" s="292">
        <v>475555</v>
      </c>
      <c r="EH92" s="292"/>
      <c r="EI92" s="292">
        <v>428000</v>
      </c>
      <c r="EJ92" s="292"/>
      <c r="EK92" s="294"/>
    </row>
    <row r="93" spans="1:141" ht="30" hidden="1" x14ac:dyDescent="0.2">
      <c r="A93" s="403" t="s">
        <v>500</v>
      </c>
      <c r="B93" s="404" t="s">
        <v>233</v>
      </c>
      <c r="C93" s="404" t="s">
        <v>214</v>
      </c>
      <c r="D93" s="238" t="s">
        <v>759</v>
      </c>
      <c r="E93" s="238" t="s">
        <v>179</v>
      </c>
      <c r="F93" s="403"/>
      <c r="G93" s="403" t="s">
        <v>498</v>
      </c>
      <c r="H93" s="403"/>
      <c r="I93" s="403"/>
      <c r="J93" s="403" t="s">
        <v>499</v>
      </c>
      <c r="K93" s="403"/>
      <c r="L93" s="405">
        <v>454815</v>
      </c>
      <c r="M93" s="154"/>
      <c r="N93" s="462"/>
      <c r="O93" s="155"/>
      <c r="P93" s="363"/>
      <c r="Q93" s="363"/>
      <c r="R93" s="363"/>
      <c r="S93" s="406">
        <v>38.049999999999997</v>
      </c>
      <c r="T93" s="364">
        <v>9.75</v>
      </c>
      <c r="U93" s="462"/>
      <c r="V93" s="159" t="s">
        <v>155</v>
      </c>
      <c r="W93" s="365"/>
      <c r="X93" s="366">
        <f t="shared" si="55"/>
        <v>11943.420306296088</v>
      </c>
      <c r="Y93" s="367"/>
      <c r="Z93" s="365">
        <f>IF(AA93="Yes",15,0)</f>
        <v>15</v>
      </c>
      <c r="AA93" s="367" t="s">
        <v>161</v>
      </c>
      <c r="AB93" s="365">
        <f t="shared" si="68"/>
        <v>0</v>
      </c>
      <c r="AC93" s="367"/>
      <c r="AD93" s="368">
        <f>IF(AE93="Yes",10,0)</f>
        <v>0</v>
      </c>
      <c r="AE93" s="367"/>
      <c r="AF93" s="407">
        <f t="shared" si="48"/>
        <v>0</v>
      </c>
      <c r="AG93" s="407">
        <f t="shared" si="65"/>
        <v>0</v>
      </c>
      <c r="AH93" s="407">
        <f t="shared" si="49"/>
        <v>15</v>
      </c>
      <c r="AI93" s="407">
        <f t="shared" si="69"/>
        <v>10</v>
      </c>
      <c r="AJ93" s="364" t="s">
        <v>161</v>
      </c>
      <c r="AK93" s="407">
        <f t="shared" si="67"/>
        <v>15</v>
      </c>
      <c r="AL93" s="364" t="s">
        <v>751</v>
      </c>
      <c r="AM93" s="407">
        <f t="shared" si="50"/>
        <v>10</v>
      </c>
      <c r="AN93" s="364" t="s">
        <v>161</v>
      </c>
      <c r="AO93" s="407">
        <f>IF(AP93="Yes",5,0)</f>
        <v>5</v>
      </c>
      <c r="AP93" s="364" t="s">
        <v>161</v>
      </c>
      <c r="AQ93" s="407">
        <f t="shared" si="66"/>
        <v>0</v>
      </c>
      <c r="AR93" s="364" t="s">
        <v>162</v>
      </c>
      <c r="AS93" s="370"/>
      <c r="AT93" s="370"/>
      <c r="AU93" s="370"/>
      <c r="AV93" s="370"/>
      <c r="AW93" s="370"/>
      <c r="AX93" s="370"/>
      <c r="AY93" s="370"/>
      <c r="AZ93" s="370"/>
      <c r="BA93" s="451"/>
      <c r="BB93" s="448"/>
      <c r="BC93" s="451"/>
      <c r="BD93" s="345" t="s">
        <v>214</v>
      </c>
      <c r="BE93" s="371"/>
      <c r="BF93" s="345"/>
      <c r="BG93" s="371"/>
      <c r="BH93" s="345"/>
      <c r="BI93" s="371"/>
      <c r="BJ93" s="371"/>
      <c r="BK93" s="371"/>
      <c r="BL93" s="371"/>
      <c r="BM93" s="371"/>
      <c r="BN93" s="371"/>
      <c r="BO93" s="371"/>
      <c r="BP93" s="371"/>
      <c r="BQ93" s="406">
        <f t="shared" si="52"/>
        <v>55</v>
      </c>
      <c r="BR93" s="371"/>
      <c r="BS93" s="371"/>
      <c r="BT93" s="371"/>
      <c r="BU93" s="408"/>
      <c r="BV93" s="408"/>
      <c r="BW93" s="408"/>
      <c r="BX93" s="408"/>
      <c r="BY93" s="371"/>
      <c r="BZ93" s="293"/>
      <c r="CA93" s="291" t="s">
        <v>233</v>
      </c>
      <c r="CB93" s="293"/>
      <c r="CC93" s="291"/>
      <c r="CD93" s="293"/>
      <c r="CE93" s="291"/>
      <c r="CF93" s="293"/>
      <c r="CG93" s="291"/>
      <c r="CH93" s="293"/>
      <c r="CI93" s="294"/>
      <c r="CJ93" s="294"/>
      <c r="CK93" s="291"/>
      <c r="CL93" s="291"/>
      <c r="CM93" s="291"/>
      <c r="CN93" s="305"/>
      <c r="CO93" s="305">
        <v>0.82</v>
      </c>
      <c r="CP93" s="294"/>
      <c r="CQ93" s="294"/>
      <c r="CR93" s="293"/>
      <c r="CS93" s="293"/>
      <c r="CT93" s="294"/>
      <c r="CU93" s="294"/>
      <c r="CV93" s="293"/>
      <c r="CW93" s="293"/>
      <c r="CX93" s="305"/>
      <c r="CY93" s="305"/>
      <c r="CZ93" s="295">
        <v>46.44</v>
      </c>
      <c r="DA93" s="295"/>
      <c r="DB93" s="305"/>
      <c r="DC93" s="295"/>
      <c r="DD93" s="295"/>
      <c r="DE93" s="306"/>
      <c r="DF93" s="306"/>
      <c r="DG93" s="306"/>
      <c r="DH93" s="292"/>
      <c r="DI93" s="305"/>
      <c r="DJ93" s="305"/>
      <c r="DK93" s="305"/>
      <c r="DL93" s="305"/>
      <c r="DM93" s="305"/>
      <c r="DN93" s="306"/>
      <c r="DO93" s="296"/>
      <c r="DP93" s="294"/>
      <c r="DQ93" s="294"/>
      <c r="DR93" s="293"/>
      <c r="DS93" s="293"/>
      <c r="DT93" s="294"/>
      <c r="DU93" s="293"/>
      <c r="DV93" s="293"/>
      <c r="DW93" s="291"/>
      <c r="DX93" s="291"/>
      <c r="DY93" s="294"/>
      <c r="DZ93" s="294"/>
      <c r="EA93" s="293"/>
      <c r="EB93" s="294"/>
      <c r="EC93" s="293"/>
      <c r="ED93" s="292"/>
      <c r="EE93" s="292"/>
      <c r="EF93" s="292"/>
      <c r="EG93" s="292">
        <v>505350</v>
      </c>
      <c r="EH93" s="292"/>
      <c r="EI93" s="292">
        <v>454815</v>
      </c>
      <c r="EJ93" s="292"/>
      <c r="EK93" s="294"/>
    </row>
    <row r="94" spans="1:141" ht="30" hidden="1" x14ac:dyDescent="0.2">
      <c r="A94" s="403" t="s">
        <v>501</v>
      </c>
      <c r="B94" s="404" t="s">
        <v>233</v>
      </c>
      <c r="C94" s="404" t="s">
        <v>214</v>
      </c>
      <c r="D94" s="238" t="s">
        <v>759</v>
      </c>
      <c r="E94" s="238" t="s">
        <v>179</v>
      </c>
      <c r="F94" s="403"/>
      <c r="G94" s="403" t="s">
        <v>498</v>
      </c>
      <c r="H94" s="403"/>
      <c r="I94" s="403"/>
      <c r="J94" s="403" t="s">
        <v>499</v>
      </c>
      <c r="K94" s="403"/>
      <c r="L94" s="405">
        <v>3325500</v>
      </c>
      <c r="M94" s="154"/>
      <c r="N94" s="462"/>
      <c r="O94" s="155"/>
      <c r="P94" s="363"/>
      <c r="Q94" s="363"/>
      <c r="R94" s="363"/>
      <c r="S94" s="406">
        <v>38.049999999999997</v>
      </c>
      <c r="T94" s="364">
        <v>9.75</v>
      </c>
      <c r="U94" s="462"/>
      <c r="V94" s="159" t="s">
        <v>155</v>
      </c>
      <c r="W94" s="365"/>
      <c r="X94" s="366">
        <f t="shared" si="55"/>
        <v>87327.47211193043</v>
      </c>
      <c r="Y94" s="367"/>
      <c r="Z94" s="365">
        <f>IF(AA94="Yes",15,0)</f>
        <v>15</v>
      </c>
      <c r="AA94" s="367" t="s">
        <v>161</v>
      </c>
      <c r="AB94" s="365">
        <f t="shared" si="68"/>
        <v>0</v>
      </c>
      <c r="AC94" s="367"/>
      <c r="AD94" s="368">
        <f>IF(AE94="Yes",10,0)</f>
        <v>0</v>
      </c>
      <c r="AE94" s="367"/>
      <c r="AF94" s="407">
        <f t="shared" si="48"/>
        <v>0</v>
      </c>
      <c r="AG94" s="407">
        <f t="shared" si="65"/>
        <v>0</v>
      </c>
      <c r="AH94" s="407">
        <f t="shared" si="49"/>
        <v>15</v>
      </c>
      <c r="AI94" s="407">
        <f t="shared" si="69"/>
        <v>10</v>
      </c>
      <c r="AJ94" s="364" t="s">
        <v>161</v>
      </c>
      <c r="AK94" s="407">
        <f t="shared" si="67"/>
        <v>15</v>
      </c>
      <c r="AL94" s="364" t="s">
        <v>751</v>
      </c>
      <c r="AM94" s="407">
        <f t="shared" si="50"/>
        <v>10</v>
      </c>
      <c r="AN94" s="364" t="s">
        <v>161</v>
      </c>
      <c r="AO94" s="407">
        <f>IF(AP94="Yes",5,0)</f>
        <v>5</v>
      </c>
      <c r="AP94" s="364" t="s">
        <v>161</v>
      </c>
      <c r="AQ94" s="407">
        <f t="shared" si="66"/>
        <v>0</v>
      </c>
      <c r="AR94" s="364" t="s">
        <v>162</v>
      </c>
      <c r="AS94" s="370"/>
      <c r="AT94" s="370"/>
      <c r="AU94" s="370"/>
      <c r="AV94" s="370"/>
      <c r="AW94" s="370"/>
      <c r="AX94" s="370"/>
      <c r="AY94" s="370"/>
      <c r="AZ94" s="370"/>
      <c r="BA94" s="451"/>
      <c r="BB94" s="448"/>
      <c r="BC94" s="451"/>
      <c r="BD94" s="345" t="s">
        <v>214</v>
      </c>
      <c r="BE94" s="371"/>
      <c r="BF94" s="345"/>
      <c r="BG94" s="371"/>
      <c r="BH94" s="345"/>
      <c r="BI94" s="371"/>
      <c r="BJ94" s="371"/>
      <c r="BK94" s="371"/>
      <c r="BL94" s="371"/>
      <c r="BM94" s="371"/>
      <c r="BN94" s="371"/>
      <c r="BO94" s="371"/>
      <c r="BP94" s="371"/>
      <c r="BQ94" s="406">
        <f t="shared" si="52"/>
        <v>55</v>
      </c>
      <c r="BR94" s="371"/>
      <c r="BS94" s="371"/>
      <c r="BT94" s="371"/>
      <c r="BU94" s="408"/>
      <c r="BV94" s="408"/>
      <c r="BW94" s="408"/>
      <c r="BX94" s="408"/>
      <c r="BY94" s="371"/>
      <c r="BZ94" s="293"/>
      <c r="CA94" s="291" t="s">
        <v>233</v>
      </c>
      <c r="CB94" s="293"/>
      <c r="CC94" s="291"/>
      <c r="CD94" s="293"/>
      <c r="CE94" s="291"/>
      <c r="CF94" s="293"/>
      <c r="CG94" s="291"/>
      <c r="CH94" s="293"/>
      <c r="CI94" s="294"/>
      <c r="CJ94" s="294"/>
      <c r="CK94" s="291"/>
      <c r="CL94" s="291"/>
      <c r="CM94" s="291"/>
      <c r="CN94" s="305"/>
      <c r="CO94" s="305">
        <v>0.82</v>
      </c>
      <c r="CP94" s="294"/>
      <c r="CQ94" s="294"/>
      <c r="CR94" s="293"/>
      <c r="CS94" s="293"/>
      <c r="CT94" s="294"/>
      <c r="CU94" s="294"/>
      <c r="CV94" s="293"/>
      <c r="CW94" s="293"/>
      <c r="CX94" s="305"/>
      <c r="CY94" s="305"/>
      <c r="CZ94" s="295">
        <v>46.44</v>
      </c>
      <c r="DA94" s="295"/>
      <c r="DB94" s="305"/>
      <c r="DC94" s="295"/>
      <c r="DD94" s="295"/>
      <c r="DE94" s="306"/>
      <c r="DF94" s="306"/>
      <c r="DG94" s="306"/>
      <c r="DH94" s="292"/>
      <c r="DI94" s="305"/>
      <c r="DJ94" s="305"/>
      <c r="DK94" s="305"/>
      <c r="DL94" s="305"/>
      <c r="DM94" s="305"/>
      <c r="DN94" s="306"/>
      <c r="DO94" s="296"/>
      <c r="DP94" s="294"/>
      <c r="DQ94" s="294"/>
      <c r="DR94" s="293"/>
      <c r="DS94" s="293"/>
      <c r="DT94" s="294"/>
      <c r="DU94" s="293"/>
      <c r="DV94" s="293"/>
      <c r="DW94" s="291"/>
      <c r="DX94" s="291"/>
      <c r="DY94" s="294"/>
      <c r="DZ94" s="294"/>
      <c r="EA94" s="293"/>
      <c r="EB94" s="294"/>
      <c r="EC94" s="293"/>
      <c r="ED94" s="292"/>
      <c r="EE94" s="292"/>
      <c r="EF94" s="292"/>
      <c r="EG94" s="292">
        <v>3695000</v>
      </c>
      <c r="EH94" s="292"/>
      <c r="EI94" s="292">
        <v>3325500</v>
      </c>
      <c r="EJ94" s="292"/>
      <c r="EK94" s="294"/>
    </row>
    <row r="95" spans="1:141" ht="30" hidden="1" x14ac:dyDescent="0.2">
      <c r="A95" s="403" t="s">
        <v>502</v>
      </c>
      <c r="B95" s="404" t="s">
        <v>233</v>
      </c>
      <c r="C95" s="404" t="s">
        <v>214</v>
      </c>
      <c r="D95" s="238" t="s">
        <v>759</v>
      </c>
      <c r="E95" s="238" t="s">
        <v>179</v>
      </c>
      <c r="F95" s="403"/>
      <c r="G95" s="403" t="s">
        <v>498</v>
      </c>
      <c r="H95" s="403"/>
      <c r="I95" s="403"/>
      <c r="J95" s="403" t="s">
        <v>503</v>
      </c>
      <c r="K95" s="403"/>
      <c r="L95" s="405">
        <v>1152000</v>
      </c>
      <c r="M95" s="154"/>
      <c r="N95" s="462"/>
      <c r="O95" s="155"/>
      <c r="P95" s="363"/>
      <c r="Q95" s="363"/>
      <c r="R95" s="363"/>
      <c r="S95" s="406">
        <v>36.85</v>
      </c>
      <c r="T95" s="364">
        <v>9.75</v>
      </c>
      <c r="U95" s="462"/>
      <c r="V95" s="159" t="s">
        <v>155</v>
      </c>
      <c r="W95" s="365"/>
      <c r="X95" s="366">
        <f t="shared" si="55"/>
        <v>30251.465305350732</v>
      </c>
      <c r="Y95" s="367"/>
      <c r="Z95" s="365">
        <f>IF(AA95="Yes",15,0)</f>
        <v>15</v>
      </c>
      <c r="AA95" s="367" t="s">
        <v>161</v>
      </c>
      <c r="AB95" s="365">
        <f t="shared" si="68"/>
        <v>0</v>
      </c>
      <c r="AC95" s="367"/>
      <c r="AD95" s="368">
        <f>IF(AE95="Yes",10,0)</f>
        <v>0</v>
      </c>
      <c r="AE95" s="367"/>
      <c r="AF95" s="407">
        <f t="shared" si="48"/>
        <v>0</v>
      </c>
      <c r="AG95" s="407">
        <f t="shared" si="65"/>
        <v>0</v>
      </c>
      <c r="AH95" s="407">
        <f t="shared" si="49"/>
        <v>15</v>
      </c>
      <c r="AI95" s="407">
        <f t="shared" si="69"/>
        <v>10</v>
      </c>
      <c r="AJ95" s="364" t="s">
        <v>161</v>
      </c>
      <c r="AK95" s="407">
        <f t="shared" si="67"/>
        <v>15</v>
      </c>
      <c r="AL95" s="364" t="s">
        <v>751</v>
      </c>
      <c r="AM95" s="407">
        <f t="shared" si="50"/>
        <v>10</v>
      </c>
      <c r="AN95" s="364" t="s">
        <v>161</v>
      </c>
      <c r="AO95" s="407">
        <f>IF(AP95="Yes",5,0)</f>
        <v>5</v>
      </c>
      <c r="AP95" s="364" t="s">
        <v>161</v>
      </c>
      <c r="AQ95" s="407">
        <f t="shared" si="66"/>
        <v>0</v>
      </c>
      <c r="AR95" s="364" t="s">
        <v>162</v>
      </c>
      <c r="AS95" s="370"/>
      <c r="AT95" s="370"/>
      <c r="AU95" s="370"/>
      <c r="AV95" s="370"/>
      <c r="AW95" s="370"/>
      <c r="AX95" s="370"/>
      <c r="AY95" s="370"/>
      <c r="AZ95" s="370"/>
      <c r="BA95" s="451"/>
      <c r="BB95" s="448"/>
      <c r="BC95" s="451"/>
      <c r="BD95" s="345" t="s">
        <v>214</v>
      </c>
      <c r="BE95" s="371"/>
      <c r="BF95" s="345"/>
      <c r="BG95" s="371"/>
      <c r="BH95" s="345"/>
      <c r="BI95" s="371"/>
      <c r="BJ95" s="371"/>
      <c r="BK95" s="371"/>
      <c r="BL95" s="371"/>
      <c r="BM95" s="371"/>
      <c r="BN95" s="371"/>
      <c r="BO95" s="371"/>
      <c r="BP95" s="371"/>
      <c r="BQ95" s="406">
        <f t="shared" si="52"/>
        <v>55</v>
      </c>
      <c r="BR95" s="371"/>
      <c r="BS95" s="371"/>
      <c r="BT95" s="371"/>
      <c r="BU95" s="408"/>
      <c r="BV95" s="408"/>
      <c r="BW95" s="408"/>
      <c r="BX95" s="408"/>
      <c r="BY95" s="371"/>
      <c r="BZ95" s="293"/>
      <c r="CA95" s="291" t="s">
        <v>233</v>
      </c>
      <c r="CB95" s="293"/>
      <c r="CC95" s="291"/>
      <c r="CD95" s="293"/>
      <c r="CE95" s="291"/>
      <c r="CF95" s="293"/>
      <c r="CG95" s="291"/>
      <c r="CH95" s="293"/>
      <c r="CI95" s="294"/>
      <c r="CJ95" s="294"/>
      <c r="CK95" s="291"/>
      <c r="CL95" s="291"/>
      <c r="CM95" s="291"/>
      <c r="CN95" s="305"/>
      <c r="CO95" s="305">
        <v>0.82</v>
      </c>
      <c r="CP95" s="294"/>
      <c r="CQ95" s="294"/>
      <c r="CR95" s="293"/>
      <c r="CS95" s="293"/>
      <c r="CT95" s="294"/>
      <c r="CU95" s="294"/>
      <c r="CV95" s="293"/>
      <c r="CW95" s="293"/>
      <c r="CX95" s="305"/>
      <c r="CY95" s="305"/>
      <c r="CZ95" s="295">
        <v>46.44</v>
      </c>
      <c r="DA95" s="295"/>
      <c r="DB95" s="305"/>
      <c r="DC95" s="295"/>
      <c r="DD95" s="295"/>
      <c r="DE95" s="306"/>
      <c r="DF95" s="306"/>
      <c r="DG95" s="306"/>
      <c r="DH95" s="292"/>
      <c r="DI95" s="305"/>
      <c r="DJ95" s="305"/>
      <c r="DK95" s="305"/>
      <c r="DL95" s="305"/>
      <c r="DM95" s="305"/>
      <c r="DN95" s="306"/>
      <c r="DO95" s="296"/>
      <c r="DP95" s="294"/>
      <c r="DQ95" s="294"/>
      <c r="DR95" s="293"/>
      <c r="DS95" s="293"/>
      <c r="DT95" s="294"/>
      <c r="DU95" s="293"/>
      <c r="DV95" s="293"/>
      <c r="DW95" s="291"/>
      <c r="DX95" s="291"/>
      <c r="DY95" s="294"/>
      <c r="DZ95" s="294"/>
      <c r="EA95" s="293"/>
      <c r="EB95" s="294"/>
      <c r="EC95" s="293"/>
      <c r="ED95" s="292"/>
      <c r="EE95" s="292"/>
      <c r="EF95" s="292"/>
      <c r="EG95" s="292">
        <v>1280000</v>
      </c>
      <c r="EH95" s="292"/>
      <c r="EI95" s="292">
        <v>1152000</v>
      </c>
      <c r="EJ95" s="292"/>
      <c r="EK95" s="294"/>
    </row>
    <row r="96" spans="1:141" ht="30" hidden="1" x14ac:dyDescent="0.2">
      <c r="A96" s="403" t="s">
        <v>504</v>
      </c>
      <c r="B96" s="404" t="s">
        <v>197</v>
      </c>
      <c r="C96" s="404" t="s">
        <v>194</v>
      </c>
      <c r="D96" s="238" t="s">
        <v>759</v>
      </c>
      <c r="E96" s="238" t="s">
        <v>179</v>
      </c>
      <c r="F96" s="403"/>
      <c r="G96" s="403" t="s">
        <v>505</v>
      </c>
      <c r="H96" s="403"/>
      <c r="I96" s="403"/>
      <c r="J96" s="403" t="s">
        <v>499</v>
      </c>
      <c r="K96" s="403"/>
      <c r="L96" s="405">
        <v>450000</v>
      </c>
      <c r="M96" s="154"/>
      <c r="N96" s="462"/>
      <c r="O96" s="155"/>
      <c r="P96" s="363"/>
      <c r="Q96" s="363"/>
      <c r="R96" s="363"/>
      <c r="S96" s="406">
        <v>35.35</v>
      </c>
      <c r="T96" s="364"/>
      <c r="U96" s="462"/>
      <c r="V96" s="159" t="s">
        <v>155</v>
      </c>
      <c r="W96" s="365"/>
      <c r="X96" s="366">
        <f t="shared" si="55"/>
        <v>14750.954714569027</v>
      </c>
      <c r="Y96" s="367"/>
      <c r="Z96" s="365">
        <f>IF(AA96="Yes",15,0)</f>
        <v>15</v>
      </c>
      <c r="AA96" s="367" t="s">
        <v>161</v>
      </c>
      <c r="AB96" s="365">
        <f t="shared" si="68"/>
        <v>0</v>
      </c>
      <c r="AC96" s="367"/>
      <c r="AD96" s="368">
        <f>IF(AE96="Yes",10,0)</f>
        <v>0</v>
      </c>
      <c r="AE96" s="367"/>
      <c r="AF96" s="407">
        <f t="shared" si="48"/>
        <v>0</v>
      </c>
      <c r="AG96" s="407">
        <f t="shared" si="65"/>
        <v>0</v>
      </c>
      <c r="AH96" s="407">
        <f t="shared" si="49"/>
        <v>15</v>
      </c>
      <c r="AI96" s="407">
        <f t="shared" si="69"/>
        <v>10</v>
      </c>
      <c r="AJ96" s="364" t="s">
        <v>161</v>
      </c>
      <c r="AK96" s="407">
        <f t="shared" si="67"/>
        <v>15</v>
      </c>
      <c r="AL96" s="364" t="s">
        <v>751</v>
      </c>
      <c r="AM96" s="407">
        <f t="shared" si="50"/>
        <v>10</v>
      </c>
      <c r="AN96" s="364" t="s">
        <v>161</v>
      </c>
      <c r="AO96" s="407">
        <f>IF(AP96="Yes",5,0)</f>
        <v>5</v>
      </c>
      <c r="AP96" s="364" t="s">
        <v>161</v>
      </c>
      <c r="AQ96" s="407">
        <f t="shared" si="66"/>
        <v>0</v>
      </c>
      <c r="AR96" s="364" t="s">
        <v>162</v>
      </c>
      <c r="AS96" s="370"/>
      <c r="AT96" s="370"/>
      <c r="AU96" s="370"/>
      <c r="AV96" s="370"/>
      <c r="AW96" s="370"/>
      <c r="AX96" s="370"/>
      <c r="AY96" s="370"/>
      <c r="AZ96" s="370"/>
      <c r="BA96" s="451"/>
      <c r="BB96" s="448"/>
      <c r="BC96" s="451"/>
      <c r="BD96" s="345" t="s">
        <v>194</v>
      </c>
      <c r="BE96" s="371"/>
      <c r="BF96" s="345"/>
      <c r="BG96" s="371"/>
      <c r="BH96" s="345"/>
      <c r="BI96" s="371"/>
      <c r="BJ96" s="371"/>
      <c r="BK96" s="371"/>
      <c r="BL96" s="371"/>
      <c r="BM96" s="371"/>
      <c r="BN96" s="371"/>
      <c r="BO96" s="371"/>
      <c r="BP96" s="371"/>
      <c r="BQ96" s="406">
        <f t="shared" si="52"/>
        <v>55</v>
      </c>
      <c r="BR96" s="371"/>
      <c r="BS96" s="371"/>
      <c r="BT96" s="371"/>
      <c r="BU96" s="408"/>
      <c r="BV96" s="408"/>
      <c r="BW96" s="408"/>
      <c r="BX96" s="408"/>
      <c r="BY96" s="371"/>
      <c r="BZ96" s="293"/>
      <c r="CA96" s="291" t="s">
        <v>197</v>
      </c>
      <c r="CB96" s="293"/>
      <c r="CC96" s="291"/>
      <c r="CD96" s="293"/>
      <c r="CE96" s="291"/>
      <c r="CF96" s="293"/>
      <c r="CG96" s="291"/>
      <c r="CH96" s="293"/>
      <c r="CI96" s="294"/>
      <c r="CJ96" s="294"/>
      <c r="CK96" s="291"/>
      <c r="CL96" s="291"/>
      <c r="CM96" s="291"/>
      <c r="CN96" s="305"/>
      <c r="CO96" s="305">
        <v>0.85</v>
      </c>
      <c r="CP96" s="294"/>
      <c r="CQ96" s="294"/>
      <c r="CR96" s="293"/>
      <c r="CS96" s="293"/>
      <c r="CT96" s="294"/>
      <c r="CU96" s="294"/>
      <c r="CV96" s="293"/>
      <c r="CW96" s="293"/>
      <c r="CX96" s="305"/>
      <c r="CY96" s="305"/>
      <c r="CZ96" s="295">
        <v>35.89</v>
      </c>
      <c r="DA96" s="295"/>
      <c r="DB96" s="305"/>
      <c r="DC96" s="295"/>
      <c r="DD96" s="295"/>
      <c r="DE96" s="306"/>
      <c r="DF96" s="306"/>
      <c r="DG96" s="306"/>
      <c r="DH96" s="292"/>
      <c r="DI96" s="305"/>
      <c r="DJ96" s="305"/>
      <c r="DK96" s="305"/>
      <c r="DL96" s="305"/>
      <c r="DM96" s="305"/>
      <c r="DN96" s="306"/>
      <c r="DO96" s="296"/>
      <c r="DP96" s="294"/>
      <c r="DQ96" s="294"/>
      <c r="DR96" s="293"/>
      <c r="DS96" s="293"/>
      <c r="DT96" s="294"/>
      <c r="DU96" s="293"/>
      <c r="DV96" s="293"/>
      <c r="DW96" s="291"/>
      <c r="DX96" s="291"/>
      <c r="DY96" s="294"/>
      <c r="DZ96" s="294"/>
      <c r="EA96" s="293"/>
      <c r="EB96" s="294"/>
      <c r="EC96" s="293"/>
      <c r="ED96" s="292"/>
      <c r="EE96" s="292"/>
      <c r="EF96" s="292"/>
      <c r="EG96" s="292">
        <v>500000</v>
      </c>
      <c r="EH96" s="292"/>
      <c r="EI96" s="80">
        <v>450000</v>
      </c>
      <c r="EJ96" s="292"/>
      <c r="EK96" s="294"/>
    </row>
    <row r="97" spans="1:141" ht="63" hidden="1" x14ac:dyDescent="0.2">
      <c r="A97" s="478" t="s">
        <v>582</v>
      </c>
      <c r="B97" s="479" t="s">
        <v>327</v>
      </c>
      <c r="C97" s="480" t="s">
        <v>214</v>
      </c>
      <c r="D97" s="481" t="s">
        <v>761</v>
      </c>
      <c r="E97" s="238" t="s">
        <v>179</v>
      </c>
      <c r="F97" s="403"/>
      <c r="G97" s="482" t="s">
        <v>620</v>
      </c>
      <c r="H97" s="482" t="s">
        <v>646</v>
      </c>
      <c r="I97" s="482" t="s">
        <v>647</v>
      </c>
      <c r="J97" s="482" t="s">
        <v>698</v>
      </c>
      <c r="K97" s="482" t="s">
        <v>730</v>
      </c>
      <c r="L97" s="483">
        <v>400000</v>
      </c>
      <c r="M97" s="198"/>
      <c r="N97" s="462"/>
      <c r="O97" s="199"/>
      <c r="P97" s="389"/>
      <c r="Q97" s="389"/>
      <c r="R97" s="389"/>
      <c r="S97" s="409">
        <v>21.145250000000001</v>
      </c>
      <c r="T97" s="203">
        <v>9.75</v>
      </c>
      <c r="U97" s="462"/>
      <c r="V97" s="205" t="s">
        <v>155</v>
      </c>
      <c r="W97" s="392"/>
      <c r="X97" s="393">
        <f t="shared" si="55"/>
        <v>4205.3913116615495</v>
      </c>
      <c r="Y97" s="394"/>
      <c r="Z97" s="394"/>
      <c r="AA97" s="394" t="s">
        <v>161</v>
      </c>
      <c r="AB97" s="394"/>
      <c r="AC97" s="394"/>
      <c r="AD97" s="394"/>
      <c r="AE97" s="394"/>
      <c r="AF97" s="407">
        <f t="shared" si="48"/>
        <v>5</v>
      </c>
      <c r="AG97" s="407">
        <f t="shared" si="65"/>
        <v>0</v>
      </c>
      <c r="AH97" s="407">
        <f t="shared" si="49"/>
        <v>15</v>
      </c>
      <c r="AI97" s="407">
        <f t="shared" si="69"/>
        <v>10</v>
      </c>
      <c r="AJ97" s="391" t="s">
        <v>161</v>
      </c>
      <c r="AK97" s="407">
        <f t="shared" si="67"/>
        <v>15</v>
      </c>
      <c r="AL97" s="391" t="s">
        <v>751</v>
      </c>
      <c r="AM97" s="407">
        <f t="shared" si="50"/>
        <v>10</v>
      </c>
      <c r="AN97" s="391" t="s">
        <v>161</v>
      </c>
      <c r="AO97" s="407">
        <f>IF(AP97="Yes",10,0)</f>
        <v>0</v>
      </c>
      <c r="AP97" s="391" t="s">
        <v>162</v>
      </c>
      <c r="AQ97" s="407">
        <f t="shared" si="66"/>
        <v>0</v>
      </c>
      <c r="AR97" s="391" t="s">
        <v>162</v>
      </c>
      <c r="AS97" s="390"/>
      <c r="AT97" s="390"/>
      <c r="AU97" s="390">
        <v>32.5</v>
      </c>
      <c r="AV97" s="390"/>
      <c r="AW97" s="390"/>
      <c r="AX97" s="390"/>
      <c r="AY97" s="390"/>
      <c r="AZ97" s="390"/>
      <c r="BA97" s="457"/>
      <c r="BB97" s="448"/>
      <c r="BC97" s="457"/>
      <c r="BD97" s="344" t="s">
        <v>214</v>
      </c>
      <c r="BE97" s="396"/>
      <c r="BF97" s="344"/>
      <c r="BG97" s="396"/>
      <c r="BH97" s="344"/>
      <c r="BI97" s="396"/>
      <c r="BJ97" s="396"/>
      <c r="BK97" s="396"/>
      <c r="BL97" s="396"/>
      <c r="BM97" s="396"/>
      <c r="BN97" s="396"/>
      <c r="BO97" s="396"/>
      <c r="BP97" s="396"/>
      <c r="BQ97" s="406">
        <f>SUM(AF97+AG97+AH97+AI97+AK97+AM97+AO97)</f>
        <v>55</v>
      </c>
      <c r="BR97" s="396"/>
      <c r="BS97" s="396"/>
      <c r="BT97" s="396"/>
      <c r="BU97" s="408"/>
      <c r="BV97" s="406">
        <f>S97+BU97*0.25</f>
        <v>21.145250000000001</v>
      </c>
      <c r="BW97" s="406"/>
      <c r="BX97" s="408"/>
      <c r="BY97" s="396"/>
      <c r="BZ97" s="300"/>
      <c r="CA97" s="38" t="s">
        <v>344</v>
      </c>
      <c r="CB97" s="300"/>
      <c r="CC97" s="304"/>
      <c r="CD97" s="300"/>
      <c r="CE97" s="304"/>
      <c r="CF97" s="300"/>
      <c r="CG97" s="304"/>
      <c r="CH97" s="300"/>
      <c r="CI97" s="301"/>
      <c r="CJ97" s="301"/>
      <c r="CK97" s="304"/>
      <c r="CL97" s="304"/>
      <c r="CM97" s="304"/>
      <c r="CN97" s="302"/>
      <c r="CO97" s="302">
        <v>0.28000000000000003</v>
      </c>
      <c r="CP97" s="301"/>
      <c r="CQ97" s="301"/>
      <c r="CR97" s="300"/>
      <c r="CS97" s="300"/>
      <c r="CT97" s="301"/>
      <c r="CU97" s="301"/>
      <c r="CV97" s="300"/>
      <c r="CW97" s="300"/>
      <c r="CX97" s="302"/>
      <c r="CY97" s="302"/>
      <c r="CZ97" s="299">
        <f>3397*0.1</f>
        <v>339.70000000000005</v>
      </c>
      <c r="DA97" s="299"/>
      <c r="DB97" s="302"/>
      <c r="DC97" s="299"/>
      <c r="DD97" s="299"/>
      <c r="DE97" s="298"/>
      <c r="DF97" s="298"/>
      <c r="DG97" s="298"/>
      <c r="DH97" s="303"/>
      <c r="DI97" s="302"/>
      <c r="DJ97" s="302"/>
      <c r="DK97" s="302"/>
      <c r="DL97" s="302"/>
      <c r="DM97" s="302"/>
      <c r="DN97" s="298"/>
      <c r="DO97" s="297"/>
      <c r="DP97" s="301"/>
      <c r="DQ97" s="301"/>
      <c r="DR97" s="300"/>
      <c r="DS97" s="300"/>
      <c r="DT97" s="301"/>
      <c r="DU97" s="300"/>
      <c r="DV97" s="300"/>
      <c r="DW97" s="304"/>
      <c r="DX97" s="304"/>
      <c r="DY97" s="301"/>
      <c r="DZ97" s="301"/>
      <c r="EA97" s="300"/>
      <c r="EB97" s="301"/>
      <c r="EC97" s="300"/>
      <c r="ED97" s="52">
        <v>380000</v>
      </c>
      <c r="EE97" s="52">
        <v>0</v>
      </c>
      <c r="EF97" s="303"/>
      <c r="EG97" s="49">
        <v>400000</v>
      </c>
      <c r="EH97" s="51">
        <v>0</v>
      </c>
      <c r="EI97" s="303">
        <v>400000</v>
      </c>
      <c r="EJ97" s="303"/>
      <c r="EK97" s="301"/>
    </row>
    <row r="98" spans="1:141" ht="31.5" hidden="1" x14ac:dyDescent="0.2">
      <c r="A98" s="478" t="s">
        <v>583</v>
      </c>
      <c r="B98" s="479" t="s">
        <v>233</v>
      </c>
      <c r="C98" s="480" t="s">
        <v>214</v>
      </c>
      <c r="D98" s="481" t="s">
        <v>761</v>
      </c>
      <c r="E98" s="238" t="s">
        <v>179</v>
      </c>
      <c r="F98" s="403"/>
      <c r="G98" s="482" t="s">
        <v>204</v>
      </c>
      <c r="H98" s="482" t="s">
        <v>648</v>
      </c>
      <c r="I98" s="482" t="s">
        <v>649</v>
      </c>
      <c r="J98" s="482" t="s">
        <v>699</v>
      </c>
      <c r="K98" s="482" t="s">
        <v>731</v>
      </c>
      <c r="L98" s="483">
        <v>345000</v>
      </c>
      <c r="M98" s="198"/>
      <c r="N98" s="462"/>
      <c r="O98" s="199"/>
      <c r="P98" s="389"/>
      <c r="Q98" s="389"/>
      <c r="R98" s="389"/>
      <c r="S98" s="409">
        <v>21.058673913043478</v>
      </c>
      <c r="T98" s="391">
        <v>9.75</v>
      </c>
      <c r="U98" s="462"/>
      <c r="V98" s="205" t="s">
        <v>155</v>
      </c>
      <c r="W98" s="392"/>
      <c r="X98" s="393">
        <f t="shared" si="55"/>
        <v>5058.8550026752273</v>
      </c>
      <c r="Y98" s="394"/>
      <c r="Z98" s="394"/>
      <c r="AA98" s="394" t="s">
        <v>161</v>
      </c>
      <c r="AB98" s="394"/>
      <c r="AC98" s="394"/>
      <c r="AD98" s="394"/>
      <c r="AE98" s="394"/>
      <c r="AF98" s="407">
        <f t="shared" si="48"/>
        <v>5</v>
      </c>
      <c r="AG98" s="407">
        <f t="shared" si="65"/>
        <v>0</v>
      </c>
      <c r="AH98" s="407">
        <f t="shared" si="49"/>
        <v>15</v>
      </c>
      <c r="AI98" s="407">
        <f t="shared" si="69"/>
        <v>10</v>
      </c>
      <c r="AJ98" s="391" t="s">
        <v>161</v>
      </c>
      <c r="AK98" s="407">
        <f t="shared" si="67"/>
        <v>15</v>
      </c>
      <c r="AL98" s="391" t="s">
        <v>751</v>
      </c>
      <c r="AM98" s="407">
        <f t="shared" si="50"/>
        <v>10</v>
      </c>
      <c r="AN98" s="391" t="s">
        <v>161</v>
      </c>
      <c r="AO98" s="407">
        <f>IF(AP98="Yes",10,0)</f>
        <v>0</v>
      </c>
      <c r="AP98" s="391" t="s">
        <v>162</v>
      </c>
      <c r="AQ98" s="407">
        <f t="shared" si="66"/>
        <v>0</v>
      </c>
      <c r="AR98" s="391" t="s">
        <v>162</v>
      </c>
      <c r="AS98" s="390"/>
      <c r="AT98" s="390"/>
      <c r="AU98" s="390">
        <v>45</v>
      </c>
      <c r="AV98" s="390"/>
      <c r="AW98" s="390"/>
      <c r="AX98" s="390"/>
      <c r="AY98" s="390"/>
      <c r="AZ98" s="390"/>
      <c r="BA98" s="457"/>
      <c r="BB98" s="448"/>
      <c r="BC98" s="457"/>
      <c r="BD98" s="344" t="s">
        <v>214</v>
      </c>
      <c r="BE98" s="396"/>
      <c r="BF98" s="344"/>
      <c r="BG98" s="396"/>
      <c r="BH98" s="344"/>
      <c r="BI98" s="396"/>
      <c r="BJ98" s="396"/>
      <c r="BK98" s="396"/>
      <c r="BL98" s="396"/>
      <c r="BM98" s="396"/>
      <c r="BN98" s="396"/>
      <c r="BO98" s="396"/>
      <c r="BP98" s="396"/>
      <c r="BQ98" s="406">
        <f>SUM(AF98+AG98+AH98+AI98+AK98+AM98+AO98)</f>
        <v>55</v>
      </c>
      <c r="BR98" s="396"/>
      <c r="BS98" s="396"/>
      <c r="BT98" s="396"/>
      <c r="BU98" s="408"/>
      <c r="BV98" s="406">
        <f>S98+BU98*0.25</f>
        <v>21.058673913043478</v>
      </c>
      <c r="BW98" s="406"/>
      <c r="BX98" s="408"/>
      <c r="BY98" s="396"/>
      <c r="BZ98" s="300"/>
      <c r="CA98" s="38" t="s">
        <v>733</v>
      </c>
      <c r="CB98" s="300"/>
      <c r="CC98" s="304"/>
      <c r="CD98" s="300"/>
      <c r="CE98" s="304"/>
      <c r="CF98" s="300"/>
      <c r="CG98" s="304"/>
      <c r="CH98" s="300"/>
      <c r="CI98" s="301"/>
      <c r="CJ98" s="301"/>
      <c r="CK98" s="304"/>
      <c r="CL98" s="304"/>
      <c r="CM98" s="304"/>
      <c r="CN98" s="302"/>
      <c r="CO98" s="302">
        <v>0.89</v>
      </c>
      <c r="CP98" s="301"/>
      <c r="CQ98" s="301"/>
      <c r="CR98" s="300"/>
      <c r="CS98" s="300"/>
      <c r="CT98" s="301"/>
      <c r="CU98" s="301"/>
      <c r="CV98" s="300"/>
      <c r="CW98" s="300"/>
      <c r="CX98" s="302"/>
      <c r="CY98" s="302"/>
      <c r="CZ98" s="299">
        <f>1512*0.1</f>
        <v>151.20000000000002</v>
      </c>
      <c r="DA98" s="299"/>
      <c r="DB98" s="302"/>
      <c r="DC98" s="299"/>
      <c r="DD98" s="299"/>
      <c r="DE98" s="298"/>
      <c r="DF98" s="298"/>
      <c r="DG98" s="298"/>
      <c r="DH98" s="303"/>
      <c r="DI98" s="302"/>
      <c r="DJ98" s="302"/>
      <c r="DK98" s="302"/>
      <c r="DL98" s="302"/>
      <c r="DM98" s="302"/>
      <c r="DN98" s="298"/>
      <c r="DO98" s="297"/>
      <c r="DP98" s="301"/>
      <c r="DQ98" s="301"/>
      <c r="DR98" s="300"/>
      <c r="DS98" s="300"/>
      <c r="DT98" s="301"/>
      <c r="DU98" s="300"/>
      <c r="DV98" s="300"/>
      <c r="DW98" s="304"/>
      <c r="DX98" s="304"/>
      <c r="DY98" s="301"/>
      <c r="DZ98" s="301"/>
      <c r="EA98" s="300"/>
      <c r="EB98" s="301"/>
      <c r="EC98" s="300"/>
      <c r="ED98" s="52">
        <v>300000</v>
      </c>
      <c r="EE98" s="52">
        <v>0</v>
      </c>
      <c r="EF98" s="303"/>
      <c r="EG98" s="52">
        <v>345000</v>
      </c>
      <c r="EH98" s="51">
        <v>0</v>
      </c>
      <c r="EI98" s="292">
        <v>680760</v>
      </c>
      <c r="EJ98" s="303"/>
      <c r="EK98" s="301"/>
    </row>
    <row r="99" spans="1:141" ht="63" hidden="1" x14ac:dyDescent="0.2">
      <c r="A99" s="478" t="s">
        <v>588</v>
      </c>
      <c r="B99" s="479" t="s">
        <v>242</v>
      </c>
      <c r="C99" s="480" t="s">
        <v>214</v>
      </c>
      <c r="D99" s="481" t="s">
        <v>761</v>
      </c>
      <c r="E99" s="238" t="s">
        <v>179</v>
      </c>
      <c r="F99" s="403"/>
      <c r="G99" s="482" t="s">
        <v>625</v>
      </c>
      <c r="H99" s="482" t="s">
        <v>655</v>
      </c>
      <c r="I99" s="482" t="s">
        <v>656</v>
      </c>
      <c r="J99" s="482" t="s">
        <v>704</v>
      </c>
      <c r="K99" s="482" t="s">
        <v>730</v>
      </c>
      <c r="L99" s="483">
        <v>460000</v>
      </c>
      <c r="M99" s="198"/>
      <c r="N99" s="462"/>
      <c r="O99" s="199"/>
      <c r="P99" s="389"/>
      <c r="Q99" s="389"/>
      <c r="R99" s="389"/>
      <c r="S99" s="409">
        <v>16.10631928977989</v>
      </c>
      <c r="T99" s="391">
        <v>13.5</v>
      </c>
      <c r="U99" s="462"/>
      <c r="V99" s="205" t="s">
        <v>155</v>
      </c>
      <c r="W99" s="392"/>
      <c r="X99" s="393">
        <f t="shared" si="55"/>
        <v>158402.20385674931</v>
      </c>
      <c r="Y99" s="394"/>
      <c r="Z99" s="394"/>
      <c r="AA99" s="394" t="s">
        <v>161</v>
      </c>
      <c r="AB99" s="394"/>
      <c r="AC99" s="394"/>
      <c r="AD99" s="394"/>
      <c r="AE99" s="394"/>
      <c r="AF99" s="407">
        <f t="shared" si="48"/>
        <v>5</v>
      </c>
      <c r="AG99" s="407">
        <f t="shared" si="65"/>
        <v>0</v>
      </c>
      <c r="AH99" s="407">
        <f t="shared" si="49"/>
        <v>15</v>
      </c>
      <c r="AI99" s="407">
        <f t="shared" si="69"/>
        <v>10</v>
      </c>
      <c r="AJ99" s="391" t="s">
        <v>161</v>
      </c>
      <c r="AK99" s="407">
        <f t="shared" si="67"/>
        <v>15</v>
      </c>
      <c r="AL99" s="391" t="s">
        <v>751</v>
      </c>
      <c r="AM99" s="407">
        <f t="shared" si="50"/>
        <v>10</v>
      </c>
      <c r="AN99" s="391" t="s">
        <v>161</v>
      </c>
      <c r="AO99" s="407">
        <f>IF(AP99="Yes",10,0)</f>
        <v>0</v>
      </c>
      <c r="AP99" s="391" t="s">
        <v>162</v>
      </c>
      <c r="AQ99" s="407">
        <f t="shared" si="66"/>
        <v>0</v>
      </c>
      <c r="AR99" s="391" t="s">
        <v>162</v>
      </c>
      <c r="AS99" s="390"/>
      <c r="AT99" s="390"/>
      <c r="AU99" s="390">
        <v>45</v>
      </c>
      <c r="AV99" s="390"/>
      <c r="AW99" s="390"/>
      <c r="AX99" s="390"/>
      <c r="AY99" s="390"/>
      <c r="AZ99" s="390"/>
      <c r="BA99" s="457"/>
      <c r="BB99" s="448"/>
      <c r="BC99" s="457"/>
      <c r="BD99" s="344" t="s">
        <v>214</v>
      </c>
      <c r="BE99" s="396"/>
      <c r="BF99" s="344"/>
      <c r="BG99" s="396"/>
      <c r="BH99" s="344"/>
      <c r="BI99" s="396"/>
      <c r="BJ99" s="396"/>
      <c r="BK99" s="396"/>
      <c r="BL99" s="396"/>
      <c r="BM99" s="396"/>
      <c r="BN99" s="396"/>
      <c r="BO99" s="396"/>
      <c r="BP99" s="396"/>
      <c r="BQ99" s="406">
        <f>SUM(AF99+AG99+AH99+AI99+AK99+AM99+AO99)</f>
        <v>55</v>
      </c>
      <c r="BR99" s="396"/>
      <c r="BS99" s="396"/>
      <c r="BT99" s="396"/>
      <c r="BU99" s="408"/>
      <c r="BV99" s="406">
        <f>S99+BU99*0.25</f>
        <v>16.10631928977989</v>
      </c>
      <c r="BW99" s="406"/>
      <c r="BX99" s="408"/>
      <c r="BY99" s="396"/>
      <c r="BZ99" s="300"/>
      <c r="CA99" s="38" t="s">
        <v>736</v>
      </c>
      <c r="CB99" s="300"/>
      <c r="CC99" s="304"/>
      <c r="CD99" s="300"/>
      <c r="CE99" s="304"/>
      <c r="CF99" s="300"/>
      <c r="CG99" s="304"/>
      <c r="CH99" s="300"/>
      <c r="CI99" s="301"/>
      <c r="CJ99" s="301"/>
      <c r="CK99" s="304"/>
      <c r="CL99" s="304"/>
      <c r="CM99" s="304"/>
      <c r="CN99" s="302"/>
      <c r="CO99" s="302">
        <v>0.66</v>
      </c>
      <c r="CP99" s="301"/>
      <c r="CQ99" s="301"/>
      <c r="CR99" s="300"/>
      <c r="CS99" s="300"/>
      <c r="CT99" s="301"/>
      <c r="CU99" s="301"/>
      <c r="CV99" s="300"/>
      <c r="CW99" s="300"/>
      <c r="CX99" s="302"/>
      <c r="CY99" s="302"/>
      <c r="CZ99" s="299">
        <f>44*0.1</f>
        <v>4.4000000000000004</v>
      </c>
      <c r="DA99" s="299"/>
      <c r="DB99" s="302"/>
      <c r="DC99" s="299"/>
      <c r="DD99" s="299"/>
      <c r="DE99" s="298"/>
      <c r="DF99" s="298"/>
      <c r="DG99" s="298"/>
      <c r="DH99" s="303"/>
      <c r="DI99" s="302"/>
      <c r="DJ99" s="302"/>
      <c r="DK99" s="302"/>
      <c r="DL99" s="302"/>
      <c r="DM99" s="302"/>
      <c r="DN99" s="298"/>
      <c r="DO99" s="297"/>
      <c r="DP99" s="301"/>
      <c r="DQ99" s="301"/>
      <c r="DR99" s="300"/>
      <c r="DS99" s="300"/>
      <c r="DT99" s="301"/>
      <c r="DU99" s="300"/>
      <c r="DV99" s="300"/>
      <c r="DW99" s="304"/>
      <c r="DX99" s="304"/>
      <c r="DY99" s="301"/>
      <c r="DZ99" s="301"/>
      <c r="EA99" s="300"/>
      <c r="EB99" s="301"/>
      <c r="EC99" s="300"/>
      <c r="ED99" s="52">
        <v>400000</v>
      </c>
      <c r="EE99" s="52">
        <v>0</v>
      </c>
      <c r="EF99" s="303"/>
      <c r="EG99" s="52">
        <v>460000</v>
      </c>
      <c r="EH99" s="51">
        <v>0</v>
      </c>
      <c r="EI99" s="303">
        <v>460000</v>
      </c>
      <c r="EJ99" s="303"/>
      <c r="EK99" s="301"/>
    </row>
    <row r="100" spans="1:141" ht="30" hidden="1" x14ac:dyDescent="0.2">
      <c r="A100" s="403" t="s">
        <v>506</v>
      </c>
      <c r="B100" s="404" t="s">
        <v>233</v>
      </c>
      <c r="C100" s="404" t="s">
        <v>214</v>
      </c>
      <c r="D100" s="238" t="s">
        <v>759</v>
      </c>
      <c r="E100" s="238" t="s">
        <v>179</v>
      </c>
      <c r="F100" s="403"/>
      <c r="G100" s="403" t="s">
        <v>498</v>
      </c>
      <c r="H100" s="403"/>
      <c r="I100" s="403"/>
      <c r="J100" s="403" t="s">
        <v>507</v>
      </c>
      <c r="K100" s="403"/>
      <c r="L100" s="405">
        <v>1620000</v>
      </c>
      <c r="M100" s="154"/>
      <c r="N100" s="462"/>
      <c r="O100" s="155"/>
      <c r="P100" s="363"/>
      <c r="Q100" s="363"/>
      <c r="R100" s="363"/>
      <c r="S100" s="406">
        <v>35.229999999999997</v>
      </c>
      <c r="T100" s="364">
        <v>9.75</v>
      </c>
      <c r="U100" s="462"/>
      <c r="V100" s="159" t="s">
        <v>155</v>
      </c>
      <c r="W100" s="365"/>
      <c r="X100" s="366">
        <f t="shared" si="55"/>
        <v>42541.123085649466</v>
      </c>
      <c r="Y100" s="367"/>
      <c r="Z100" s="365">
        <f>IF(AA100="Yes",15,0)</f>
        <v>15</v>
      </c>
      <c r="AA100" s="367" t="s">
        <v>161</v>
      </c>
      <c r="AB100" s="365">
        <f>IF(AC100="Yes",10,0)</f>
        <v>0</v>
      </c>
      <c r="AC100" s="367"/>
      <c r="AD100" s="368">
        <f>IF(AE100="Yes",10,0)</f>
        <v>0</v>
      </c>
      <c r="AE100" s="367"/>
      <c r="AF100" s="407">
        <f t="shared" si="48"/>
        <v>0</v>
      </c>
      <c r="AG100" s="407">
        <f t="shared" si="65"/>
        <v>0</v>
      </c>
      <c r="AH100" s="407">
        <f t="shared" si="49"/>
        <v>15</v>
      </c>
      <c r="AI100" s="407">
        <f t="shared" si="69"/>
        <v>10</v>
      </c>
      <c r="AJ100" s="364" t="s">
        <v>161</v>
      </c>
      <c r="AK100" s="407">
        <f t="shared" si="67"/>
        <v>15</v>
      </c>
      <c r="AL100" s="364" t="s">
        <v>751</v>
      </c>
      <c r="AM100" s="407">
        <f t="shared" si="50"/>
        <v>10</v>
      </c>
      <c r="AN100" s="364" t="s">
        <v>161</v>
      </c>
      <c r="AO100" s="407">
        <f>IF(AP100="Yes",5,0)</f>
        <v>5</v>
      </c>
      <c r="AP100" s="364" t="s">
        <v>161</v>
      </c>
      <c r="AQ100" s="407">
        <f t="shared" si="66"/>
        <v>0</v>
      </c>
      <c r="AR100" s="364" t="s">
        <v>162</v>
      </c>
      <c r="AS100" s="370"/>
      <c r="AT100" s="370"/>
      <c r="AU100" s="370"/>
      <c r="AV100" s="370"/>
      <c r="AW100" s="370"/>
      <c r="AX100" s="370"/>
      <c r="AY100" s="370"/>
      <c r="AZ100" s="370"/>
      <c r="BA100" s="451"/>
      <c r="BB100" s="448"/>
      <c r="BC100" s="451"/>
      <c r="BD100" s="345" t="s">
        <v>214</v>
      </c>
      <c r="BE100" s="371"/>
      <c r="BF100" s="345"/>
      <c r="BG100" s="371"/>
      <c r="BH100" s="345"/>
      <c r="BI100" s="371"/>
      <c r="BJ100" s="371"/>
      <c r="BK100" s="371"/>
      <c r="BL100" s="371"/>
      <c r="BM100" s="371"/>
      <c r="BN100" s="371"/>
      <c r="BO100" s="371"/>
      <c r="BP100" s="371"/>
      <c r="BQ100" s="406">
        <f>SUM(AF100+AG100+AH100+AI100+AK100+AM100+AO100+AQ100)</f>
        <v>55</v>
      </c>
      <c r="BR100" s="371"/>
      <c r="BS100" s="371"/>
      <c r="BT100" s="371"/>
      <c r="BU100" s="408"/>
      <c r="BV100" s="408"/>
      <c r="BW100" s="408"/>
      <c r="BX100" s="408"/>
      <c r="BY100" s="371"/>
      <c r="BZ100" s="293"/>
      <c r="CA100" s="291" t="s">
        <v>233</v>
      </c>
      <c r="CB100" s="293"/>
      <c r="CC100" s="291"/>
      <c r="CD100" s="293"/>
      <c r="CE100" s="291"/>
      <c r="CF100" s="293"/>
      <c r="CG100" s="291"/>
      <c r="CH100" s="293"/>
      <c r="CI100" s="294"/>
      <c r="CJ100" s="294"/>
      <c r="CK100" s="291"/>
      <c r="CL100" s="291"/>
      <c r="CM100" s="291"/>
      <c r="CN100" s="305"/>
      <c r="CO100" s="305">
        <v>0.82</v>
      </c>
      <c r="CP100" s="294"/>
      <c r="CQ100" s="294"/>
      <c r="CR100" s="293"/>
      <c r="CS100" s="293"/>
      <c r="CT100" s="294"/>
      <c r="CU100" s="294"/>
      <c r="CV100" s="293"/>
      <c r="CW100" s="293"/>
      <c r="CX100" s="305"/>
      <c r="CY100" s="305"/>
      <c r="CZ100" s="295">
        <v>46.44</v>
      </c>
      <c r="DA100" s="295"/>
      <c r="DB100" s="305"/>
      <c r="DC100" s="295"/>
      <c r="DD100" s="295"/>
      <c r="DE100" s="306"/>
      <c r="DF100" s="306"/>
      <c r="DG100" s="306"/>
      <c r="DH100" s="292"/>
      <c r="DI100" s="305"/>
      <c r="DJ100" s="305"/>
      <c r="DK100" s="305"/>
      <c r="DL100" s="305"/>
      <c r="DM100" s="305"/>
      <c r="DN100" s="306"/>
      <c r="DO100" s="296"/>
      <c r="DP100" s="294"/>
      <c r="DQ100" s="294"/>
      <c r="DR100" s="293"/>
      <c r="DS100" s="293"/>
      <c r="DT100" s="294"/>
      <c r="DU100" s="293"/>
      <c r="DV100" s="293"/>
      <c r="DW100" s="291"/>
      <c r="DX100" s="291"/>
      <c r="DY100" s="294"/>
      <c r="DZ100" s="294"/>
      <c r="EA100" s="293"/>
      <c r="EB100" s="294"/>
      <c r="EC100" s="293"/>
      <c r="ED100" s="292"/>
      <c r="EE100" s="292"/>
      <c r="EF100" s="292"/>
      <c r="EG100" s="292">
        <v>1800000</v>
      </c>
      <c r="EH100" s="292"/>
      <c r="EI100" s="292">
        <v>1620000</v>
      </c>
      <c r="EJ100" s="292"/>
      <c r="EK100" s="294"/>
    </row>
    <row r="101" spans="1:141" ht="69.599999999999994" hidden="1" customHeight="1" x14ac:dyDescent="0.2">
      <c r="A101" s="403" t="s">
        <v>508</v>
      </c>
      <c r="B101" s="404" t="s">
        <v>251</v>
      </c>
      <c r="C101" s="404" t="s">
        <v>214</v>
      </c>
      <c r="D101" s="238" t="s">
        <v>759</v>
      </c>
      <c r="E101" s="238" t="s">
        <v>179</v>
      </c>
      <c r="F101" s="403"/>
      <c r="G101" s="403" t="s">
        <v>509</v>
      </c>
      <c r="H101" s="403"/>
      <c r="I101" s="403"/>
      <c r="J101" s="403" t="s">
        <v>510</v>
      </c>
      <c r="K101" s="403"/>
      <c r="L101" s="405">
        <v>3659719</v>
      </c>
      <c r="M101" s="154"/>
      <c r="N101" s="462"/>
      <c r="O101" s="155"/>
      <c r="P101" s="367"/>
      <c r="Q101" s="367"/>
      <c r="R101" s="367"/>
      <c r="S101" s="406">
        <v>27.7</v>
      </c>
      <c r="T101" s="194">
        <v>13.5</v>
      </c>
      <c r="U101" s="462"/>
      <c r="V101" s="159" t="s">
        <v>155</v>
      </c>
      <c r="W101" s="365"/>
      <c r="X101" s="366">
        <f t="shared" si="55"/>
        <v>25836.240721888931</v>
      </c>
      <c r="Y101" s="367"/>
      <c r="Z101" s="367"/>
      <c r="AA101" s="367" t="s">
        <v>161</v>
      </c>
      <c r="AB101" s="365">
        <f>IF(AC101="Yes",10,0)</f>
        <v>0</v>
      </c>
      <c r="AC101" s="367"/>
      <c r="AD101" s="368">
        <f>IF(AE101="Yes",10,0)</f>
        <v>0</v>
      </c>
      <c r="AE101" s="367"/>
      <c r="AF101" s="407">
        <f t="shared" si="48"/>
        <v>0</v>
      </c>
      <c r="AG101" s="407">
        <f t="shared" si="65"/>
        <v>0</v>
      </c>
      <c r="AH101" s="407">
        <f t="shared" si="49"/>
        <v>15</v>
      </c>
      <c r="AI101" s="407">
        <f t="shared" si="69"/>
        <v>10</v>
      </c>
      <c r="AJ101" s="364" t="s">
        <v>161</v>
      </c>
      <c r="AK101" s="407">
        <f t="shared" si="67"/>
        <v>15</v>
      </c>
      <c r="AL101" s="364" t="s">
        <v>751</v>
      </c>
      <c r="AM101" s="407">
        <f t="shared" si="50"/>
        <v>10</v>
      </c>
      <c r="AN101" s="364" t="s">
        <v>161</v>
      </c>
      <c r="AO101" s="407">
        <f>IF(AP101="Yes",5,0)</f>
        <v>5</v>
      </c>
      <c r="AP101" s="364" t="s">
        <v>161</v>
      </c>
      <c r="AQ101" s="407">
        <f t="shared" si="66"/>
        <v>0</v>
      </c>
      <c r="AR101" s="364" t="s">
        <v>162</v>
      </c>
      <c r="AS101" s="370"/>
      <c r="AT101" s="370"/>
      <c r="AU101" s="370"/>
      <c r="AV101" s="370"/>
      <c r="AW101" s="370"/>
      <c r="AX101" s="370"/>
      <c r="AY101" s="370"/>
      <c r="AZ101" s="370"/>
      <c r="BA101" s="451"/>
      <c r="BB101" s="448"/>
      <c r="BC101" s="451"/>
      <c r="BD101" s="345" t="s">
        <v>214</v>
      </c>
      <c r="BE101" s="371"/>
      <c r="BF101" s="345"/>
      <c r="BG101" s="371"/>
      <c r="BH101" s="345"/>
      <c r="BI101" s="371"/>
      <c r="BJ101" s="371"/>
      <c r="BK101" s="371"/>
      <c r="BL101" s="371"/>
      <c r="BM101" s="371"/>
      <c r="BN101" s="371"/>
      <c r="BO101" s="371"/>
      <c r="BP101" s="371"/>
      <c r="BQ101" s="406">
        <f>SUM(AF101+AG101+AH101+AI101+AK101+AM101+AO101+AQ101)</f>
        <v>55</v>
      </c>
      <c r="BR101" s="371"/>
      <c r="BS101" s="371"/>
      <c r="BT101" s="371"/>
      <c r="BU101" s="407">
        <v>100</v>
      </c>
      <c r="BV101" s="406">
        <f>S101+BU101*0.25</f>
        <v>52.7</v>
      </c>
      <c r="BW101" s="406"/>
      <c r="BX101" s="408"/>
      <c r="BY101" s="371"/>
      <c r="BZ101" s="293"/>
      <c r="CA101" s="291" t="s">
        <v>251</v>
      </c>
      <c r="CB101" s="293"/>
      <c r="CC101" s="291"/>
      <c r="CD101" s="293"/>
      <c r="CE101" s="291"/>
      <c r="CF101" s="293"/>
      <c r="CG101" s="291"/>
      <c r="CH101" s="293"/>
      <c r="CI101" s="294"/>
      <c r="CJ101" s="294"/>
      <c r="CK101" s="291"/>
      <c r="CL101" s="291"/>
      <c r="CM101" s="291"/>
      <c r="CN101" s="305"/>
      <c r="CO101" s="305">
        <v>0.86</v>
      </c>
      <c r="CP101" s="294"/>
      <c r="CQ101" s="294"/>
      <c r="CR101" s="293"/>
      <c r="CS101" s="293"/>
      <c r="CT101" s="294"/>
      <c r="CU101" s="294"/>
      <c r="CV101" s="293"/>
      <c r="CW101" s="293"/>
      <c r="CX101" s="305"/>
      <c r="CY101" s="305"/>
      <c r="CZ101" s="295">
        <v>164.71</v>
      </c>
      <c r="DA101" s="295"/>
      <c r="DB101" s="305"/>
      <c r="DC101" s="295"/>
      <c r="DD101" s="295"/>
      <c r="DE101" s="306"/>
      <c r="DF101" s="306"/>
      <c r="DG101" s="306"/>
      <c r="DH101" s="292"/>
      <c r="DI101" s="305"/>
      <c r="DJ101" s="305"/>
      <c r="DK101" s="305"/>
      <c r="DL101" s="305"/>
      <c r="DM101" s="305"/>
      <c r="DN101" s="306"/>
      <c r="DO101" s="296"/>
      <c r="DP101" s="294"/>
      <c r="DQ101" s="294"/>
      <c r="DR101" s="293"/>
      <c r="DS101" s="293"/>
      <c r="DT101" s="294"/>
      <c r="DU101" s="293"/>
      <c r="DV101" s="293"/>
      <c r="DW101" s="291"/>
      <c r="DX101" s="291"/>
      <c r="DY101" s="294"/>
      <c r="DZ101" s="294"/>
      <c r="EA101" s="293"/>
      <c r="EB101" s="294"/>
      <c r="EC101" s="293"/>
      <c r="ED101" s="292"/>
      <c r="EE101" s="292"/>
      <c r="EF101" s="292"/>
      <c r="EG101" s="292">
        <v>4066354</v>
      </c>
      <c r="EH101" s="292"/>
      <c r="EI101" s="292">
        <v>3659719</v>
      </c>
      <c r="EJ101" s="292"/>
      <c r="EK101" s="294"/>
    </row>
    <row r="102" spans="1:141" ht="30" hidden="1" x14ac:dyDescent="0.2">
      <c r="A102" s="403" t="s">
        <v>511</v>
      </c>
      <c r="B102" s="404" t="s">
        <v>310</v>
      </c>
      <c r="C102" s="404" t="s">
        <v>214</v>
      </c>
      <c r="D102" s="238" t="s">
        <v>759</v>
      </c>
      <c r="E102" s="238" t="s">
        <v>179</v>
      </c>
      <c r="F102" s="403"/>
      <c r="G102" s="403" t="s">
        <v>512</v>
      </c>
      <c r="H102" s="403"/>
      <c r="I102" s="403"/>
      <c r="J102" s="403" t="s">
        <v>507</v>
      </c>
      <c r="K102" s="403"/>
      <c r="L102" s="405">
        <v>477000</v>
      </c>
      <c r="M102" s="154"/>
      <c r="N102" s="462"/>
      <c r="O102" s="155"/>
      <c r="P102" s="367"/>
      <c r="Q102" s="367"/>
      <c r="R102" s="367"/>
      <c r="S102" s="406">
        <v>26.37</v>
      </c>
      <c r="T102" s="194">
        <v>6</v>
      </c>
      <c r="U102" s="462"/>
      <c r="V102" s="159" t="s">
        <v>155</v>
      </c>
      <c r="W102" s="365"/>
      <c r="X102" s="366">
        <f t="shared" si="55"/>
        <v>12610.773883801105</v>
      </c>
      <c r="Y102" s="367"/>
      <c r="Z102" s="367"/>
      <c r="AA102" s="367" t="s">
        <v>161</v>
      </c>
      <c r="AB102" s="365">
        <f>IF(AC102="Yes",10,0)</f>
        <v>0</v>
      </c>
      <c r="AC102" s="367"/>
      <c r="AD102" s="368">
        <f>IF(AE102="Yes",10,0)</f>
        <v>0</v>
      </c>
      <c r="AE102" s="367"/>
      <c r="AF102" s="407">
        <f t="shared" si="48"/>
        <v>0</v>
      </c>
      <c r="AG102" s="407">
        <f t="shared" si="65"/>
        <v>0</v>
      </c>
      <c r="AH102" s="407">
        <f t="shared" si="49"/>
        <v>15</v>
      </c>
      <c r="AI102" s="407">
        <f t="shared" si="69"/>
        <v>10</v>
      </c>
      <c r="AJ102" s="364" t="s">
        <v>161</v>
      </c>
      <c r="AK102" s="407">
        <f t="shared" si="67"/>
        <v>15</v>
      </c>
      <c r="AL102" s="364" t="s">
        <v>751</v>
      </c>
      <c r="AM102" s="407">
        <f t="shared" si="50"/>
        <v>10</v>
      </c>
      <c r="AN102" s="364" t="s">
        <v>161</v>
      </c>
      <c r="AO102" s="407">
        <f>IF(AP102="Yes",5,0)</f>
        <v>5</v>
      </c>
      <c r="AP102" s="364" t="s">
        <v>161</v>
      </c>
      <c r="AQ102" s="407">
        <f t="shared" si="66"/>
        <v>0</v>
      </c>
      <c r="AR102" s="364" t="s">
        <v>162</v>
      </c>
      <c r="AS102" s="370"/>
      <c r="AT102" s="370"/>
      <c r="AU102" s="370"/>
      <c r="AV102" s="370"/>
      <c r="AW102" s="370"/>
      <c r="AX102" s="370"/>
      <c r="AY102" s="370"/>
      <c r="AZ102" s="370"/>
      <c r="BA102" s="451"/>
      <c r="BB102" s="448"/>
      <c r="BC102" s="451"/>
      <c r="BD102" s="345" t="s">
        <v>214</v>
      </c>
      <c r="BE102" s="371"/>
      <c r="BF102" s="345"/>
      <c r="BG102" s="371"/>
      <c r="BH102" s="345"/>
      <c r="BI102" s="371"/>
      <c r="BJ102" s="371"/>
      <c r="BK102" s="371"/>
      <c r="BL102" s="371"/>
      <c r="BM102" s="371"/>
      <c r="BN102" s="371"/>
      <c r="BO102" s="371"/>
      <c r="BP102" s="371"/>
      <c r="BQ102" s="406">
        <f>SUM(AF102+AG102+AH102+AI102+AK102+AM102+AO102+AQ102)</f>
        <v>55</v>
      </c>
      <c r="BR102" s="371"/>
      <c r="BS102" s="371"/>
      <c r="BT102" s="371"/>
      <c r="BU102" s="407">
        <v>100</v>
      </c>
      <c r="BV102" s="406">
        <f>S102+BU102*0.25</f>
        <v>51.370000000000005</v>
      </c>
      <c r="BW102" s="406"/>
      <c r="BX102" s="408"/>
      <c r="BY102" s="371"/>
      <c r="BZ102" s="293"/>
      <c r="CA102" s="291" t="s">
        <v>310</v>
      </c>
      <c r="CB102" s="293"/>
      <c r="CC102" s="291"/>
      <c r="CD102" s="293"/>
      <c r="CE102" s="291"/>
      <c r="CF102" s="293"/>
      <c r="CG102" s="291"/>
      <c r="CH102" s="293"/>
      <c r="CI102" s="294"/>
      <c r="CJ102" s="294"/>
      <c r="CK102" s="291"/>
      <c r="CL102" s="291"/>
      <c r="CM102" s="291"/>
      <c r="CN102" s="305"/>
      <c r="CO102" s="305">
        <v>1.04</v>
      </c>
      <c r="CP102" s="294"/>
      <c r="CQ102" s="294"/>
      <c r="CR102" s="293"/>
      <c r="CS102" s="293"/>
      <c r="CT102" s="294"/>
      <c r="CU102" s="294"/>
      <c r="CV102" s="293"/>
      <c r="CW102" s="293"/>
      <c r="CX102" s="305"/>
      <c r="CY102" s="305"/>
      <c r="CZ102" s="295">
        <v>36.369999999999997</v>
      </c>
      <c r="DA102" s="295"/>
      <c r="DB102" s="305"/>
      <c r="DC102" s="295"/>
      <c r="DD102" s="295"/>
      <c r="DE102" s="306"/>
      <c r="DF102" s="306"/>
      <c r="DG102" s="306"/>
      <c r="DH102" s="292"/>
      <c r="DI102" s="305"/>
      <c r="DJ102" s="305"/>
      <c r="DK102" s="305"/>
      <c r="DL102" s="305"/>
      <c r="DM102" s="305"/>
      <c r="DN102" s="306"/>
      <c r="DO102" s="296"/>
      <c r="DP102" s="294"/>
      <c r="DQ102" s="294"/>
      <c r="DR102" s="293"/>
      <c r="DS102" s="293"/>
      <c r="DT102" s="294"/>
      <c r="DU102" s="293"/>
      <c r="DV102" s="293"/>
      <c r="DW102" s="291"/>
      <c r="DX102" s="291"/>
      <c r="DY102" s="294"/>
      <c r="DZ102" s="294"/>
      <c r="EA102" s="293"/>
      <c r="EB102" s="294"/>
      <c r="EC102" s="293"/>
      <c r="ED102" s="292"/>
      <c r="EE102" s="292"/>
      <c r="EF102" s="292"/>
      <c r="EG102" s="292">
        <v>530000</v>
      </c>
      <c r="EH102" s="292"/>
      <c r="EI102" s="292">
        <v>477000</v>
      </c>
      <c r="EJ102" s="292"/>
      <c r="EK102" s="294"/>
    </row>
    <row r="103" spans="1:141" ht="63" hidden="1" x14ac:dyDescent="0.2">
      <c r="A103" s="478" t="s">
        <v>593</v>
      </c>
      <c r="B103" s="479" t="s">
        <v>242</v>
      </c>
      <c r="C103" s="480" t="s">
        <v>214</v>
      </c>
      <c r="D103" s="481" t="s">
        <v>761</v>
      </c>
      <c r="E103" s="238" t="s">
        <v>179</v>
      </c>
      <c r="F103" s="403"/>
      <c r="G103" s="482" t="s">
        <v>627</v>
      </c>
      <c r="H103" s="482" t="s">
        <v>663</v>
      </c>
      <c r="I103" s="482" t="s">
        <v>664</v>
      </c>
      <c r="J103" s="482" t="s">
        <v>707</v>
      </c>
      <c r="K103" s="482" t="s">
        <v>730</v>
      </c>
      <c r="L103" s="483">
        <v>460000</v>
      </c>
      <c r="M103" s="198"/>
      <c r="N103" s="462"/>
      <c r="O103" s="199"/>
      <c r="P103" s="389"/>
      <c r="Q103" s="389"/>
      <c r="R103" s="389"/>
      <c r="S103" s="409">
        <v>14.62143146722117</v>
      </c>
      <c r="T103" s="391">
        <v>13.5</v>
      </c>
      <c r="U103" s="462"/>
      <c r="V103" s="205" t="s">
        <v>155</v>
      </c>
      <c r="W103" s="392"/>
      <c r="X103" s="393">
        <f t="shared" si="55"/>
        <v>130718.95424836602</v>
      </c>
      <c r="Y103" s="394"/>
      <c r="Z103" s="394"/>
      <c r="AA103" s="394" t="s">
        <v>161</v>
      </c>
      <c r="AB103" s="394"/>
      <c r="AC103" s="394"/>
      <c r="AD103" s="394"/>
      <c r="AE103" s="394"/>
      <c r="AF103" s="407">
        <f t="shared" si="48"/>
        <v>5</v>
      </c>
      <c r="AG103" s="407">
        <f t="shared" si="65"/>
        <v>0</v>
      </c>
      <c r="AH103" s="407">
        <f t="shared" si="49"/>
        <v>15</v>
      </c>
      <c r="AI103" s="407">
        <f t="shared" si="69"/>
        <v>10</v>
      </c>
      <c r="AJ103" s="391" t="s">
        <v>161</v>
      </c>
      <c r="AK103" s="407">
        <f t="shared" si="67"/>
        <v>15</v>
      </c>
      <c r="AL103" s="391" t="s">
        <v>751</v>
      </c>
      <c r="AM103" s="407">
        <f t="shared" si="50"/>
        <v>10</v>
      </c>
      <c r="AN103" s="391" t="s">
        <v>161</v>
      </c>
      <c r="AO103" s="407">
        <f>IF(AP103="Yes",10,0)</f>
        <v>0</v>
      </c>
      <c r="AP103" s="391" t="s">
        <v>162</v>
      </c>
      <c r="AQ103" s="407">
        <f t="shared" si="66"/>
        <v>0</v>
      </c>
      <c r="AR103" s="391" t="s">
        <v>162</v>
      </c>
      <c r="AS103" s="390"/>
      <c r="AT103" s="390"/>
      <c r="AU103" s="390">
        <v>35</v>
      </c>
      <c r="AV103" s="390"/>
      <c r="AW103" s="390"/>
      <c r="AX103" s="390"/>
      <c r="AY103" s="390"/>
      <c r="AZ103" s="390"/>
      <c r="BA103" s="457"/>
      <c r="BB103" s="448"/>
      <c r="BC103" s="457"/>
      <c r="BD103" s="344" t="s">
        <v>214</v>
      </c>
      <c r="BE103" s="396"/>
      <c r="BF103" s="344"/>
      <c r="BG103" s="396"/>
      <c r="BH103" s="344"/>
      <c r="BI103" s="396"/>
      <c r="BJ103" s="396"/>
      <c r="BK103" s="396"/>
      <c r="BL103" s="396"/>
      <c r="BM103" s="396"/>
      <c r="BN103" s="396"/>
      <c r="BO103" s="396"/>
      <c r="BP103" s="396"/>
      <c r="BQ103" s="406">
        <f>SUM(AF103+AG103+AH103+AI103+AK103+AM103+AO103)</f>
        <v>55</v>
      </c>
      <c r="BR103" s="396"/>
      <c r="BS103" s="396"/>
      <c r="BT103" s="396"/>
      <c r="BU103" s="408"/>
      <c r="BV103" s="406">
        <f>S103+BU103*0.25</f>
        <v>14.62143146722117</v>
      </c>
      <c r="BW103" s="406"/>
      <c r="BX103" s="408"/>
      <c r="BY103" s="396"/>
      <c r="BZ103" s="300"/>
      <c r="CA103" s="38" t="s">
        <v>736</v>
      </c>
      <c r="CB103" s="300"/>
      <c r="CC103" s="304"/>
      <c r="CD103" s="300"/>
      <c r="CE103" s="304"/>
      <c r="CF103" s="300"/>
      <c r="CG103" s="304"/>
      <c r="CH103" s="300"/>
      <c r="CI103" s="301"/>
      <c r="CJ103" s="301"/>
      <c r="CK103" s="304"/>
      <c r="CL103" s="304"/>
      <c r="CM103" s="304"/>
      <c r="CN103" s="302"/>
      <c r="CO103" s="302">
        <v>0.69</v>
      </c>
      <c r="CP103" s="301"/>
      <c r="CQ103" s="301"/>
      <c r="CR103" s="300"/>
      <c r="CS103" s="300"/>
      <c r="CT103" s="301"/>
      <c r="CU103" s="301"/>
      <c r="CV103" s="300"/>
      <c r="CW103" s="300"/>
      <c r="CX103" s="302"/>
      <c r="CY103" s="302"/>
      <c r="CZ103" s="299">
        <f>51*0.1</f>
        <v>5.1000000000000005</v>
      </c>
      <c r="DA103" s="299"/>
      <c r="DB103" s="302"/>
      <c r="DC103" s="299"/>
      <c r="DD103" s="299"/>
      <c r="DE103" s="298"/>
      <c r="DF103" s="298"/>
      <c r="DG103" s="298"/>
      <c r="DH103" s="303"/>
      <c r="DI103" s="302"/>
      <c r="DJ103" s="302"/>
      <c r="DK103" s="302"/>
      <c r="DL103" s="302"/>
      <c r="DM103" s="302"/>
      <c r="DN103" s="298"/>
      <c r="DO103" s="297"/>
      <c r="DP103" s="301"/>
      <c r="DQ103" s="301"/>
      <c r="DR103" s="300"/>
      <c r="DS103" s="300"/>
      <c r="DT103" s="301"/>
      <c r="DU103" s="300"/>
      <c r="DV103" s="300"/>
      <c r="DW103" s="304"/>
      <c r="DX103" s="304"/>
      <c r="DY103" s="301"/>
      <c r="DZ103" s="301"/>
      <c r="EA103" s="300"/>
      <c r="EB103" s="301"/>
      <c r="EC103" s="300"/>
      <c r="ED103" s="52">
        <v>400000</v>
      </c>
      <c r="EE103" s="52">
        <v>0</v>
      </c>
      <c r="EF103" s="303"/>
      <c r="EG103" s="52">
        <v>460000</v>
      </c>
      <c r="EH103" s="51">
        <v>0</v>
      </c>
      <c r="EI103" s="303">
        <v>460000</v>
      </c>
      <c r="EJ103" s="303"/>
      <c r="EK103" s="301"/>
    </row>
    <row r="104" spans="1:141" ht="45" hidden="1" x14ac:dyDescent="0.2">
      <c r="A104" s="403" t="s">
        <v>513</v>
      </c>
      <c r="B104" s="404" t="s">
        <v>242</v>
      </c>
      <c r="C104" s="404" t="s">
        <v>214</v>
      </c>
      <c r="D104" s="238" t="s">
        <v>759</v>
      </c>
      <c r="E104" s="238" t="s">
        <v>179</v>
      </c>
      <c r="F104" s="403"/>
      <c r="G104" s="403" t="s">
        <v>514</v>
      </c>
      <c r="H104" s="403"/>
      <c r="I104" s="403"/>
      <c r="J104" s="403" t="s">
        <v>515</v>
      </c>
      <c r="K104" s="403"/>
      <c r="L104" s="405">
        <v>2520000</v>
      </c>
      <c r="M104" s="154"/>
      <c r="N104" s="462"/>
      <c r="O104" s="155"/>
      <c r="P104" s="367"/>
      <c r="Q104" s="367"/>
      <c r="R104" s="367"/>
      <c r="S104" s="406">
        <v>26.33</v>
      </c>
      <c r="T104" s="194">
        <v>0</v>
      </c>
      <c r="U104" s="462"/>
      <c r="V104" s="159" t="s">
        <v>155</v>
      </c>
      <c r="W104" s="365"/>
      <c r="X104" s="366">
        <f t="shared" si="55"/>
        <v>35378.55049024563</v>
      </c>
      <c r="Y104" s="367"/>
      <c r="Z104" s="367"/>
      <c r="AA104" s="367" t="s">
        <v>161</v>
      </c>
      <c r="AB104" s="365">
        <f>IF(AC104="Yes",10,0)</f>
        <v>0</v>
      </c>
      <c r="AC104" s="367"/>
      <c r="AD104" s="368">
        <f>IF(AE104="Yes",10,0)</f>
        <v>0</v>
      </c>
      <c r="AE104" s="367"/>
      <c r="AF104" s="407">
        <f t="shared" si="48"/>
        <v>0</v>
      </c>
      <c r="AG104" s="407">
        <f t="shared" si="65"/>
        <v>0</v>
      </c>
      <c r="AH104" s="407">
        <f t="shared" si="49"/>
        <v>15</v>
      </c>
      <c r="AI104" s="407">
        <f t="shared" si="69"/>
        <v>10</v>
      </c>
      <c r="AJ104" s="364" t="s">
        <v>161</v>
      </c>
      <c r="AK104" s="407">
        <f t="shared" si="67"/>
        <v>15</v>
      </c>
      <c r="AL104" s="364" t="s">
        <v>751</v>
      </c>
      <c r="AM104" s="407">
        <f t="shared" si="50"/>
        <v>10</v>
      </c>
      <c r="AN104" s="364" t="s">
        <v>161</v>
      </c>
      <c r="AO104" s="407">
        <f>IF(AP104="Yes",5,0)</f>
        <v>5</v>
      </c>
      <c r="AP104" s="364" t="s">
        <v>161</v>
      </c>
      <c r="AQ104" s="407">
        <f t="shared" si="66"/>
        <v>0</v>
      </c>
      <c r="AR104" s="364" t="s">
        <v>162</v>
      </c>
      <c r="AS104" s="370"/>
      <c r="AT104" s="370"/>
      <c r="AU104" s="370"/>
      <c r="AV104" s="370"/>
      <c r="AW104" s="370"/>
      <c r="AX104" s="370"/>
      <c r="AY104" s="370"/>
      <c r="AZ104" s="370"/>
      <c r="BA104" s="451"/>
      <c r="BB104" s="448"/>
      <c r="BC104" s="451"/>
      <c r="BD104" s="345" t="s">
        <v>214</v>
      </c>
      <c r="BE104" s="371"/>
      <c r="BF104" s="345"/>
      <c r="BG104" s="371"/>
      <c r="BH104" s="345"/>
      <c r="BI104" s="371"/>
      <c r="BJ104" s="371"/>
      <c r="BK104" s="371"/>
      <c r="BL104" s="371"/>
      <c r="BM104" s="371"/>
      <c r="BN104" s="371"/>
      <c r="BO104" s="371"/>
      <c r="BP104" s="371"/>
      <c r="BQ104" s="406">
        <f>SUM(AF104+AG104+AH104+AI104+AK104+AM104+AO104+AQ104)</f>
        <v>55</v>
      </c>
      <c r="BR104" s="371"/>
      <c r="BS104" s="371"/>
      <c r="BT104" s="371"/>
      <c r="BU104" s="408"/>
      <c r="BV104" s="408"/>
      <c r="BW104" s="408"/>
      <c r="BX104" s="408"/>
      <c r="BY104" s="371"/>
      <c r="BZ104" s="293"/>
      <c r="CA104" s="291" t="s">
        <v>242</v>
      </c>
      <c r="CB104" s="293"/>
      <c r="CC104" s="291"/>
      <c r="CD104" s="293"/>
      <c r="CE104" s="291"/>
      <c r="CF104" s="293"/>
      <c r="CG104" s="291"/>
      <c r="CH104" s="293"/>
      <c r="CI104" s="294"/>
      <c r="CJ104" s="294"/>
      <c r="CK104" s="291"/>
      <c r="CL104" s="291"/>
      <c r="CM104" s="291"/>
      <c r="CN104" s="305"/>
      <c r="CO104" s="305">
        <v>1.04</v>
      </c>
      <c r="CP104" s="294"/>
      <c r="CQ104" s="294"/>
      <c r="CR104" s="293"/>
      <c r="CS104" s="293"/>
      <c r="CT104" s="294"/>
      <c r="CU104" s="294"/>
      <c r="CV104" s="293"/>
      <c r="CW104" s="293"/>
      <c r="CX104" s="305"/>
      <c r="CY104" s="305"/>
      <c r="CZ104" s="295">
        <v>68.489999999999995</v>
      </c>
      <c r="DA104" s="295"/>
      <c r="DB104" s="305"/>
      <c r="DC104" s="295"/>
      <c r="DD104" s="295"/>
      <c r="DE104" s="306"/>
      <c r="DF104" s="306"/>
      <c r="DG104" s="306"/>
      <c r="DH104" s="292"/>
      <c r="DI104" s="305"/>
      <c r="DJ104" s="305"/>
      <c r="DK104" s="305"/>
      <c r="DL104" s="305"/>
      <c r="DM104" s="305"/>
      <c r="DN104" s="306"/>
      <c r="DO104" s="296"/>
      <c r="DP104" s="294"/>
      <c r="DQ104" s="294"/>
      <c r="DR104" s="293"/>
      <c r="DS104" s="293"/>
      <c r="DT104" s="294"/>
      <c r="DU104" s="293"/>
      <c r="DV104" s="293"/>
      <c r="DW104" s="291"/>
      <c r="DX104" s="291"/>
      <c r="DY104" s="294"/>
      <c r="DZ104" s="294"/>
      <c r="EA104" s="293"/>
      <c r="EB104" s="294"/>
      <c r="EC104" s="293"/>
      <c r="ED104" s="292"/>
      <c r="EE104" s="292"/>
      <c r="EF104" s="292"/>
      <c r="EG104" s="292">
        <v>2800000</v>
      </c>
      <c r="EH104" s="292"/>
      <c r="EI104" s="292">
        <v>2520000</v>
      </c>
      <c r="EJ104" s="292"/>
      <c r="EK104" s="294"/>
    </row>
    <row r="105" spans="1:141" ht="63" hidden="1" x14ac:dyDescent="0.2">
      <c r="A105" s="478" t="s">
        <v>596</v>
      </c>
      <c r="B105" s="479" t="s">
        <v>242</v>
      </c>
      <c r="C105" s="480" t="s">
        <v>214</v>
      </c>
      <c r="D105" s="481" t="s">
        <v>761</v>
      </c>
      <c r="E105" s="238" t="s">
        <v>179</v>
      </c>
      <c r="F105" s="403"/>
      <c r="G105" s="482" t="s">
        <v>627</v>
      </c>
      <c r="H105" s="482" t="s">
        <v>664</v>
      </c>
      <c r="I105" s="482" t="s">
        <v>666</v>
      </c>
      <c r="J105" s="482" t="s">
        <v>711</v>
      </c>
      <c r="K105" s="482" t="s">
        <v>730</v>
      </c>
      <c r="L105" s="483">
        <v>460000</v>
      </c>
      <c r="M105" s="198"/>
      <c r="N105" s="462"/>
      <c r="O105" s="199"/>
      <c r="P105" s="389"/>
      <c r="Q105" s="389"/>
      <c r="R105" s="389"/>
      <c r="S105" s="409">
        <v>14.378002237428664</v>
      </c>
      <c r="T105" s="391">
        <v>13.5</v>
      </c>
      <c r="U105" s="462"/>
      <c r="V105" s="205" t="s">
        <v>155</v>
      </c>
      <c r="W105" s="392"/>
      <c r="X105" s="393">
        <f t="shared" si="55"/>
        <v>161857.84658691063</v>
      </c>
      <c r="Y105" s="394"/>
      <c r="Z105" s="394"/>
      <c r="AA105" s="394" t="s">
        <v>161</v>
      </c>
      <c r="AB105" s="394"/>
      <c r="AC105" s="394"/>
      <c r="AD105" s="394"/>
      <c r="AE105" s="394"/>
      <c r="AF105" s="407">
        <f t="shared" ref="AF105:AF136" si="70">IF(AU105&lt;30,0,IF(AU105&lt;50,5,IF(AU105&lt;65,10,IF(AU105&lt;79,15,IF(AU105&gt;80,20)))))</f>
        <v>5</v>
      </c>
      <c r="AG105" s="407">
        <f t="shared" si="65"/>
        <v>0</v>
      </c>
      <c r="AH105" s="407">
        <f t="shared" ref="AH105:AH136" si="71">IF(AA105="Yes",15,0)</f>
        <v>15</v>
      </c>
      <c r="AI105" s="407">
        <f t="shared" si="69"/>
        <v>10</v>
      </c>
      <c r="AJ105" s="391" t="s">
        <v>161</v>
      </c>
      <c r="AK105" s="407">
        <f t="shared" si="67"/>
        <v>15</v>
      </c>
      <c r="AL105" s="391" t="s">
        <v>751</v>
      </c>
      <c r="AM105" s="407">
        <f t="shared" ref="AM105:AM136" si="72">IF(AN105="Yes",10,0)</f>
        <v>10</v>
      </c>
      <c r="AN105" s="391" t="s">
        <v>161</v>
      </c>
      <c r="AO105" s="407">
        <f>IF(AP105="Yes",10,0)</f>
        <v>0</v>
      </c>
      <c r="AP105" s="391" t="s">
        <v>162</v>
      </c>
      <c r="AQ105" s="407">
        <f t="shared" si="66"/>
        <v>0</v>
      </c>
      <c r="AR105" s="391" t="s">
        <v>162</v>
      </c>
      <c r="AS105" s="390"/>
      <c r="AT105" s="390"/>
      <c r="AU105" s="390">
        <v>35</v>
      </c>
      <c r="AV105" s="390"/>
      <c r="AW105" s="390"/>
      <c r="AX105" s="390"/>
      <c r="AY105" s="390"/>
      <c r="AZ105" s="390"/>
      <c r="BA105" s="457"/>
      <c r="BB105" s="448"/>
      <c r="BC105" s="457"/>
      <c r="BD105" s="344" t="s">
        <v>214</v>
      </c>
      <c r="BE105" s="396"/>
      <c r="BF105" s="344"/>
      <c r="BG105" s="396"/>
      <c r="BH105" s="344"/>
      <c r="BI105" s="396"/>
      <c r="BJ105" s="396"/>
      <c r="BK105" s="396"/>
      <c r="BL105" s="396"/>
      <c r="BM105" s="396"/>
      <c r="BN105" s="396"/>
      <c r="BO105" s="396"/>
      <c r="BP105" s="396"/>
      <c r="BQ105" s="406">
        <f>SUM(AF105+AG105+AH105+AI105+AK105+AM105+AO105)</f>
        <v>55</v>
      </c>
      <c r="BR105" s="396"/>
      <c r="BS105" s="396"/>
      <c r="BT105" s="396"/>
      <c r="BU105" s="408"/>
      <c r="BV105" s="406">
        <f>S105+BU105*0.25</f>
        <v>14.378002237428664</v>
      </c>
      <c r="BW105" s="406"/>
      <c r="BX105" s="408"/>
      <c r="BY105" s="396"/>
      <c r="BZ105" s="300"/>
      <c r="CA105" s="38" t="s">
        <v>736</v>
      </c>
      <c r="CB105" s="300"/>
      <c r="CC105" s="304"/>
      <c r="CD105" s="300"/>
      <c r="CE105" s="304"/>
      <c r="CF105" s="300"/>
      <c r="CG105" s="304"/>
      <c r="CH105" s="300"/>
      <c r="CI105" s="301"/>
      <c r="CJ105" s="301"/>
      <c r="CK105" s="304"/>
      <c r="CL105" s="304"/>
      <c r="CM105" s="304"/>
      <c r="CN105" s="302"/>
      <c r="CO105" s="302">
        <v>0.57999999999999996</v>
      </c>
      <c r="CP105" s="301"/>
      <c r="CQ105" s="301"/>
      <c r="CR105" s="300"/>
      <c r="CS105" s="300"/>
      <c r="CT105" s="301"/>
      <c r="CU105" s="301"/>
      <c r="CV105" s="300"/>
      <c r="CW105" s="300"/>
      <c r="CX105" s="302"/>
      <c r="CY105" s="302"/>
      <c r="CZ105" s="299">
        <f>49*0.1</f>
        <v>4.9000000000000004</v>
      </c>
      <c r="DA105" s="299"/>
      <c r="DB105" s="302"/>
      <c r="DC105" s="299"/>
      <c r="DD105" s="299"/>
      <c r="DE105" s="298"/>
      <c r="DF105" s="298"/>
      <c r="DG105" s="298"/>
      <c r="DH105" s="303"/>
      <c r="DI105" s="302"/>
      <c r="DJ105" s="302"/>
      <c r="DK105" s="302"/>
      <c r="DL105" s="302"/>
      <c r="DM105" s="302"/>
      <c r="DN105" s="298"/>
      <c r="DO105" s="297"/>
      <c r="DP105" s="301"/>
      <c r="DQ105" s="301"/>
      <c r="DR105" s="300"/>
      <c r="DS105" s="300"/>
      <c r="DT105" s="301"/>
      <c r="DU105" s="300"/>
      <c r="DV105" s="300"/>
      <c r="DW105" s="304"/>
      <c r="DX105" s="304"/>
      <c r="DY105" s="301"/>
      <c r="DZ105" s="301"/>
      <c r="EA105" s="300"/>
      <c r="EB105" s="301"/>
      <c r="EC105" s="300"/>
      <c r="ED105" s="52">
        <v>400000</v>
      </c>
      <c r="EE105" s="52">
        <v>0</v>
      </c>
      <c r="EF105" s="303"/>
      <c r="EG105" s="52">
        <v>460000</v>
      </c>
      <c r="EH105" s="51">
        <v>0</v>
      </c>
      <c r="EI105" s="303">
        <v>460000</v>
      </c>
      <c r="EJ105" s="303"/>
      <c r="EK105" s="301"/>
    </row>
    <row r="106" spans="1:141" ht="30" hidden="1" x14ac:dyDescent="0.2">
      <c r="A106" s="403" t="s">
        <v>519</v>
      </c>
      <c r="B106" s="404" t="s">
        <v>242</v>
      </c>
      <c r="C106" s="404" t="s">
        <v>214</v>
      </c>
      <c r="D106" s="238" t="s">
        <v>759</v>
      </c>
      <c r="E106" s="238" t="s">
        <v>179</v>
      </c>
      <c r="F106" s="403"/>
      <c r="G106" s="403" t="s">
        <v>514</v>
      </c>
      <c r="H106" s="403"/>
      <c r="I106" s="403"/>
      <c r="J106" s="403" t="s">
        <v>507</v>
      </c>
      <c r="K106" s="403"/>
      <c r="L106" s="405">
        <v>1746000</v>
      </c>
      <c r="M106" s="154"/>
      <c r="N106" s="462"/>
      <c r="O106" s="155"/>
      <c r="P106" s="367"/>
      <c r="Q106" s="367"/>
      <c r="R106" s="367"/>
      <c r="S106" s="406">
        <v>25</v>
      </c>
      <c r="T106" s="194">
        <v>13.5</v>
      </c>
      <c r="U106" s="462"/>
      <c r="V106" s="159" t="s">
        <v>155</v>
      </c>
      <c r="W106" s="365"/>
      <c r="X106" s="366">
        <f t="shared" si="55"/>
        <v>24512.281411098757</v>
      </c>
      <c r="Y106" s="367"/>
      <c r="Z106" s="367"/>
      <c r="AA106" s="367" t="s">
        <v>161</v>
      </c>
      <c r="AB106" s="365">
        <f>IF(AC106="Yes",10,0)</f>
        <v>0</v>
      </c>
      <c r="AC106" s="367"/>
      <c r="AD106" s="368">
        <f>IF(AE106="Yes",10,0)</f>
        <v>0</v>
      </c>
      <c r="AE106" s="367"/>
      <c r="AF106" s="407">
        <f t="shared" si="70"/>
        <v>0</v>
      </c>
      <c r="AG106" s="407">
        <f t="shared" si="65"/>
        <v>0</v>
      </c>
      <c r="AH106" s="407">
        <f t="shared" si="71"/>
        <v>15</v>
      </c>
      <c r="AI106" s="407">
        <f t="shared" si="69"/>
        <v>10</v>
      </c>
      <c r="AJ106" s="364" t="s">
        <v>161</v>
      </c>
      <c r="AK106" s="407">
        <f t="shared" si="67"/>
        <v>15</v>
      </c>
      <c r="AL106" s="364" t="s">
        <v>751</v>
      </c>
      <c r="AM106" s="407">
        <f t="shared" si="72"/>
        <v>10</v>
      </c>
      <c r="AN106" s="364" t="s">
        <v>161</v>
      </c>
      <c r="AO106" s="407">
        <f>IF(AP106="Yes",5,0)</f>
        <v>5</v>
      </c>
      <c r="AP106" s="364" t="s">
        <v>161</v>
      </c>
      <c r="AQ106" s="407">
        <f t="shared" si="66"/>
        <v>0</v>
      </c>
      <c r="AR106" s="364" t="s">
        <v>162</v>
      </c>
      <c r="AS106" s="370"/>
      <c r="AT106" s="370"/>
      <c r="AU106" s="370"/>
      <c r="AV106" s="370"/>
      <c r="AW106" s="370"/>
      <c r="AX106" s="370"/>
      <c r="AY106" s="370"/>
      <c r="AZ106" s="370"/>
      <c r="BA106" s="451"/>
      <c r="BB106" s="448"/>
      <c r="BC106" s="451"/>
      <c r="BD106" s="345" t="s">
        <v>214</v>
      </c>
      <c r="BE106" s="371"/>
      <c r="BF106" s="345"/>
      <c r="BG106" s="371"/>
      <c r="BH106" s="345"/>
      <c r="BI106" s="371"/>
      <c r="BJ106" s="371"/>
      <c r="BK106" s="371"/>
      <c r="BL106" s="371"/>
      <c r="BM106" s="371"/>
      <c r="BN106" s="371"/>
      <c r="BO106" s="371"/>
      <c r="BP106" s="371"/>
      <c r="BQ106" s="406">
        <f>SUM(AF106+AG106+AH106+AI106+AK106+AM106+AO106+AQ106)</f>
        <v>55</v>
      </c>
      <c r="BR106" s="371"/>
      <c r="BS106" s="371"/>
      <c r="BT106" s="371"/>
      <c r="BU106" s="408"/>
      <c r="BV106" s="408"/>
      <c r="BW106" s="408"/>
      <c r="BX106" s="408"/>
      <c r="BY106" s="371"/>
      <c r="BZ106" s="293"/>
      <c r="CA106" s="291" t="s">
        <v>242</v>
      </c>
      <c r="CB106" s="293"/>
      <c r="CC106" s="291"/>
      <c r="CD106" s="293"/>
      <c r="CE106" s="291"/>
      <c r="CF106" s="293"/>
      <c r="CG106" s="291"/>
      <c r="CH106" s="293"/>
      <c r="CI106" s="294"/>
      <c r="CJ106" s="294"/>
      <c r="CK106" s="291"/>
      <c r="CL106" s="291"/>
      <c r="CM106" s="291"/>
      <c r="CN106" s="305"/>
      <c r="CO106" s="305">
        <v>1.04</v>
      </c>
      <c r="CP106" s="294"/>
      <c r="CQ106" s="294"/>
      <c r="CR106" s="293"/>
      <c r="CS106" s="293"/>
      <c r="CT106" s="294"/>
      <c r="CU106" s="294"/>
      <c r="CV106" s="293"/>
      <c r="CW106" s="293"/>
      <c r="CX106" s="305"/>
      <c r="CY106" s="305"/>
      <c r="CZ106" s="295">
        <v>68.489999999999995</v>
      </c>
      <c r="DA106" s="295"/>
      <c r="DB106" s="305"/>
      <c r="DC106" s="295"/>
      <c r="DD106" s="295"/>
      <c r="DE106" s="306"/>
      <c r="DF106" s="306"/>
      <c r="DG106" s="306"/>
      <c r="DH106" s="292"/>
      <c r="DI106" s="305"/>
      <c r="DJ106" s="305"/>
      <c r="DK106" s="305"/>
      <c r="DL106" s="305"/>
      <c r="DM106" s="305"/>
      <c r="DN106" s="306"/>
      <c r="DO106" s="296"/>
      <c r="DP106" s="294"/>
      <c r="DQ106" s="294"/>
      <c r="DR106" s="293"/>
      <c r="DS106" s="293"/>
      <c r="DT106" s="294"/>
      <c r="DU106" s="293"/>
      <c r="DV106" s="293"/>
      <c r="DW106" s="291"/>
      <c r="DX106" s="291"/>
      <c r="DY106" s="294"/>
      <c r="DZ106" s="294"/>
      <c r="EA106" s="293"/>
      <c r="EB106" s="294"/>
      <c r="EC106" s="293"/>
      <c r="ED106" s="292"/>
      <c r="EE106" s="292"/>
      <c r="EF106" s="292"/>
      <c r="EG106" s="292">
        <v>1940000</v>
      </c>
      <c r="EH106" s="292"/>
      <c r="EI106" s="292">
        <v>1746000</v>
      </c>
      <c r="EJ106" s="292"/>
      <c r="EK106" s="294"/>
    </row>
    <row r="107" spans="1:141" ht="63" hidden="1" x14ac:dyDescent="0.2">
      <c r="A107" s="478" t="s">
        <v>599</v>
      </c>
      <c r="B107" s="479" t="s">
        <v>233</v>
      </c>
      <c r="C107" s="480" t="s">
        <v>214</v>
      </c>
      <c r="D107" s="481" t="s">
        <v>761</v>
      </c>
      <c r="E107" s="238" t="s">
        <v>179</v>
      </c>
      <c r="F107" s="403"/>
      <c r="G107" s="482" t="s">
        <v>631</v>
      </c>
      <c r="H107" s="482" t="s">
        <v>670</v>
      </c>
      <c r="I107" s="482" t="s">
        <v>671</v>
      </c>
      <c r="J107" s="482" t="s">
        <v>707</v>
      </c>
      <c r="K107" s="482" t="s">
        <v>730</v>
      </c>
      <c r="L107" s="483">
        <v>335000</v>
      </c>
      <c r="M107" s="198"/>
      <c r="N107" s="462"/>
      <c r="O107" s="199"/>
      <c r="P107" s="389"/>
      <c r="Q107" s="389"/>
      <c r="R107" s="389"/>
      <c r="S107" s="409">
        <v>13.578235911783022</v>
      </c>
      <c r="T107" s="391">
        <v>6.75</v>
      </c>
      <c r="U107" s="462"/>
      <c r="V107" s="205" t="s">
        <v>155</v>
      </c>
      <c r="W107" s="392"/>
      <c r="X107" s="393">
        <f t="shared" si="55"/>
        <v>41823.814655172406</v>
      </c>
      <c r="Y107" s="394"/>
      <c r="Z107" s="394"/>
      <c r="AA107" s="394" t="s">
        <v>161</v>
      </c>
      <c r="AB107" s="394"/>
      <c r="AC107" s="394"/>
      <c r="AD107" s="394"/>
      <c r="AE107" s="394"/>
      <c r="AF107" s="407">
        <f t="shared" si="70"/>
        <v>5</v>
      </c>
      <c r="AG107" s="407">
        <f t="shared" si="65"/>
        <v>0</v>
      </c>
      <c r="AH107" s="407">
        <f t="shared" si="71"/>
        <v>15</v>
      </c>
      <c r="AI107" s="407">
        <f t="shared" si="69"/>
        <v>10</v>
      </c>
      <c r="AJ107" s="391" t="s">
        <v>161</v>
      </c>
      <c r="AK107" s="407">
        <f t="shared" si="67"/>
        <v>15</v>
      </c>
      <c r="AL107" s="391" t="s">
        <v>751</v>
      </c>
      <c r="AM107" s="407">
        <f t="shared" si="72"/>
        <v>10</v>
      </c>
      <c r="AN107" s="391" t="s">
        <v>161</v>
      </c>
      <c r="AO107" s="407">
        <f>IF(AP107="Yes",10,0)</f>
        <v>0</v>
      </c>
      <c r="AP107" s="391" t="s">
        <v>162</v>
      </c>
      <c r="AQ107" s="407">
        <f t="shared" si="66"/>
        <v>0</v>
      </c>
      <c r="AR107" s="391" t="s">
        <v>162</v>
      </c>
      <c r="AS107" s="390"/>
      <c r="AT107" s="390"/>
      <c r="AU107" s="390">
        <v>35</v>
      </c>
      <c r="AV107" s="390"/>
      <c r="AW107" s="390"/>
      <c r="AX107" s="390"/>
      <c r="AY107" s="390"/>
      <c r="AZ107" s="390"/>
      <c r="BA107" s="457"/>
      <c r="BB107" s="448"/>
      <c r="BC107" s="457"/>
      <c r="BD107" s="344" t="s">
        <v>214</v>
      </c>
      <c r="BE107" s="396"/>
      <c r="BF107" s="344"/>
      <c r="BG107" s="396"/>
      <c r="BH107" s="344"/>
      <c r="BI107" s="396"/>
      <c r="BJ107" s="396"/>
      <c r="BK107" s="396"/>
      <c r="BL107" s="396"/>
      <c r="BM107" s="396"/>
      <c r="BN107" s="396"/>
      <c r="BO107" s="396"/>
      <c r="BP107" s="396"/>
      <c r="BQ107" s="406">
        <f>SUM(AF107+AG107+AH107+AI107+AK107+AM107+AO107)</f>
        <v>55</v>
      </c>
      <c r="BR107" s="396"/>
      <c r="BS107" s="396"/>
      <c r="BT107" s="396"/>
      <c r="BU107" s="408"/>
      <c r="BV107" s="406">
        <f>S107+BU107*0.25</f>
        <v>13.578235911783022</v>
      </c>
      <c r="BW107" s="406"/>
      <c r="BX107" s="408"/>
      <c r="BY107" s="396"/>
      <c r="BZ107" s="300"/>
      <c r="CA107" s="38" t="s">
        <v>733</v>
      </c>
      <c r="CB107" s="300"/>
      <c r="CC107" s="304"/>
      <c r="CD107" s="300"/>
      <c r="CE107" s="304"/>
      <c r="CF107" s="300"/>
      <c r="CG107" s="304"/>
      <c r="CH107" s="300"/>
      <c r="CI107" s="301"/>
      <c r="CJ107" s="301"/>
      <c r="CK107" s="304"/>
      <c r="CL107" s="304"/>
      <c r="CM107" s="304"/>
      <c r="CN107" s="302"/>
      <c r="CO107" s="302">
        <v>0.32</v>
      </c>
      <c r="CP107" s="301"/>
      <c r="CQ107" s="301"/>
      <c r="CR107" s="300"/>
      <c r="CS107" s="300"/>
      <c r="CT107" s="301"/>
      <c r="CU107" s="301"/>
      <c r="CV107" s="300"/>
      <c r="CW107" s="300"/>
      <c r="CX107" s="302"/>
      <c r="CY107" s="302"/>
      <c r="CZ107" s="299">
        <f>232*0.1</f>
        <v>23.200000000000003</v>
      </c>
      <c r="DA107" s="299"/>
      <c r="DB107" s="302"/>
      <c r="DC107" s="299"/>
      <c r="DD107" s="299"/>
      <c r="DE107" s="298"/>
      <c r="DF107" s="298"/>
      <c r="DG107" s="298"/>
      <c r="DH107" s="303"/>
      <c r="DI107" s="302"/>
      <c r="DJ107" s="302"/>
      <c r="DK107" s="302"/>
      <c r="DL107" s="302"/>
      <c r="DM107" s="302"/>
      <c r="DN107" s="298"/>
      <c r="DO107" s="297"/>
      <c r="DP107" s="301"/>
      <c r="DQ107" s="301"/>
      <c r="DR107" s="300"/>
      <c r="DS107" s="300"/>
      <c r="DT107" s="301"/>
      <c r="DU107" s="300"/>
      <c r="DV107" s="300"/>
      <c r="DW107" s="304"/>
      <c r="DX107" s="304"/>
      <c r="DY107" s="301"/>
      <c r="DZ107" s="301"/>
      <c r="EA107" s="300"/>
      <c r="EB107" s="301"/>
      <c r="EC107" s="300"/>
      <c r="ED107" s="52">
        <v>290000</v>
      </c>
      <c r="EE107" s="52">
        <v>0</v>
      </c>
      <c r="EF107" s="303"/>
      <c r="EG107" s="52">
        <v>335000</v>
      </c>
      <c r="EH107" s="51">
        <v>0</v>
      </c>
      <c r="EI107" s="292">
        <v>310500</v>
      </c>
      <c r="EJ107" s="303"/>
      <c r="EK107" s="301"/>
    </row>
    <row r="108" spans="1:141" ht="31.5" hidden="1" x14ac:dyDescent="0.2">
      <c r="A108" s="478" t="s">
        <v>600</v>
      </c>
      <c r="B108" s="479" t="s">
        <v>243</v>
      </c>
      <c r="C108" s="480" t="s">
        <v>214</v>
      </c>
      <c r="D108" s="481" t="s">
        <v>761</v>
      </c>
      <c r="E108" s="238" t="s">
        <v>179</v>
      </c>
      <c r="F108" s="403"/>
      <c r="G108" s="482" t="s">
        <v>204</v>
      </c>
      <c r="H108" s="482" t="s">
        <v>648</v>
      </c>
      <c r="I108" s="482" t="s">
        <v>672</v>
      </c>
      <c r="J108" s="482" t="s">
        <v>699</v>
      </c>
      <c r="K108" s="482" t="s">
        <v>731</v>
      </c>
      <c r="L108" s="483">
        <v>410100</v>
      </c>
      <c r="M108" s="198"/>
      <c r="N108" s="462"/>
      <c r="O108" s="199"/>
      <c r="P108" s="389"/>
      <c r="Q108" s="389"/>
      <c r="R108" s="389"/>
      <c r="S108" s="409">
        <v>13.560226164350158</v>
      </c>
      <c r="T108" s="391">
        <v>9.75</v>
      </c>
      <c r="U108" s="462"/>
      <c r="V108" s="205" t="s">
        <v>155</v>
      </c>
      <c r="W108" s="392"/>
      <c r="X108" s="393">
        <f t="shared" si="55"/>
        <v>5436.1832356162604</v>
      </c>
      <c r="Y108" s="394"/>
      <c r="Z108" s="394"/>
      <c r="AA108" s="394" t="s">
        <v>161</v>
      </c>
      <c r="AB108" s="394"/>
      <c r="AC108" s="394"/>
      <c r="AD108" s="394"/>
      <c r="AE108" s="394"/>
      <c r="AF108" s="407">
        <f t="shared" si="70"/>
        <v>5</v>
      </c>
      <c r="AG108" s="407">
        <f t="shared" si="65"/>
        <v>0</v>
      </c>
      <c r="AH108" s="407">
        <f t="shared" si="71"/>
        <v>15</v>
      </c>
      <c r="AI108" s="407">
        <f t="shared" si="69"/>
        <v>10</v>
      </c>
      <c r="AJ108" s="391" t="s">
        <v>161</v>
      </c>
      <c r="AK108" s="407">
        <f t="shared" si="67"/>
        <v>15</v>
      </c>
      <c r="AL108" s="391" t="s">
        <v>751</v>
      </c>
      <c r="AM108" s="407">
        <f t="shared" si="72"/>
        <v>10</v>
      </c>
      <c r="AN108" s="391" t="s">
        <v>161</v>
      </c>
      <c r="AO108" s="407">
        <f>IF(AP108="Yes",10,0)</f>
        <v>0</v>
      </c>
      <c r="AP108" s="391" t="s">
        <v>162</v>
      </c>
      <c r="AQ108" s="407">
        <f t="shared" si="66"/>
        <v>0</v>
      </c>
      <c r="AR108" s="391" t="s">
        <v>162</v>
      </c>
      <c r="AS108" s="390"/>
      <c r="AT108" s="390"/>
      <c r="AU108" s="390">
        <v>45</v>
      </c>
      <c r="AV108" s="390"/>
      <c r="AW108" s="390"/>
      <c r="AX108" s="390"/>
      <c r="AY108" s="390"/>
      <c r="AZ108" s="390"/>
      <c r="BA108" s="457"/>
      <c r="BB108" s="448"/>
      <c r="BC108" s="457"/>
      <c r="BD108" s="344" t="s">
        <v>214</v>
      </c>
      <c r="BE108" s="396"/>
      <c r="BF108" s="344"/>
      <c r="BG108" s="396"/>
      <c r="BH108" s="344"/>
      <c r="BI108" s="396"/>
      <c r="BJ108" s="396"/>
      <c r="BK108" s="396"/>
      <c r="BL108" s="396"/>
      <c r="BM108" s="396"/>
      <c r="BN108" s="396"/>
      <c r="BO108" s="396"/>
      <c r="BP108" s="396"/>
      <c r="BQ108" s="406">
        <f>SUM(AF108+AG108+AH108+AI108+AK108+AM108+AO108)</f>
        <v>55</v>
      </c>
      <c r="BR108" s="396"/>
      <c r="BS108" s="396"/>
      <c r="BT108" s="396"/>
      <c r="BU108" s="408"/>
      <c r="BV108" s="406">
        <f>S108+BU108*0.25</f>
        <v>13.560226164350158</v>
      </c>
      <c r="BW108" s="406"/>
      <c r="BX108" s="408"/>
      <c r="BY108" s="396"/>
      <c r="BZ108" s="300"/>
      <c r="CA108" s="38" t="s">
        <v>733</v>
      </c>
      <c r="CB108" s="300"/>
      <c r="CC108" s="304"/>
      <c r="CD108" s="300"/>
      <c r="CE108" s="304"/>
      <c r="CF108" s="300"/>
      <c r="CG108" s="304"/>
      <c r="CH108" s="300"/>
      <c r="CI108" s="301"/>
      <c r="CJ108" s="301"/>
      <c r="CK108" s="304"/>
      <c r="CL108" s="304"/>
      <c r="CM108" s="304"/>
      <c r="CN108" s="302"/>
      <c r="CO108" s="302">
        <v>0.68</v>
      </c>
      <c r="CP108" s="301"/>
      <c r="CQ108" s="301"/>
      <c r="CR108" s="300"/>
      <c r="CS108" s="300"/>
      <c r="CT108" s="301"/>
      <c r="CU108" s="301"/>
      <c r="CV108" s="300"/>
      <c r="CW108" s="300"/>
      <c r="CX108" s="302"/>
      <c r="CY108" s="302"/>
      <c r="CZ108" s="299">
        <f>1826*0.1</f>
        <v>182.60000000000002</v>
      </c>
      <c r="DA108" s="299"/>
      <c r="DB108" s="302"/>
      <c r="DC108" s="299"/>
      <c r="DD108" s="299"/>
      <c r="DE108" s="298"/>
      <c r="DF108" s="298"/>
      <c r="DG108" s="298"/>
      <c r="DH108" s="303"/>
      <c r="DI108" s="302"/>
      <c r="DJ108" s="302"/>
      <c r="DK108" s="302"/>
      <c r="DL108" s="302"/>
      <c r="DM108" s="302"/>
      <c r="DN108" s="298"/>
      <c r="DO108" s="297"/>
      <c r="DP108" s="301"/>
      <c r="DQ108" s="301"/>
      <c r="DR108" s="300"/>
      <c r="DS108" s="300"/>
      <c r="DT108" s="301"/>
      <c r="DU108" s="300"/>
      <c r="DV108" s="300"/>
      <c r="DW108" s="304"/>
      <c r="DX108" s="304"/>
      <c r="DY108" s="301"/>
      <c r="DZ108" s="301"/>
      <c r="EA108" s="300"/>
      <c r="EB108" s="301"/>
      <c r="EC108" s="300"/>
      <c r="ED108" s="52">
        <v>355100</v>
      </c>
      <c r="EE108" s="52">
        <v>0</v>
      </c>
      <c r="EF108" s="303"/>
      <c r="EG108" s="52">
        <v>410100</v>
      </c>
      <c r="EH108" s="51">
        <v>0</v>
      </c>
      <c r="EI108" s="292">
        <v>675000</v>
      </c>
      <c r="EJ108" s="303"/>
      <c r="EK108" s="301"/>
    </row>
    <row r="109" spans="1:141" ht="275.45" hidden="1" customHeight="1" x14ac:dyDescent="0.2">
      <c r="A109" s="478" t="s">
        <v>607</v>
      </c>
      <c r="B109" s="479" t="s">
        <v>376</v>
      </c>
      <c r="C109" s="480" t="s">
        <v>214</v>
      </c>
      <c r="D109" s="481" t="s">
        <v>761</v>
      </c>
      <c r="E109" s="238" t="s">
        <v>179</v>
      </c>
      <c r="F109" s="403"/>
      <c r="G109" s="482" t="s">
        <v>636</v>
      </c>
      <c r="H109" s="484" t="s">
        <v>683</v>
      </c>
      <c r="I109" s="484" t="s">
        <v>684</v>
      </c>
      <c r="J109" s="482" t="s">
        <v>719</v>
      </c>
      <c r="K109" s="482" t="s">
        <v>732</v>
      </c>
      <c r="L109" s="483">
        <v>160000</v>
      </c>
      <c r="M109" s="198"/>
      <c r="N109" s="462"/>
      <c r="O109" s="199"/>
      <c r="P109" s="389"/>
      <c r="Q109" s="389"/>
      <c r="R109" s="389"/>
      <c r="S109" s="409">
        <v>12.590571576383752</v>
      </c>
      <c r="T109" s="391">
        <v>9.75</v>
      </c>
      <c r="U109" s="462"/>
      <c r="V109" s="205" t="s">
        <v>155</v>
      </c>
      <c r="W109" s="392"/>
      <c r="X109" s="393">
        <f t="shared" si="55"/>
        <v>3803.5049627791564</v>
      </c>
      <c r="Y109" s="394"/>
      <c r="Z109" s="394"/>
      <c r="AA109" s="394" t="s">
        <v>161</v>
      </c>
      <c r="AB109" s="394"/>
      <c r="AC109" s="394"/>
      <c r="AD109" s="394"/>
      <c r="AE109" s="394"/>
      <c r="AF109" s="407">
        <f t="shared" si="70"/>
        <v>0</v>
      </c>
      <c r="AG109" s="407">
        <f t="shared" si="65"/>
        <v>5</v>
      </c>
      <c r="AH109" s="407">
        <f t="shared" si="71"/>
        <v>15</v>
      </c>
      <c r="AI109" s="407">
        <f t="shared" si="69"/>
        <v>10</v>
      </c>
      <c r="AJ109" s="391" t="s">
        <v>161</v>
      </c>
      <c r="AK109" s="407">
        <f t="shared" si="67"/>
        <v>15</v>
      </c>
      <c r="AL109" s="391" t="s">
        <v>751</v>
      </c>
      <c r="AM109" s="407">
        <f t="shared" si="72"/>
        <v>10</v>
      </c>
      <c r="AN109" s="391" t="s">
        <v>161</v>
      </c>
      <c r="AO109" s="407">
        <f>IF(AP109="Yes",10,0)</f>
        <v>0</v>
      </c>
      <c r="AP109" s="391" t="s">
        <v>162</v>
      </c>
      <c r="AQ109" s="407">
        <f t="shared" si="66"/>
        <v>0</v>
      </c>
      <c r="AR109" s="391" t="s">
        <v>162</v>
      </c>
      <c r="AS109" s="390"/>
      <c r="AT109" s="390"/>
      <c r="AU109" s="390">
        <v>12.5</v>
      </c>
      <c r="AV109" s="390"/>
      <c r="AW109" s="390"/>
      <c r="AX109" s="390"/>
      <c r="AY109" s="390"/>
      <c r="AZ109" s="390"/>
      <c r="BA109" s="457"/>
      <c r="BB109" s="448"/>
      <c r="BC109" s="457"/>
      <c r="BD109" s="387" t="s">
        <v>214</v>
      </c>
      <c r="BE109" s="396"/>
      <c r="BF109" s="344"/>
      <c r="BG109" s="396"/>
      <c r="BH109" s="344"/>
      <c r="BI109" s="396"/>
      <c r="BJ109" s="396"/>
      <c r="BK109" s="396"/>
      <c r="BL109" s="396"/>
      <c r="BM109" s="396"/>
      <c r="BN109" s="396"/>
      <c r="BO109" s="396"/>
      <c r="BP109" s="396"/>
      <c r="BQ109" s="406">
        <f>SUM(AF109+AG109+AH109+AI109+AK109+AM109+AO109)</f>
        <v>55</v>
      </c>
      <c r="BR109" s="396"/>
      <c r="BS109" s="396"/>
      <c r="BT109" s="396"/>
      <c r="BU109" s="407">
        <v>0</v>
      </c>
      <c r="BV109" s="406">
        <f>S109+BU109*0.25</f>
        <v>12.590571576383752</v>
      </c>
      <c r="BW109" s="406"/>
      <c r="BX109" s="408"/>
      <c r="BY109" s="396"/>
      <c r="BZ109" s="300"/>
      <c r="CA109" s="38" t="s">
        <v>735</v>
      </c>
      <c r="CB109" s="300"/>
      <c r="CC109" s="304"/>
      <c r="CD109" s="300"/>
      <c r="CE109" s="304"/>
      <c r="CF109" s="300"/>
      <c r="CG109" s="304"/>
      <c r="CH109" s="300"/>
      <c r="CI109" s="301"/>
      <c r="CJ109" s="301"/>
      <c r="CK109" s="304"/>
      <c r="CL109" s="304"/>
      <c r="CM109" s="304"/>
      <c r="CN109" s="302"/>
      <c r="CO109" s="302">
        <v>0.32</v>
      </c>
      <c r="CP109" s="301"/>
      <c r="CQ109" s="301"/>
      <c r="CR109" s="300"/>
      <c r="CS109" s="300"/>
      <c r="CT109" s="301"/>
      <c r="CU109" s="301"/>
      <c r="CV109" s="300"/>
      <c r="CW109" s="300"/>
      <c r="CX109" s="302"/>
      <c r="CY109" s="302"/>
      <c r="CZ109" s="299">
        <v>403</v>
      </c>
      <c r="DA109" s="299"/>
      <c r="DB109" s="302"/>
      <c r="DC109" s="299"/>
      <c r="DD109" s="299"/>
      <c r="DE109" s="298"/>
      <c r="DF109" s="298"/>
      <c r="DG109" s="298"/>
      <c r="DH109" s="303"/>
      <c r="DI109" s="302"/>
      <c r="DJ109" s="302"/>
      <c r="DK109" s="302"/>
      <c r="DL109" s="302"/>
      <c r="DM109" s="302"/>
      <c r="DN109" s="298"/>
      <c r="DO109" s="297"/>
      <c r="DP109" s="301"/>
      <c r="DQ109" s="301"/>
      <c r="DR109" s="300"/>
      <c r="DS109" s="300"/>
      <c r="DT109" s="301"/>
      <c r="DU109" s="300"/>
      <c r="DV109" s="300"/>
      <c r="DW109" s="304"/>
      <c r="DX109" s="304"/>
      <c r="DY109" s="301"/>
      <c r="DZ109" s="301"/>
      <c r="EA109" s="300"/>
      <c r="EB109" s="301"/>
      <c r="EC109" s="300"/>
      <c r="ED109" s="52">
        <v>155000</v>
      </c>
      <c r="EE109" s="52">
        <v>0</v>
      </c>
      <c r="EF109" s="303"/>
      <c r="EG109" s="52">
        <v>160000</v>
      </c>
      <c r="EH109" s="51">
        <v>0</v>
      </c>
      <c r="EI109" s="292">
        <v>490500</v>
      </c>
      <c r="EJ109" s="303"/>
      <c r="EK109" s="301"/>
    </row>
    <row r="110" spans="1:141" ht="30" hidden="1" x14ac:dyDescent="0.2">
      <c r="A110" s="403" t="s">
        <v>520</v>
      </c>
      <c r="B110" s="404" t="s">
        <v>233</v>
      </c>
      <c r="C110" s="404" t="s">
        <v>214</v>
      </c>
      <c r="D110" s="238" t="s">
        <v>759</v>
      </c>
      <c r="E110" s="238" t="s">
        <v>179</v>
      </c>
      <c r="F110" s="403"/>
      <c r="G110" s="403" t="s">
        <v>498</v>
      </c>
      <c r="H110" s="403"/>
      <c r="I110" s="403"/>
      <c r="J110" s="403" t="s">
        <v>521</v>
      </c>
      <c r="K110" s="403"/>
      <c r="L110" s="405">
        <v>3060000</v>
      </c>
      <c r="M110" s="154"/>
      <c r="N110" s="462"/>
      <c r="O110" s="155"/>
      <c r="P110" s="367"/>
      <c r="Q110" s="367"/>
      <c r="R110" s="367"/>
      <c r="S110" s="406">
        <v>15.85</v>
      </c>
      <c r="T110" s="364">
        <v>9.75</v>
      </c>
      <c r="U110" s="462"/>
      <c r="V110" s="159" t="s">
        <v>155</v>
      </c>
      <c r="W110" s="365"/>
      <c r="X110" s="366">
        <f t="shared" si="55"/>
        <v>80355.454717337881</v>
      </c>
      <c r="Y110" s="367"/>
      <c r="Z110" s="367"/>
      <c r="AA110" s="367" t="s">
        <v>161</v>
      </c>
      <c r="AB110" s="365">
        <f>IF(AC110="Yes",10,0)</f>
        <v>0</v>
      </c>
      <c r="AC110" s="367"/>
      <c r="AD110" s="368">
        <f>IF(AE110="Yes",10,0)</f>
        <v>0</v>
      </c>
      <c r="AE110" s="367"/>
      <c r="AF110" s="407">
        <f t="shared" si="70"/>
        <v>0</v>
      </c>
      <c r="AG110" s="407">
        <f t="shared" si="65"/>
        <v>0</v>
      </c>
      <c r="AH110" s="407">
        <f t="shared" si="71"/>
        <v>15</v>
      </c>
      <c r="AI110" s="407">
        <f t="shared" si="69"/>
        <v>10</v>
      </c>
      <c r="AJ110" s="364" t="s">
        <v>161</v>
      </c>
      <c r="AK110" s="407">
        <f t="shared" si="67"/>
        <v>15</v>
      </c>
      <c r="AL110" s="364" t="s">
        <v>751</v>
      </c>
      <c r="AM110" s="407">
        <f t="shared" si="72"/>
        <v>10</v>
      </c>
      <c r="AN110" s="364" t="s">
        <v>161</v>
      </c>
      <c r="AO110" s="407">
        <f>IF(AP110="Yes",5,0)</f>
        <v>5</v>
      </c>
      <c r="AP110" s="364" t="s">
        <v>161</v>
      </c>
      <c r="AQ110" s="407">
        <f t="shared" si="66"/>
        <v>0</v>
      </c>
      <c r="AR110" s="364" t="s">
        <v>162</v>
      </c>
      <c r="AS110" s="370"/>
      <c r="AT110" s="370"/>
      <c r="AU110" s="370"/>
      <c r="AV110" s="370"/>
      <c r="AW110" s="370"/>
      <c r="AX110" s="370"/>
      <c r="AY110" s="370"/>
      <c r="AZ110" s="370"/>
      <c r="BA110" s="451"/>
      <c r="BB110" s="448"/>
      <c r="BC110" s="451"/>
      <c r="BD110" s="345" t="s">
        <v>214</v>
      </c>
      <c r="BE110" s="371"/>
      <c r="BF110" s="345"/>
      <c r="BG110" s="371"/>
      <c r="BH110" s="345"/>
      <c r="BI110" s="371"/>
      <c r="BJ110" s="371"/>
      <c r="BK110" s="371"/>
      <c r="BL110" s="371"/>
      <c r="BM110" s="371"/>
      <c r="BN110" s="371"/>
      <c r="BO110" s="371"/>
      <c r="BP110" s="371"/>
      <c r="BQ110" s="406">
        <f>SUM(AF110+AG110+AH110+AI110+AK110+AM110+AO110+AQ110)</f>
        <v>55</v>
      </c>
      <c r="BR110" s="371"/>
      <c r="BS110" s="371"/>
      <c r="BT110" s="371"/>
      <c r="BU110" s="408"/>
      <c r="BV110" s="408"/>
      <c r="BW110" s="408"/>
      <c r="BX110" s="408"/>
      <c r="BY110" s="371"/>
      <c r="BZ110" s="293"/>
      <c r="CA110" s="291" t="s">
        <v>233</v>
      </c>
      <c r="CB110" s="293"/>
      <c r="CC110" s="291"/>
      <c r="CD110" s="293"/>
      <c r="CE110" s="291"/>
      <c r="CF110" s="293"/>
      <c r="CG110" s="291"/>
      <c r="CH110" s="293"/>
      <c r="CI110" s="294"/>
      <c r="CJ110" s="294"/>
      <c r="CK110" s="291"/>
      <c r="CL110" s="291"/>
      <c r="CM110" s="291"/>
      <c r="CN110" s="305"/>
      <c r="CO110" s="305">
        <v>0.82</v>
      </c>
      <c r="CP110" s="294"/>
      <c r="CQ110" s="294"/>
      <c r="CR110" s="293"/>
      <c r="CS110" s="293"/>
      <c r="CT110" s="294"/>
      <c r="CU110" s="294"/>
      <c r="CV110" s="293"/>
      <c r="CW110" s="293"/>
      <c r="CX110" s="305"/>
      <c r="CY110" s="305"/>
      <c r="CZ110" s="295">
        <v>46.44</v>
      </c>
      <c r="DA110" s="295"/>
      <c r="DB110" s="305"/>
      <c r="DC110" s="295"/>
      <c r="DD110" s="295"/>
      <c r="DE110" s="306"/>
      <c r="DF110" s="306"/>
      <c r="DG110" s="306"/>
      <c r="DH110" s="292"/>
      <c r="DI110" s="305"/>
      <c r="DJ110" s="305"/>
      <c r="DK110" s="305"/>
      <c r="DL110" s="305"/>
      <c r="DM110" s="305"/>
      <c r="DN110" s="306"/>
      <c r="DO110" s="296"/>
      <c r="DP110" s="294"/>
      <c r="DQ110" s="294"/>
      <c r="DR110" s="293"/>
      <c r="DS110" s="293"/>
      <c r="DT110" s="294"/>
      <c r="DU110" s="293"/>
      <c r="DV110" s="293"/>
      <c r="DW110" s="291"/>
      <c r="DX110" s="291"/>
      <c r="DY110" s="294"/>
      <c r="DZ110" s="294"/>
      <c r="EA110" s="293"/>
      <c r="EB110" s="294"/>
      <c r="EC110" s="293"/>
      <c r="ED110" s="292"/>
      <c r="EE110" s="292"/>
      <c r="EF110" s="292"/>
      <c r="EG110" s="292">
        <v>3400000</v>
      </c>
      <c r="EH110" s="292"/>
      <c r="EI110" s="292">
        <v>3060000</v>
      </c>
      <c r="EJ110" s="292"/>
      <c r="EK110" s="294"/>
    </row>
    <row r="111" spans="1:141" ht="30" hidden="1" x14ac:dyDescent="0.2">
      <c r="A111" s="403" t="s">
        <v>522</v>
      </c>
      <c r="B111" s="404" t="s">
        <v>242</v>
      </c>
      <c r="C111" s="404" t="s">
        <v>214</v>
      </c>
      <c r="D111" s="238" t="s">
        <v>759</v>
      </c>
      <c r="E111" s="238" t="s">
        <v>179</v>
      </c>
      <c r="F111" s="403"/>
      <c r="G111" s="403" t="s">
        <v>514</v>
      </c>
      <c r="H111" s="403"/>
      <c r="I111" s="403"/>
      <c r="J111" s="403" t="s">
        <v>499</v>
      </c>
      <c r="K111" s="403"/>
      <c r="L111" s="405">
        <v>19350000</v>
      </c>
      <c r="M111" s="154"/>
      <c r="N111" s="462"/>
      <c r="O111" s="155"/>
      <c r="P111" s="367"/>
      <c r="Q111" s="367"/>
      <c r="R111" s="367"/>
      <c r="S111" s="406">
        <v>15.64</v>
      </c>
      <c r="T111" s="364">
        <v>15</v>
      </c>
      <c r="U111" s="462"/>
      <c r="V111" s="159" t="s">
        <v>155</v>
      </c>
      <c r="W111" s="365"/>
      <c r="X111" s="366">
        <f t="shared" si="55"/>
        <v>271656.7269786718</v>
      </c>
      <c r="Y111" s="367"/>
      <c r="Z111" s="367"/>
      <c r="AA111" s="367" t="s">
        <v>161</v>
      </c>
      <c r="AB111" s="365">
        <f>IF(AC111="Yes",10,0)</f>
        <v>0</v>
      </c>
      <c r="AC111" s="367"/>
      <c r="AD111" s="368">
        <f>IF(AE111="Yes",10,0)</f>
        <v>0</v>
      </c>
      <c r="AE111" s="367"/>
      <c r="AF111" s="407">
        <f t="shared" si="70"/>
        <v>0</v>
      </c>
      <c r="AG111" s="407">
        <f t="shared" si="65"/>
        <v>0</v>
      </c>
      <c r="AH111" s="407">
        <f t="shared" si="71"/>
        <v>15</v>
      </c>
      <c r="AI111" s="407">
        <f t="shared" si="69"/>
        <v>10</v>
      </c>
      <c r="AJ111" s="364" t="s">
        <v>161</v>
      </c>
      <c r="AK111" s="407">
        <f t="shared" si="67"/>
        <v>15</v>
      </c>
      <c r="AL111" s="364" t="s">
        <v>751</v>
      </c>
      <c r="AM111" s="407">
        <f t="shared" si="72"/>
        <v>10</v>
      </c>
      <c r="AN111" s="364" t="s">
        <v>161</v>
      </c>
      <c r="AO111" s="407">
        <f>IF(AP111="Yes",5,0)</f>
        <v>5</v>
      </c>
      <c r="AP111" s="364" t="s">
        <v>161</v>
      </c>
      <c r="AQ111" s="407">
        <f t="shared" si="66"/>
        <v>0</v>
      </c>
      <c r="AR111" s="364" t="s">
        <v>162</v>
      </c>
      <c r="AS111" s="370"/>
      <c r="AT111" s="370"/>
      <c r="AU111" s="370"/>
      <c r="AV111" s="370"/>
      <c r="AW111" s="370"/>
      <c r="AX111" s="370"/>
      <c r="AY111" s="370"/>
      <c r="AZ111" s="370"/>
      <c r="BA111" s="451"/>
      <c r="BB111" s="448"/>
      <c r="BC111" s="451"/>
      <c r="BD111" s="361" t="s">
        <v>214</v>
      </c>
      <c r="BE111" s="371"/>
      <c r="BF111" s="345"/>
      <c r="BG111" s="371"/>
      <c r="BH111" s="345"/>
      <c r="BI111" s="371"/>
      <c r="BJ111" s="371"/>
      <c r="BK111" s="371"/>
      <c r="BL111" s="371"/>
      <c r="BM111" s="371"/>
      <c r="BN111" s="371"/>
      <c r="BO111" s="371"/>
      <c r="BP111" s="371"/>
      <c r="BQ111" s="406">
        <f>SUM(AF111+AG111+AH111+AI111+AK111+AM111+AO111+AQ111)</f>
        <v>55</v>
      </c>
      <c r="BR111" s="371"/>
      <c r="BS111" s="371"/>
      <c r="BT111" s="371"/>
      <c r="BU111" s="408"/>
      <c r="BV111" s="408"/>
      <c r="BW111" s="408"/>
      <c r="BX111" s="408"/>
      <c r="BY111" s="371"/>
      <c r="BZ111" s="293"/>
      <c r="CA111" s="291" t="s">
        <v>242</v>
      </c>
      <c r="CB111" s="293"/>
      <c r="CC111" s="291"/>
      <c r="CD111" s="293"/>
      <c r="CE111" s="291"/>
      <c r="CF111" s="293"/>
      <c r="CG111" s="291"/>
      <c r="CH111" s="293"/>
      <c r="CI111" s="294"/>
      <c r="CJ111" s="294"/>
      <c r="CK111" s="291"/>
      <c r="CL111" s="291"/>
      <c r="CM111" s="291"/>
      <c r="CN111" s="305"/>
      <c r="CO111" s="305">
        <v>1.04</v>
      </c>
      <c r="CP111" s="294"/>
      <c r="CQ111" s="294"/>
      <c r="CR111" s="293"/>
      <c r="CS111" s="293"/>
      <c r="CT111" s="294"/>
      <c r="CU111" s="294"/>
      <c r="CV111" s="293"/>
      <c r="CW111" s="293"/>
      <c r="CX111" s="305"/>
      <c r="CY111" s="305"/>
      <c r="CZ111" s="295">
        <v>68.489999999999995</v>
      </c>
      <c r="DA111" s="295"/>
      <c r="DB111" s="305"/>
      <c r="DC111" s="295"/>
      <c r="DD111" s="295"/>
      <c r="DE111" s="306"/>
      <c r="DF111" s="306"/>
      <c r="DG111" s="306"/>
      <c r="DH111" s="292"/>
      <c r="DI111" s="305"/>
      <c r="DJ111" s="305"/>
      <c r="DK111" s="305"/>
      <c r="DL111" s="305"/>
      <c r="DM111" s="305"/>
      <c r="DN111" s="306"/>
      <c r="DO111" s="296"/>
      <c r="DP111" s="294"/>
      <c r="DQ111" s="294"/>
      <c r="DR111" s="293"/>
      <c r="DS111" s="293"/>
      <c r="DT111" s="294"/>
      <c r="DU111" s="293"/>
      <c r="DV111" s="293"/>
      <c r="DW111" s="291"/>
      <c r="DX111" s="291"/>
      <c r="DY111" s="294"/>
      <c r="DZ111" s="294"/>
      <c r="EA111" s="293"/>
      <c r="EB111" s="294"/>
      <c r="EC111" s="293"/>
      <c r="ED111" s="292"/>
      <c r="EE111" s="292"/>
      <c r="EF111" s="292"/>
      <c r="EG111" s="292">
        <v>21500000</v>
      </c>
      <c r="EH111" s="292"/>
      <c r="EI111" s="292">
        <v>19350000</v>
      </c>
      <c r="EJ111" s="292"/>
      <c r="EK111" s="294"/>
    </row>
    <row r="112" spans="1:141" ht="31.5" hidden="1" x14ac:dyDescent="0.2">
      <c r="A112" s="478" t="s">
        <v>615</v>
      </c>
      <c r="B112" s="479" t="s">
        <v>233</v>
      </c>
      <c r="C112" s="480" t="s">
        <v>214</v>
      </c>
      <c r="D112" s="481" t="s">
        <v>761</v>
      </c>
      <c r="E112" s="238" t="s">
        <v>179</v>
      </c>
      <c r="F112" s="403"/>
      <c r="G112" s="482" t="s">
        <v>204</v>
      </c>
      <c r="H112" s="482" t="s">
        <v>692</v>
      </c>
      <c r="I112" s="482" t="s">
        <v>659</v>
      </c>
      <c r="J112" s="482" t="s">
        <v>706</v>
      </c>
      <c r="K112" s="482" t="s">
        <v>731</v>
      </c>
      <c r="L112" s="483">
        <v>282000</v>
      </c>
      <c r="M112" s="198"/>
      <c r="N112" s="462"/>
      <c r="O112" s="199"/>
      <c r="P112" s="389"/>
      <c r="Q112" s="389"/>
      <c r="R112" s="389"/>
      <c r="S112" s="409">
        <v>10.244104110930639</v>
      </c>
      <c r="T112" s="391">
        <v>9.75</v>
      </c>
      <c r="U112" s="462"/>
      <c r="V112" s="205" t="s">
        <v>155</v>
      </c>
      <c r="W112" s="392"/>
      <c r="X112" s="393">
        <f t="shared" ref="X112:X143" si="73">(EI112/CZ112)/CO112</f>
        <v>9170.2063106796122</v>
      </c>
      <c r="Y112" s="394"/>
      <c r="Z112" s="394"/>
      <c r="AA112" s="394" t="s">
        <v>161</v>
      </c>
      <c r="AB112" s="394"/>
      <c r="AC112" s="394"/>
      <c r="AD112" s="394"/>
      <c r="AE112" s="394"/>
      <c r="AF112" s="407">
        <f t="shared" si="70"/>
        <v>5</v>
      </c>
      <c r="AG112" s="407">
        <f t="shared" si="65"/>
        <v>0</v>
      </c>
      <c r="AH112" s="407">
        <f t="shared" si="71"/>
        <v>15</v>
      </c>
      <c r="AI112" s="407">
        <f t="shared" si="69"/>
        <v>10</v>
      </c>
      <c r="AJ112" s="391" t="s">
        <v>161</v>
      </c>
      <c r="AK112" s="407">
        <f t="shared" si="67"/>
        <v>15</v>
      </c>
      <c r="AL112" s="391" t="s">
        <v>751</v>
      </c>
      <c r="AM112" s="407">
        <f t="shared" si="72"/>
        <v>10</v>
      </c>
      <c r="AN112" s="391" t="s">
        <v>161</v>
      </c>
      <c r="AO112" s="407">
        <f>IF(AP112="Yes",10,0)</f>
        <v>0</v>
      </c>
      <c r="AP112" s="391" t="s">
        <v>162</v>
      </c>
      <c r="AQ112" s="407">
        <f t="shared" si="66"/>
        <v>0</v>
      </c>
      <c r="AR112" s="391" t="s">
        <v>162</v>
      </c>
      <c r="AS112" s="390"/>
      <c r="AT112" s="390"/>
      <c r="AU112" s="390">
        <v>35</v>
      </c>
      <c r="AV112" s="390"/>
      <c r="AW112" s="390"/>
      <c r="AX112" s="390"/>
      <c r="AY112" s="390"/>
      <c r="AZ112" s="390"/>
      <c r="BA112" s="457"/>
      <c r="BB112" s="448"/>
      <c r="BC112" s="457"/>
      <c r="BD112" s="387" t="s">
        <v>214</v>
      </c>
      <c r="BE112" s="396"/>
      <c r="BF112" s="344"/>
      <c r="BG112" s="396"/>
      <c r="BH112" s="344"/>
      <c r="BI112" s="396"/>
      <c r="BJ112" s="396"/>
      <c r="BK112" s="396"/>
      <c r="BL112" s="396"/>
      <c r="BM112" s="396"/>
      <c r="BN112" s="396"/>
      <c r="BO112" s="396"/>
      <c r="BP112" s="396"/>
      <c r="BQ112" s="406">
        <f>SUM(AF112+AG112+AH112+AI112+AK112+AM112+AO112)</f>
        <v>55</v>
      </c>
      <c r="BR112" s="396"/>
      <c r="BS112" s="396"/>
      <c r="BT112" s="396"/>
      <c r="BU112" s="408"/>
      <c r="BV112" s="406">
        <f>S112+BU112*0.25</f>
        <v>10.244104110930639</v>
      </c>
      <c r="BW112" s="406"/>
      <c r="BX112" s="408"/>
      <c r="BY112" s="396"/>
      <c r="BZ112" s="300"/>
      <c r="CA112" s="38" t="s">
        <v>733</v>
      </c>
      <c r="CB112" s="300"/>
      <c r="CC112" s="304"/>
      <c r="CD112" s="300"/>
      <c r="CE112" s="304"/>
      <c r="CF112" s="300"/>
      <c r="CG112" s="304"/>
      <c r="CH112" s="300"/>
      <c r="CI112" s="301"/>
      <c r="CJ112" s="301"/>
      <c r="CK112" s="304"/>
      <c r="CL112" s="304"/>
      <c r="CM112" s="304"/>
      <c r="CN112" s="302"/>
      <c r="CO112" s="302">
        <v>2.06</v>
      </c>
      <c r="CP112" s="301"/>
      <c r="CQ112" s="301"/>
      <c r="CR112" s="300"/>
      <c r="CS112" s="300"/>
      <c r="CT112" s="301"/>
      <c r="CU112" s="301"/>
      <c r="CV112" s="300"/>
      <c r="CW112" s="300"/>
      <c r="CX112" s="302"/>
      <c r="CY112" s="302"/>
      <c r="CZ112" s="299">
        <f>960*0.1</f>
        <v>96</v>
      </c>
      <c r="DA112" s="299"/>
      <c r="DB112" s="302"/>
      <c r="DC112" s="299"/>
      <c r="DD112" s="299"/>
      <c r="DE112" s="298"/>
      <c r="DF112" s="298"/>
      <c r="DG112" s="298"/>
      <c r="DH112" s="303"/>
      <c r="DI112" s="302"/>
      <c r="DJ112" s="302"/>
      <c r="DK112" s="302"/>
      <c r="DL112" s="302"/>
      <c r="DM112" s="302"/>
      <c r="DN112" s="298"/>
      <c r="DO112" s="297"/>
      <c r="DP112" s="301"/>
      <c r="DQ112" s="301"/>
      <c r="DR112" s="300"/>
      <c r="DS112" s="300"/>
      <c r="DT112" s="301"/>
      <c r="DU112" s="300"/>
      <c r="DV112" s="300"/>
      <c r="DW112" s="304"/>
      <c r="DX112" s="304"/>
      <c r="DY112" s="301"/>
      <c r="DZ112" s="301"/>
      <c r="EA112" s="300"/>
      <c r="EB112" s="301"/>
      <c r="EC112" s="300"/>
      <c r="ED112" s="52">
        <v>272000</v>
      </c>
      <c r="EE112" s="52">
        <v>0</v>
      </c>
      <c r="EF112" s="303"/>
      <c r="EG112" s="52">
        <v>282000</v>
      </c>
      <c r="EH112" s="51">
        <v>0</v>
      </c>
      <c r="EI112" s="292">
        <v>1813500</v>
      </c>
      <c r="EJ112" s="303"/>
      <c r="EK112" s="301"/>
    </row>
    <row r="113" spans="1:141" ht="30" hidden="1" x14ac:dyDescent="0.2">
      <c r="A113" s="403" t="s">
        <v>523</v>
      </c>
      <c r="B113" s="404" t="s">
        <v>310</v>
      </c>
      <c r="C113" s="404" t="s">
        <v>214</v>
      </c>
      <c r="D113" s="238" t="s">
        <v>759</v>
      </c>
      <c r="E113" s="238" t="s">
        <v>179</v>
      </c>
      <c r="F113" s="403"/>
      <c r="G113" s="403" t="s">
        <v>512</v>
      </c>
      <c r="H113" s="403"/>
      <c r="I113" s="403"/>
      <c r="J113" s="403" t="s">
        <v>503</v>
      </c>
      <c r="K113" s="403"/>
      <c r="L113" s="405">
        <v>315000</v>
      </c>
      <c r="M113" s="154"/>
      <c r="N113" s="462"/>
      <c r="O113" s="155"/>
      <c r="P113" s="367"/>
      <c r="Q113" s="367"/>
      <c r="R113" s="367"/>
      <c r="S113" s="406">
        <v>14.65</v>
      </c>
      <c r="T113" s="364">
        <v>6</v>
      </c>
      <c r="U113" s="462"/>
      <c r="V113" s="159" t="s">
        <v>155</v>
      </c>
      <c r="W113" s="365"/>
      <c r="X113" s="366">
        <f t="shared" si="73"/>
        <v>9755.5043252046289</v>
      </c>
      <c r="Y113" s="367"/>
      <c r="Z113" s="367"/>
      <c r="AA113" s="367" t="s">
        <v>161</v>
      </c>
      <c r="AB113" s="365">
        <f>IF(AC113="Yes",10,0)</f>
        <v>0</v>
      </c>
      <c r="AC113" s="367"/>
      <c r="AD113" s="368">
        <f>IF(AE113="Yes",10,0)</f>
        <v>0</v>
      </c>
      <c r="AE113" s="367"/>
      <c r="AF113" s="407">
        <f t="shared" si="70"/>
        <v>0</v>
      </c>
      <c r="AG113" s="407">
        <f t="shared" si="65"/>
        <v>0</v>
      </c>
      <c r="AH113" s="407">
        <f t="shared" si="71"/>
        <v>15</v>
      </c>
      <c r="AI113" s="407">
        <f t="shared" si="69"/>
        <v>10</v>
      </c>
      <c r="AJ113" s="364" t="s">
        <v>161</v>
      </c>
      <c r="AK113" s="407">
        <f t="shared" si="67"/>
        <v>15</v>
      </c>
      <c r="AL113" s="364" t="s">
        <v>751</v>
      </c>
      <c r="AM113" s="407">
        <f t="shared" si="72"/>
        <v>10</v>
      </c>
      <c r="AN113" s="364" t="s">
        <v>161</v>
      </c>
      <c r="AO113" s="407">
        <f>IF(AP113="Yes",5,0)</f>
        <v>5</v>
      </c>
      <c r="AP113" s="364" t="s">
        <v>161</v>
      </c>
      <c r="AQ113" s="407">
        <f t="shared" si="66"/>
        <v>0</v>
      </c>
      <c r="AR113" s="364" t="s">
        <v>162</v>
      </c>
      <c r="AS113" s="370"/>
      <c r="AT113" s="370"/>
      <c r="AU113" s="370"/>
      <c r="AV113" s="370"/>
      <c r="AW113" s="370"/>
      <c r="AX113" s="370"/>
      <c r="AY113" s="370"/>
      <c r="AZ113" s="370"/>
      <c r="BA113" s="451"/>
      <c r="BB113" s="448"/>
      <c r="BC113" s="451"/>
      <c r="BD113" s="345" t="s">
        <v>214</v>
      </c>
      <c r="BE113" s="371"/>
      <c r="BF113" s="345"/>
      <c r="BG113" s="371"/>
      <c r="BH113" s="345"/>
      <c r="BI113" s="371"/>
      <c r="BJ113" s="371"/>
      <c r="BK113" s="371"/>
      <c r="BL113" s="371"/>
      <c r="BM113" s="371"/>
      <c r="BN113" s="371"/>
      <c r="BO113" s="371"/>
      <c r="BP113" s="371"/>
      <c r="BQ113" s="406">
        <f>SUM(AF113+AG113+AH113+AI113+AK113+AM113+AO113+AQ113)</f>
        <v>55</v>
      </c>
      <c r="BR113" s="371"/>
      <c r="BS113" s="371"/>
      <c r="BT113" s="371"/>
      <c r="BU113" s="408"/>
      <c r="BV113" s="408"/>
      <c r="BW113" s="408"/>
      <c r="BX113" s="408"/>
      <c r="BY113" s="371"/>
      <c r="BZ113" s="293"/>
      <c r="CA113" s="291" t="s">
        <v>310</v>
      </c>
      <c r="CB113" s="293"/>
      <c r="CC113" s="291"/>
      <c r="CD113" s="293"/>
      <c r="CE113" s="291"/>
      <c r="CF113" s="293"/>
      <c r="CG113" s="291"/>
      <c r="CH113" s="293"/>
      <c r="CI113" s="294"/>
      <c r="CJ113" s="294"/>
      <c r="CK113" s="291"/>
      <c r="CL113" s="291"/>
      <c r="CM113" s="291"/>
      <c r="CN113" s="305"/>
      <c r="CO113" s="305">
        <v>1.04</v>
      </c>
      <c r="CP113" s="294"/>
      <c r="CQ113" s="294"/>
      <c r="CR113" s="293"/>
      <c r="CS113" s="293"/>
      <c r="CT113" s="294"/>
      <c r="CU113" s="294"/>
      <c r="CV113" s="293"/>
      <c r="CW113" s="293"/>
      <c r="CX113" s="305"/>
      <c r="CY113" s="305"/>
      <c r="CZ113" s="295">
        <v>36.369999999999997</v>
      </c>
      <c r="DA113" s="295"/>
      <c r="DB113" s="305"/>
      <c r="DC113" s="295"/>
      <c r="DD113" s="295"/>
      <c r="DE113" s="306"/>
      <c r="DF113" s="306"/>
      <c r="DG113" s="306"/>
      <c r="DH113" s="292"/>
      <c r="DI113" s="305"/>
      <c r="DJ113" s="305"/>
      <c r="DK113" s="305"/>
      <c r="DL113" s="305"/>
      <c r="DM113" s="305"/>
      <c r="DN113" s="306"/>
      <c r="DO113" s="296"/>
      <c r="DP113" s="294"/>
      <c r="DQ113" s="294"/>
      <c r="DR113" s="293"/>
      <c r="DS113" s="293"/>
      <c r="DT113" s="294"/>
      <c r="DU113" s="293"/>
      <c r="DV113" s="293"/>
      <c r="DW113" s="291"/>
      <c r="DX113" s="291"/>
      <c r="DY113" s="294"/>
      <c r="DZ113" s="294"/>
      <c r="EA113" s="293"/>
      <c r="EB113" s="294"/>
      <c r="EC113" s="293"/>
      <c r="ED113" s="292"/>
      <c r="EE113" s="292"/>
      <c r="EF113" s="292"/>
      <c r="EG113" s="292">
        <v>350000</v>
      </c>
      <c r="EH113" s="292"/>
      <c r="EI113" s="292">
        <v>369000</v>
      </c>
      <c r="EJ113" s="292"/>
      <c r="EK113" s="294"/>
    </row>
    <row r="114" spans="1:141" ht="30" hidden="1" x14ac:dyDescent="0.2">
      <c r="A114" s="403" t="s">
        <v>524</v>
      </c>
      <c r="B114" s="404" t="s">
        <v>197</v>
      </c>
      <c r="C114" s="404" t="s">
        <v>194</v>
      </c>
      <c r="D114" s="238" t="s">
        <v>759</v>
      </c>
      <c r="E114" s="238" t="s">
        <v>179</v>
      </c>
      <c r="F114" s="403"/>
      <c r="G114" s="403" t="s">
        <v>505</v>
      </c>
      <c r="H114" s="403"/>
      <c r="I114" s="403"/>
      <c r="J114" s="403" t="s">
        <v>507</v>
      </c>
      <c r="K114" s="403"/>
      <c r="L114" s="405">
        <v>559913</v>
      </c>
      <c r="M114" s="154"/>
      <c r="N114" s="462"/>
      <c r="O114" s="155"/>
      <c r="P114" s="367"/>
      <c r="Q114" s="367"/>
      <c r="R114" s="367"/>
      <c r="S114" s="406">
        <v>14.48</v>
      </c>
      <c r="T114" s="364"/>
      <c r="U114" s="462"/>
      <c r="V114" s="159" t="s">
        <v>155</v>
      </c>
      <c r="W114" s="365"/>
      <c r="X114" s="366">
        <f t="shared" si="73"/>
        <v>18353.891793552193</v>
      </c>
      <c r="Y114" s="367"/>
      <c r="Z114" s="367"/>
      <c r="AA114" s="367" t="s">
        <v>161</v>
      </c>
      <c r="AB114" s="365">
        <f>IF(AC114="Yes",10,0)</f>
        <v>0</v>
      </c>
      <c r="AC114" s="367"/>
      <c r="AD114" s="368">
        <f>IF(AE114="Yes",10,0)</f>
        <v>0</v>
      </c>
      <c r="AE114" s="367"/>
      <c r="AF114" s="407">
        <f t="shared" si="70"/>
        <v>0</v>
      </c>
      <c r="AG114" s="407">
        <f t="shared" si="65"/>
        <v>0</v>
      </c>
      <c r="AH114" s="407">
        <f t="shared" si="71"/>
        <v>15</v>
      </c>
      <c r="AI114" s="407">
        <f t="shared" si="69"/>
        <v>10</v>
      </c>
      <c r="AJ114" s="364" t="s">
        <v>161</v>
      </c>
      <c r="AK114" s="407">
        <f t="shared" si="67"/>
        <v>15</v>
      </c>
      <c r="AL114" s="364" t="s">
        <v>751</v>
      </c>
      <c r="AM114" s="407">
        <f t="shared" si="72"/>
        <v>10</v>
      </c>
      <c r="AN114" s="364" t="s">
        <v>161</v>
      </c>
      <c r="AO114" s="407">
        <f>IF(AP114="Yes",5,0)</f>
        <v>5</v>
      </c>
      <c r="AP114" s="364" t="s">
        <v>161</v>
      </c>
      <c r="AQ114" s="407">
        <f t="shared" si="66"/>
        <v>0</v>
      </c>
      <c r="AR114" s="364" t="s">
        <v>162</v>
      </c>
      <c r="AS114" s="370"/>
      <c r="AT114" s="370"/>
      <c r="AU114" s="370"/>
      <c r="AV114" s="370"/>
      <c r="AW114" s="370"/>
      <c r="AX114" s="370"/>
      <c r="AY114" s="370"/>
      <c r="AZ114" s="370"/>
      <c r="BA114" s="451"/>
      <c r="BB114" s="448"/>
      <c r="BC114" s="451"/>
      <c r="BD114" s="345" t="s">
        <v>194</v>
      </c>
      <c r="BE114" s="371"/>
      <c r="BF114" s="345"/>
      <c r="BG114" s="371"/>
      <c r="BH114" s="345"/>
      <c r="BI114" s="371"/>
      <c r="BJ114" s="371"/>
      <c r="BK114" s="371"/>
      <c r="BL114" s="371"/>
      <c r="BM114" s="371"/>
      <c r="BN114" s="371"/>
      <c r="BO114" s="371"/>
      <c r="BP114" s="371"/>
      <c r="BQ114" s="406">
        <f>SUM(AF114+AG114+AH114+AI114+AK114+AM114+AO114+AQ114)</f>
        <v>55</v>
      </c>
      <c r="BR114" s="371"/>
      <c r="BS114" s="371"/>
      <c r="BT114" s="371"/>
      <c r="BU114" s="408"/>
      <c r="BV114" s="408"/>
      <c r="BW114" s="408"/>
      <c r="BX114" s="408"/>
      <c r="BY114" s="371"/>
      <c r="BZ114" s="293"/>
      <c r="CA114" s="291" t="s">
        <v>197</v>
      </c>
      <c r="CB114" s="293"/>
      <c r="CC114" s="291"/>
      <c r="CD114" s="293"/>
      <c r="CE114" s="291"/>
      <c r="CF114" s="293"/>
      <c r="CG114" s="291"/>
      <c r="CH114" s="293"/>
      <c r="CI114" s="294"/>
      <c r="CJ114" s="294"/>
      <c r="CK114" s="291"/>
      <c r="CL114" s="291"/>
      <c r="CM114" s="291"/>
      <c r="CN114" s="305"/>
      <c r="CO114" s="305">
        <v>0.85</v>
      </c>
      <c r="CP114" s="294"/>
      <c r="CQ114" s="294"/>
      <c r="CR114" s="293"/>
      <c r="CS114" s="293"/>
      <c r="CT114" s="294"/>
      <c r="CU114" s="294"/>
      <c r="CV114" s="293"/>
      <c r="CW114" s="293"/>
      <c r="CX114" s="305"/>
      <c r="CY114" s="305"/>
      <c r="CZ114" s="295">
        <v>35.89</v>
      </c>
      <c r="DA114" s="295"/>
      <c r="DB114" s="305"/>
      <c r="DC114" s="295"/>
      <c r="DD114" s="295"/>
      <c r="DE114" s="306"/>
      <c r="DF114" s="306"/>
      <c r="DG114" s="306"/>
      <c r="DH114" s="292"/>
      <c r="DI114" s="305"/>
      <c r="DJ114" s="305"/>
      <c r="DK114" s="305"/>
      <c r="DL114" s="305"/>
      <c r="DM114" s="305"/>
      <c r="DN114" s="306"/>
      <c r="DO114" s="296"/>
      <c r="DP114" s="294"/>
      <c r="DQ114" s="294"/>
      <c r="DR114" s="293"/>
      <c r="DS114" s="293"/>
      <c r="DT114" s="294"/>
      <c r="DU114" s="293"/>
      <c r="DV114" s="293"/>
      <c r="DW114" s="291"/>
      <c r="DX114" s="291"/>
      <c r="DY114" s="294"/>
      <c r="DZ114" s="294"/>
      <c r="EA114" s="293"/>
      <c r="EB114" s="294"/>
      <c r="EC114" s="293"/>
      <c r="ED114" s="292"/>
      <c r="EE114" s="292"/>
      <c r="EF114" s="292"/>
      <c r="EG114" s="292">
        <v>622125</v>
      </c>
      <c r="EH114" s="292"/>
      <c r="EI114" s="292">
        <v>559913</v>
      </c>
      <c r="EJ114" s="292"/>
      <c r="EK114" s="294"/>
    </row>
    <row r="115" spans="1:141" ht="30" hidden="1" x14ac:dyDescent="0.2">
      <c r="A115" s="403" t="s">
        <v>525</v>
      </c>
      <c r="B115" s="404" t="s">
        <v>472</v>
      </c>
      <c r="C115" s="404" t="s">
        <v>214</v>
      </c>
      <c r="D115" s="238" t="s">
        <v>759</v>
      </c>
      <c r="E115" s="238" t="s">
        <v>179</v>
      </c>
      <c r="F115" s="403"/>
      <c r="G115" s="403" t="s">
        <v>517</v>
      </c>
      <c r="H115" s="403"/>
      <c r="I115" s="403"/>
      <c r="J115" s="403" t="s">
        <v>507</v>
      </c>
      <c r="K115" s="403"/>
      <c r="L115" s="405">
        <v>328275</v>
      </c>
      <c r="M115" s="154"/>
      <c r="N115" s="462"/>
      <c r="O115" s="155"/>
      <c r="P115" s="367"/>
      <c r="Q115" s="367"/>
      <c r="R115" s="367"/>
      <c r="S115" s="406">
        <v>14.08</v>
      </c>
      <c r="T115" s="364">
        <v>6.75</v>
      </c>
      <c r="U115" s="462"/>
      <c r="V115" s="159" t="s">
        <v>155</v>
      </c>
      <c r="W115" s="365"/>
      <c r="X115" s="366">
        <f t="shared" si="73"/>
        <v>33229.577892499241</v>
      </c>
      <c r="Y115" s="367"/>
      <c r="Z115" s="367"/>
      <c r="AA115" s="367" t="s">
        <v>161</v>
      </c>
      <c r="AB115" s="365">
        <f>IF(AC115="Yes",10,0)</f>
        <v>0</v>
      </c>
      <c r="AC115" s="367"/>
      <c r="AD115" s="368">
        <f>IF(AE115="Yes",10,0)</f>
        <v>0</v>
      </c>
      <c r="AE115" s="367"/>
      <c r="AF115" s="407">
        <f t="shared" si="70"/>
        <v>0</v>
      </c>
      <c r="AG115" s="407">
        <f t="shared" si="65"/>
        <v>0</v>
      </c>
      <c r="AH115" s="407">
        <f t="shared" si="71"/>
        <v>15</v>
      </c>
      <c r="AI115" s="407">
        <f t="shared" si="69"/>
        <v>10</v>
      </c>
      <c r="AJ115" s="364" t="s">
        <v>161</v>
      </c>
      <c r="AK115" s="407">
        <f t="shared" si="67"/>
        <v>15</v>
      </c>
      <c r="AL115" s="364" t="s">
        <v>751</v>
      </c>
      <c r="AM115" s="407">
        <f t="shared" si="72"/>
        <v>10</v>
      </c>
      <c r="AN115" s="364" t="s">
        <v>161</v>
      </c>
      <c r="AO115" s="407">
        <f>IF(AP115="Yes",5,0)</f>
        <v>5</v>
      </c>
      <c r="AP115" s="364" t="s">
        <v>161</v>
      </c>
      <c r="AQ115" s="407">
        <f t="shared" si="66"/>
        <v>0</v>
      </c>
      <c r="AR115" s="364" t="s">
        <v>162</v>
      </c>
      <c r="AS115" s="370"/>
      <c r="AT115" s="370"/>
      <c r="AU115" s="370"/>
      <c r="AV115" s="370"/>
      <c r="AW115" s="370"/>
      <c r="AX115" s="370"/>
      <c r="AY115" s="370"/>
      <c r="AZ115" s="370"/>
      <c r="BA115" s="451"/>
      <c r="BB115" s="448"/>
      <c r="BC115" s="451"/>
      <c r="BD115" s="345" t="s">
        <v>214</v>
      </c>
      <c r="BE115" s="371"/>
      <c r="BF115" s="345"/>
      <c r="BG115" s="371"/>
      <c r="BH115" s="345"/>
      <c r="BI115" s="371"/>
      <c r="BJ115" s="371"/>
      <c r="BK115" s="371"/>
      <c r="BL115" s="371"/>
      <c r="BM115" s="371"/>
      <c r="BN115" s="371"/>
      <c r="BO115" s="371"/>
      <c r="BP115" s="371"/>
      <c r="BQ115" s="406">
        <f>SUM(AF115+AG115+AH115+AI115+AK115+AM115+AO115+AQ115)</f>
        <v>55</v>
      </c>
      <c r="BR115" s="371"/>
      <c r="BS115" s="371"/>
      <c r="BT115" s="371"/>
      <c r="BU115" s="408"/>
      <c r="BV115" s="408"/>
      <c r="BW115" s="408"/>
      <c r="BX115" s="408"/>
      <c r="BY115" s="371"/>
      <c r="BZ115" s="293"/>
      <c r="CA115" s="291" t="s">
        <v>472</v>
      </c>
      <c r="CB115" s="293"/>
      <c r="CC115" s="291"/>
      <c r="CD115" s="293"/>
      <c r="CE115" s="291"/>
      <c r="CF115" s="293"/>
      <c r="CG115" s="291"/>
      <c r="CH115" s="293"/>
      <c r="CI115" s="294"/>
      <c r="CJ115" s="294"/>
      <c r="CK115" s="291"/>
      <c r="CL115" s="291"/>
      <c r="CM115" s="291"/>
      <c r="CN115" s="305"/>
      <c r="CO115" s="305">
        <v>0.89</v>
      </c>
      <c r="CP115" s="294"/>
      <c r="CQ115" s="294"/>
      <c r="CR115" s="293"/>
      <c r="CS115" s="293"/>
      <c r="CT115" s="294"/>
      <c r="CU115" s="294"/>
      <c r="CV115" s="293"/>
      <c r="CW115" s="293"/>
      <c r="CX115" s="305"/>
      <c r="CY115" s="305"/>
      <c r="CZ115" s="295">
        <v>11.1</v>
      </c>
      <c r="DA115" s="295"/>
      <c r="DB115" s="305"/>
      <c r="DC115" s="295"/>
      <c r="DD115" s="295"/>
      <c r="DE115" s="306"/>
      <c r="DF115" s="306"/>
      <c r="DG115" s="306"/>
      <c r="DH115" s="292"/>
      <c r="DI115" s="305"/>
      <c r="DJ115" s="305"/>
      <c r="DK115" s="305"/>
      <c r="DL115" s="305"/>
      <c r="DM115" s="305"/>
      <c r="DN115" s="306"/>
      <c r="DO115" s="296"/>
      <c r="DP115" s="294"/>
      <c r="DQ115" s="294"/>
      <c r="DR115" s="293"/>
      <c r="DS115" s="293"/>
      <c r="DT115" s="294"/>
      <c r="DU115" s="293"/>
      <c r="DV115" s="293"/>
      <c r="DW115" s="291"/>
      <c r="DX115" s="291"/>
      <c r="DY115" s="294"/>
      <c r="DZ115" s="294"/>
      <c r="EA115" s="293"/>
      <c r="EB115" s="294"/>
      <c r="EC115" s="293"/>
      <c r="ED115" s="292"/>
      <c r="EE115" s="292"/>
      <c r="EF115" s="292"/>
      <c r="EG115" s="292">
        <v>364750</v>
      </c>
      <c r="EH115" s="292"/>
      <c r="EI115" s="292">
        <v>328275</v>
      </c>
      <c r="EJ115" s="292"/>
      <c r="EK115" s="294"/>
    </row>
    <row r="116" spans="1:141" ht="30" hidden="1" x14ac:dyDescent="0.2">
      <c r="A116" s="403" t="s">
        <v>528</v>
      </c>
      <c r="B116" s="404" t="s">
        <v>310</v>
      </c>
      <c r="C116" s="404" t="s">
        <v>214</v>
      </c>
      <c r="D116" s="238" t="s">
        <v>759</v>
      </c>
      <c r="E116" s="238" t="s">
        <v>179</v>
      </c>
      <c r="F116" s="403"/>
      <c r="G116" s="403" t="s">
        <v>512</v>
      </c>
      <c r="H116" s="403"/>
      <c r="I116" s="403"/>
      <c r="J116" s="403" t="s">
        <v>507</v>
      </c>
      <c r="K116" s="403"/>
      <c r="L116" s="405">
        <v>666000</v>
      </c>
      <c r="M116" s="154"/>
      <c r="N116" s="462"/>
      <c r="O116" s="155"/>
      <c r="P116" s="367"/>
      <c r="Q116" s="367"/>
      <c r="R116" s="367"/>
      <c r="S116" s="406">
        <v>11.07</v>
      </c>
      <c r="T116" s="364">
        <v>6</v>
      </c>
      <c r="U116" s="462"/>
      <c r="V116" s="159" t="s">
        <v>155</v>
      </c>
      <c r="W116" s="365"/>
      <c r="X116" s="366">
        <f t="shared" si="73"/>
        <v>17607.495611344937</v>
      </c>
      <c r="Y116" s="367"/>
      <c r="Z116" s="367"/>
      <c r="AA116" s="367" t="s">
        <v>161</v>
      </c>
      <c r="AB116" s="365">
        <f>IF(AC116="Yes",10,0)</f>
        <v>0</v>
      </c>
      <c r="AC116" s="367"/>
      <c r="AD116" s="368">
        <f>IF(AE116="Yes",10,0)</f>
        <v>0</v>
      </c>
      <c r="AE116" s="367"/>
      <c r="AF116" s="407">
        <f t="shared" si="70"/>
        <v>0</v>
      </c>
      <c r="AG116" s="407">
        <f t="shared" si="65"/>
        <v>0</v>
      </c>
      <c r="AH116" s="407">
        <f t="shared" si="71"/>
        <v>15</v>
      </c>
      <c r="AI116" s="407">
        <f t="shared" si="69"/>
        <v>10</v>
      </c>
      <c r="AJ116" s="364" t="s">
        <v>161</v>
      </c>
      <c r="AK116" s="407">
        <f t="shared" si="67"/>
        <v>15</v>
      </c>
      <c r="AL116" s="364" t="s">
        <v>751</v>
      </c>
      <c r="AM116" s="407">
        <f t="shared" si="72"/>
        <v>10</v>
      </c>
      <c r="AN116" s="364" t="s">
        <v>161</v>
      </c>
      <c r="AO116" s="407">
        <f>IF(AP116="Yes",5,0)</f>
        <v>5</v>
      </c>
      <c r="AP116" s="364" t="s">
        <v>161</v>
      </c>
      <c r="AQ116" s="407">
        <f t="shared" si="66"/>
        <v>0</v>
      </c>
      <c r="AR116" s="364" t="s">
        <v>162</v>
      </c>
      <c r="AS116" s="370"/>
      <c r="AT116" s="370"/>
      <c r="AU116" s="370"/>
      <c r="AV116" s="370"/>
      <c r="AW116" s="370"/>
      <c r="AX116" s="370"/>
      <c r="AY116" s="370"/>
      <c r="AZ116" s="370"/>
      <c r="BA116" s="451"/>
      <c r="BB116" s="448"/>
      <c r="BC116" s="451"/>
      <c r="BD116" s="345" t="s">
        <v>214</v>
      </c>
      <c r="BE116" s="371"/>
      <c r="BF116" s="345"/>
      <c r="BG116" s="371"/>
      <c r="BH116" s="345"/>
      <c r="BI116" s="371"/>
      <c r="BJ116" s="371"/>
      <c r="BK116" s="371"/>
      <c r="BL116" s="371"/>
      <c r="BM116" s="371"/>
      <c r="BN116" s="371"/>
      <c r="BO116" s="371"/>
      <c r="BP116" s="371"/>
      <c r="BQ116" s="406">
        <f>SUM(AF116+AG116+AH116+AI116+AK116+AM116+AO116+AQ116)</f>
        <v>55</v>
      </c>
      <c r="BR116" s="371"/>
      <c r="BS116" s="371"/>
      <c r="BT116" s="371"/>
      <c r="BU116" s="408"/>
      <c r="BV116" s="408"/>
      <c r="BW116" s="408"/>
      <c r="BX116" s="408"/>
      <c r="BY116" s="371"/>
      <c r="BZ116" s="293"/>
      <c r="CA116" s="291" t="s">
        <v>310</v>
      </c>
      <c r="CB116" s="293"/>
      <c r="CC116" s="291"/>
      <c r="CD116" s="293"/>
      <c r="CE116" s="291"/>
      <c r="CF116" s="293"/>
      <c r="CG116" s="291"/>
      <c r="CH116" s="293"/>
      <c r="CI116" s="294"/>
      <c r="CJ116" s="294"/>
      <c r="CK116" s="291"/>
      <c r="CL116" s="291"/>
      <c r="CM116" s="291"/>
      <c r="CN116" s="305"/>
      <c r="CO116" s="305">
        <v>1.04</v>
      </c>
      <c r="CP116" s="294"/>
      <c r="CQ116" s="294"/>
      <c r="CR116" s="293"/>
      <c r="CS116" s="293"/>
      <c r="CT116" s="294"/>
      <c r="CU116" s="294"/>
      <c r="CV116" s="293"/>
      <c r="CW116" s="293"/>
      <c r="CX116" s="305"/>
      <c r="CY116" s="305"/>
      <c r="CZ116" s="295">
        <v>36.369999999999997</v>
      </c>
      <c r="DA116" s="295"/>
      <c r="DB116" s="305"/>
      <c r="DC116" s="295"/>
      <c r="DD116" s="295"/>
      <c r="DE116" s="306"/>
      <c r="DF116" s="306"/>
      <c r="DG116" s="306"/>
      <c r="DH116" s="292"/>
      <c r="DI116" s="305"/>
      <c r="DJ116" s="305"/>
      <c r="DK116" s="305"/>
      <c r="DL116" s="305"/>
      <c r="DM116" s="305"/>
      <c r="DN116" s="306"/>
      <c r="DO116" s="296"/>
      <c r="DP116" s="294"/>
      <c r="DQ116" s="294"/>
      <c r="DR116" s="293"/>
      <c r="DS116" s="293"/>
      <c r="DT116" s="294"/>
      <c r="DU116" s="293"/>
      <c r="DV116" s="293"/>
      <c r="DW116" s="291"/>
      <c r="DX116" s="291"/>
      <c r="DY116" s="294"/>
      <c r="DZ116" s="294"/>
      <c r="EA116" s="293"/>
      <c r="EB116" s="294"/>
      <c r="EC116" s="293"/>
      <c r="ED116" s="292"/>
      <c r="EE116" s="292"/>
      <c r="EF116" s="292"/>
      <c r="EG116" s="292">
        <v>740000</v>
      </c>
      <c r="EH116" s="292"/>
      <c r="EI116" s="292">
        <v>666000</v>
      </c>
      <c r="EJ116" s="292"/>
      <c r="EK116" s="294"/>
    </row>
    <row r="117" spans="1:141" ht="30" hidden="1" x14ac:dyDescent="0.2">
      <c r="A117" s="403" t="s">
        <v>529</v>
      </c>
      <c r="B117" s="404" t="s">
        <v>242</v>
      </c>
      <c r="C117" s="404" t="s">
        <v>214</v>
      </c>
      <c r="D117" s="238" t="s">
        <v>759</v>
      </c>
      <c r="E117" s="238" t="s">
        <v>179</v>
      </c>
      <c r="F117" s="403"/>
      <c r="G117" s="403" t="s">
        <v>514</v>
      </c>
      <c r="H117" s="403"/>
      <c r="I117" s="403"/>
      <c r="J117" s="403" t="s">
        <v>527</v>
      </c>
      <c r="K117" s="403"/>
      <c r="L117" s="405">
        <v>450000</v>
      </c>
      <c r="M117" s="154"/>
      <c r="N117" s="462"/>
      <c r="O117" s="155"/>
      <c r="P117" s="367"/>
      <c r="Q117" s="367"/>
      <c r="R117" s="367"/>
      <c r="S117" s="406">
        <v>10.42</v>
      </c>
      <c r="T117" s="364">
        <v>13.5</v>
      </c>
      <c r="U117" s="462"/>
      <c r="V117" s="159" t="s">
        <v>155</v>
      </c>
      <c r="W117" s="365"/>
      <c r="X117" s="366">
        <f t="shared" si="73"/>
        <v>6317.5983018295765</v>
      </c>
      <c r="Y117" s="367"/>
      <c r="Z117" s="367"/>
      <c r="AA117" s="367" t="s">
        <v>161</v>
      </c>
      <c r="AB117" s="365">
        <f>IF(AC117="Yes",10,0)</f>
        <v>0</v>
      </c>
      <c r="AC117" s="367"/>
      <c r="AD117" s="368">
        <f>IF(AE117="Yes",10,0)</f>
        <v>0</v>
      </c>
      <c r="AE117" s="367"/>
      <c r="AF117" s="407">
        <f t="shared" si="70"/>
        <v>0</v>
      </c>
      <c r="AG117" s="407">
        <f t="shared" si="65"/>
        <v>0</v>
      </c>
      <c r="AH117" s="407">
        <f t="shared" si="71"/>
        <v>15</v>
      </c>
      <c r="AI117" s="407">
        <f t="shared" si="69"/>
        <v>10</v>
      </c>
      <c r="AJ117" s="364" t="s">
        <v>161</v>
      </c>
      <c r="AK117" s="407">
        <f t="shared" si="67"/>
        <v>15</v>
      </c>
      <c r="AL117" s="364" t="s">
        <v>751</v>
      </c>
      <c r="AM117" s="407">
        <f t="shared" si="72"/>
        <v>10</v>
      </c>
      <c r="AN117" s="364" t="s">
        <v>161</v>
      </c>
      <c r="AO117" s="407">
        <f>IF(AP117="Yes",5,0)</f>
        <v>5</v>
      </c>
      <c r="AP117" s="364" t="s">
        <v>161</v>
      </c>
      <c r="AQ117" s="407">
        <f t="shared" si="66"/>
        <v>0</v>
      </c>
      <c r="AR117" s="364" t="s">
        <v>162</v>
      </c>
      <c r="AS117" s="370"/>
      <c r="AT117" s="370"/>
      <c r="AU117" s="370"/>
      <c r="AV117" s="370"/>
      <c r="AW117" s="370"/>
      <c r="AX117" s="370"/>
      <c r="AY117" s="370"/>
      <c r="AZ117" s="370"/>
      <c r="BA117" s="451"/>
      <c r="BB117" s="448"/>
      <c r="BC117" s="451"/>
      <c r="BD117" s="345" t="s">
        <v>214</v>
      </c>
      <c r="BE117" s="371"/>
      <c r="BF117" s="345"/>
      <c r="BG117" s="371"/>
      <c r="BH117" s="345"/>
      <c r="BI117" s="371"/>
      <c r="BJ117" s="371"/>
      <c r="BK117" s="371"/>
      <c r="BL117" s="371"/>
      <c r="BM117" s="371"/>
      <c r="BN117" s="371"/>
      <c r="BO117" s="371"/>
      <c r="BP117" s="371"/>
      <c r="BQ117" s="406">
        <f>SUM(AF117+AG117+AH117+AI117+AK117+AM117+AO117+AQ117)</f>
        <v>55</v>
      </c>
      <c r="BR117" s="371"/>
      <c r="BS117" s="371"/>
      <c r="BT117" s="371"/>
      <c r="BU117" s="408"/>
      <c r="BV117" s="408"/>
      <c r="BW117" s="408"/>
      <c r="BX117" s="408"/>
      <c r="BY117" s="371"/>
      <c r="BZ117" s="293"/>
      <c r="CA117" s="291" t="s">
        <v>242</v>
      </c>
      <c r="CB117" s="293"/>
      <c r="CC117" s="291"/>
      <c r="CD117" s="293"/>
      <c r="CE117" s="291"/>
      <c r="CF117" s="293"/>
      <c r="CG117" s="291"/>
      <c r="CH117" s="293"/>
      <c r="CI117" s="294"/>
      <c r="CJ117" s="294"/>
      <c r="CK117" s="291"/>
      <c r="CL117" s="291"/>
      <c r="CM117" s="291"/>
      <c r="CN117" s="305"/>
      <c r="CO117" s="305">
        <v>1.04</v>
      </c>
      <c r="CP117" s="294"/>
      <c r="CQ117" s="294"/>
      <c r="CR117" s="293"/>
      <c r="CS117" s="293"/>
      <c r="CT117" s="294"/>
      <c r="CU117" s="294"/>
      <c r="CV117" s="293"/>
      <c r="CW117" s="293"/>
      <c r="CX117" s="305"/>
      <c r="CY117" s="305"/>
      <c r="CZ117" s="295">
        <v>68.489999999999995</v>
      </c>
      <c r="DA117" s="295"/>
      <c r="DB117" s="305"/>
      <c r="DC117" s="295"/>
      <c r="DD117" s="295"/>
      <c r="DE117" s="306"/>
      <c r="DF117" s="306"/>
      <c r="DG117" s="306"/>
      <c r="DH117" s="292"/>
      <c r="DI117" s="305"/>
      <c r="DJ117" s="305"/>
      <c r="DK117" s="305"/>
      <c r="DL117" s="305"/>
      <c r="DM117" s="305"/>
      <c r="DN117" s="306"/>
      <c r="DO117" s="296"/>
      <c r="DP117" s="294"/>
      <c r="DQ117" s="294"/>
      <c r="DR117" s="293"/>
      <c r="DS117" s="293"/>
      <c r="DT117" s="294"/>
      <c r="DU117" s="293"/>
      <c r="DV117" s="293"/>
      <c r="DW117" s="291"/>
      <c r="DX117" s="291"/>
      <c r="DY117" s="294"/>
      <c r="DZ117" s="294"/>
      <c r="EA117" s="293"/>
      <c r="EB117" s="294"/>
      <c r="EC117" s="293"/>
      <c r="ED117" s="292"/>
      <c r="EE117" s="292"/>
      <c r="EF117" s="292"/>
      <c r="EG117" s="292">
        <v>500000</v>
      </c>
      <c r="EH117" s="292"/>
      <c r="EI117" s="292">
        <v>450000</v>
      </c>
      <c r="EJ117" s="292"/>
      <c r="EK117" s="294"/>
    </row>
    <row r="118" spans="1:141" ht="63" hidden="1" x14ac:dyDescent="0.2">
      <c r="A118" s="478" t="s">
        <v>618</v>
      </c>
      <c r="B118" s="479" t="s">
        <v>251</v>
      </c>
      <c r="C118" s="480" t="s">
        <v>214</v>
      </c>
      <c r="D118" s="481" t="s">
        <v>761</v>
      </c>
      <c r="E118" s="238" t="s">
        <v>179</v>
      </c>
      <c r="F118" s="403"/>
      <c r="G118" s="482" t="s">
        <v>644</v>
      </c>
      <c r="H118" s="482" t="s">
        <v>694</v>
      </c>
      <c r="I118" s="482" t="s">
        <v>695</v>
      </c>
      <c r="J118" s="482" t="s">
        <v>728</v>
      </c>
      <c r="K118" s="482" t="s">
        <v>730</v>
      </c>
      <c r="L118" s="483">
        <v>420000</v>
      </c>
      <c r="M118" s="198"/>
      <c r="N118" s="462"/>
      <c r="O118" s="199"/>
      <c r="P118" s="389"/>
      <c r="Q118" s="389"/>
      <c r="R118" s="389"/>
      <c r="S118" s="409">
        <v>8.4542459855749996</v>
      </c>
      <c r="T118" s="391">
        <v>8.25</v>
      </c>
      <c r="U118" s="462"/>
      <c r="V118" s="205" t="s">
        <v>155</v>
      </c>
      <c r="W118" s="392"/>
      <c r="X118" s="393">
        <f t="shared" si="73"/>
        <v>2004.7520047520045</v>
      </c>
      <c r="Y118" s="394"/>
      <c r="Z118" s="394"/>
      <c r="AA118" s="394" t="s">
        <v>161</v>
      </c>
      <c r="AB118" s="394"/>
      <c r="AC118" s="394"/>
      <c r="AD118" s="394"/>
      <c r="AE118" s="394"/>
      <c r="AF118" s="407">
        <f t="shared" si="70"/>
        <v>0</v>
      </c>
      <c r="AG118" s="407">
        <f t="shared" si="65"/>
        <v>5</v>
      </c>
      <c r="AH118" s="407">
        <f t="shared" si="71"/>
        <v>15</v>
      </c>
      <c r="AI118" s="407">
        <f t="shared" si="69"/>
        <v>10</v>
      </c>
      <c r="AJ118" s="391" t="s">
        <v>161</v>
      </c>
      <c r="AK118" s="407">
        <f t="shared" si="67"/>
        <v>15</v>
      </c>
      <c r="AL118" s="391" t="s">
        <v>751</v>
      </c>
      <c r="AM118" s="407">
        <f t="shared" si="72"/>
        <v>10</v>
      </c>
      <c r="AN118" s="391" t="s">
        <v>161</v>
      </c>
      <c r="AO118" s="407">
        <f>IF(AP118="Yes",10,0)</f>
        <v>0</v>
      </c>
      <c r="AP118" s="391" t="s">
        <v>162</v>
      </c>
      <c r="AQ118" s="407">
        <f t="shared" si="66"/>
        <v>0</v>
      </c>
      <c r="AR118" s="391" t="s">
        <v>162</v>
      </c>
      <c r="AS118" s="390"/>
      <c r="AT118" s="390"/>
      <c r="AU118" s="390">
        <v>12.5</v>
      </c>
      <c r="AV118" s="390"/>
      <c r="AW118" s="390"/>
      <c r="AX118" s="390"/>
      <c r="AY118" s="390"/>
      <c r="AZ118" s="390"/>
      <c r="BA118" s="457"/>
      <c r="BB118" s="448"/>
      <c r="BC118" s="457"/>
      <c r="BD118" s="387" t="s">
        <v>214</v>
      </c>
      <c r="BE118" s="396"/>
      <c r="BF118" s="344"/>
      <c r="BG118" s="396"/>
      <c r="BH118" s="344"/>
      <c r="BI118" s="396"/>
      <c r="BJ118" s="396"/>
      <c r="BK118" s="396"/>
      <c r="BL118" s="396"/>
      <c r="BM118" s="396"/>
      <c r="BN118" s="396"/>
      <c r="BO118" s="396"/>
      <c r="BP118" s="396"/>
      <c r="BQ118" s="406">
        <f>SUM(AF118+AG118+AH118+AI118+AK118+AM118+AO118)</f>
        <v>55</v>
      </c>
      <c r="BR118" s="396"/>
      <c r="BS118" s="396"/>
      <c r="BT118" s="396"/>
      <c r="BU118" s="408"/>
      <c r="BV118" s="406">
        <f>S118+BU118*0.25</f>
        <v>8.4542459855749996</v>
      </c>
      <c r="BW118" s="406"/>
      <c r="BX118" s="408"/>
      <c r="BY118" s="396"/>
      <c r="BZ118" s="300"/>
      <c r="CA118" s="38" t="s">
        <v>738</v>
      </c>
      <c r="CB118" s="300"/>
      <c r="CC118" s="304"/>
      <c r="CD118" s="300"/>
      <c r="CE118" s="304"/>
      <c r="CF118" s="300"/>
      <c r="CG118" s="304"/>
      <c r="CH118" s="300"/>
      <c r="CI118" s="301"/>
      <c r="CJ118" s="301"/>
      <c r="CK118" s="304"/>
      <c r="CL118" s="304"/>
      <c r="CM118" s="304"/>
      <c r="CN118" s="302"/>
      <c r="CO118" s="302">
        <v>1.1200000000000001</v>
      </c>
      <c r="CP118" s="301"/>
      <c r="CQ118" s="301"/>
      <c r="CR118" s="300"/>
      <c r="CS118" s="300"/>
      <c r="CT118" s="301"/>
      <c r="CU118" s="301"/>
      <c r="CV118" s="300"/>
      <c r="CW118" s="300"/>
      <c r="CX118" s="302"/>
      <c r="CY118" s="302"/>
      <c r="CZ118" s="299">
        <v>481</v>
      </c>
      <c r="DA118" s="299"/>
      <c r="DB118" s="302"/>
      <c r="DC118" s="299"/>
      <c r="DD118" s="299"/>
      <c r="DE118" s="298"/>
      <c r="DF118" s="298"/>
      <c r="DG118" s="298"/>
      <c r="DH118" s="303"/>
      <c r="DI118" s="302"/>
      <c r="DJ118" s="302"/>
      <c r="DK118" s="302"/>
      <c r="DL118" s="302"/>
      <c r="DM118" s="302"/>
      <c r="DN118" s="298"/>
      <c r="DO118" s="297"/>
      <c r="DP118" s="301"/>
      <c r="DQ118" s="301"/>
      <c r="DR118" s="300"/>
      <c r="DS118" s="300"/>
      <c r="DT118" s="301"/>
      <c r="DU118" s="300"/>
      <c r="DV118" s="300"/>
      <c r="DW118" s="304"/>
      <c r="DX118" s="304"/>
      <c r="DY118" s="301"/>
      <c r="DZ118" s="301"/>
      <c r="EA118" s="300"/>
      <c r="EB118" s="301"/>
      <c r="EC118" s="300"/>
      <c r="ED118" s="52">
        <v>400000</v>
      </c>
      <c r="EE118" s="52">
        <v>300000</v>
      </c>
      <c r="EF118" s="303"/>
      <c r="EG118" s="52">
        <v>720000</v>
      </c>
      <c r="EH118" s="51">
        <v>0</v>
      </c>
      <c r="EI118" s="292">
        <v>1080000</v>
      </c>
      <c r="EJ118" s="303"/>
      <c r="EK118" s="301"/>
    </row>
    <row r="119" spans="1:141" ht="30" hidden="1" x14ac:dyDescent="0.2">
      <c r="A119" s="403" t="s">
        <v>530</v>
      </c>
      <c r="B119" s="404" t="s">
        <v>225</v>
      </c>
      <c r="C119" s="404" t="s">
        <v>224</v>
      </c>
      <c r="D119" s="238" t="s">
        <v>759</v>
      </c>
      <c r="E119" s="238" t="s">
        <v>179</v>
      </c>
      <c r="F119" s="403"/>
      <c r="G119" s="403" t="s">
        <v>531</v>
      </c>
      <c r="H119" s="403"/>
      <c r="I119" s="403"/>
      <c r="J119" s="403" t="s">
        <v>532</v>
      </c>
      <c r="K119" s="403"/>
      <c r="L119" s="405">
        <v>459000</v>
      </c>
      <c r="M119" s="154"/>
      <c r="N119" s="462"/>
      <c r="O119" s="155"/>
      <c r="P119" s="367"/>
      <c r="Q119" s="367"/>
      <c r="R119" s="367"/>
      <c r="S119" s="406">
        <v>10.199999999999999</v>
      </c>
      <c r="T119" s="364"/>
      <c r="U119" s="462"/>
      <c r="V119" s="159" t="s">
        <v>155</v>
      </c>
      <c r="W119" s="365"/>
      <c r="X119" s="366">
        <f t="shared" si="73"/>
        <v>39185.555128697662</v>
      </c>
      <c r="Y119" s="367"/>
      <c r="Z119" s="367"/>
      <c r="AA119" s="367" t="s">
        <v>161</v>
      </c>
      <c r="AB119" s="365">
        <f t="shared" ref="AB119:AB153" si="74">IF(AC119="Yes",10,0)</f>
        <v>0</v>
      </c>
      <c r="AC119" s="367"/>
      <c r="AD119" s="368">
        <f t="shared" ref="AD119:AD153" si="75">IF(AE119="Yes",10,0)</f>
        <v>0</v>
      </c>
      <c r="AE119" s="367"/>
      <c r="AF119" s="407">
        <f t="shared" si="70"/>
        <v>0</v>
      </c>
      <c r="AG119" s="407">
        <f t="shared" ref="AG119:AG149" si="76">IF(X119&lt;999,20,IF(X119&lt;1499,15,IF(X119&lt;1999,10,IF(X119&lt;3999,5,IF(X119&gt;4000,0)))))</f>
        <v>0</v>
      </c>
      <c r="AH119" s="407">
        <f t="shared" si="71"/>
        <v>15</v>
      </c>
      <c r="AI119" s="407">
        <f t="shared" si="69"/>
        <v>10</v>
      </c>
      <c r="AJ119" s="364" t="s">
        <v>161</v>
      </c>
      <c r="AK119" s="407">
        <f t="shared" si="67"/>
        <v>15</v>
      </c>
      <c r="AL119" s="364" t="s">
        <v>751</v>
      </c>
      <c r="AM119" s="407">
        <f t="shared" si="72"/>
        <v>10</v>
      </c>
      <c r="AN119" s="364" t="s">
        <v>161</v>
      </c>
      <c r="AO119" s="407">
        <f t="shared" ref="AO119:AO149" si="77">IF(AP119="Yes",5,0)</f>
        <v>5</v>
      </c>
      <c r="AP119" s="364" t="s">
        <v>161</v>
      </c>
      <c r="AQ119" s="407">
        <f t="shared" ref="AQ119:AQ150" si="78">IF(AR119="Yes",10,0)</f>
        <v>0</v>
      </c>
      <c r="AR119" s="364" t="s">
        <v>162</v>
      </c>
      <c r="AS119" s="370"/>
      <c r="AT119" s="370"/>
      <c r="AU119" s="370"/>
      <c r="AV119" s="370"/>
      <c r="AW119" s="370"/>
      <c r="AX119" s="370"/>
      <c r="AY119" s="370"/>
      <c r="AZ119" s="370"/>
      <c r="BA119" s="451"/>
      <c r="BB119" s="448"/>
      <c r="BC119" s="451"/>
      <c r="BD119" s="345" t="s">
        <v>224</v>
      </c>
      <c r="BE119" s="371"/>
      <c r="BF119" s="345"/>
      <c r="BG119" s="371"/>
      <c r="BH119" s="345"/>
      <c r="BI119" s="371"/>
      <c r="BJ119" s="371"/>
      <c r="BK119" s="371"/>
      <c r="BL119" s="371"/>
      <c r="BM119" s="371"/>
      <c r="BN119" s="371"/>
      <c r="BO119" s="371"/>
      <c r="BP119" s="371"/>
      <c r="BQ119" s="406">
        <f t="shared" ref="BQ119:BQ161" si="79">SUM(AF119+AG119+AH119+AI119+AK119+AM119+AO119+AQ119)</f>
        <v>55</v>
      </c>
      <c r="BR119" s="371"/>
      <c r="BS119" s="371"/>
      <c r="BT119" s="371"/>
      <c r="BU119" s="408"/>
      <c r="BV119" s="408"/>
      <c r="BW119" s="408"/>
      <c r="BX119" s="408"/>
      <c r="BY119" s="371"/>
      <c r="BZ119" s="293"/>
      <c r="CA119" s="291" t="s">
        <v>225</v>
      </c>
      <c r="CB119" s="293"/>
      <c r="CC119" s="291"/>
      <c r="CD119" s="293"/>
      <c r="CE119" s="291"/>
      <c r="CF119" s="293"/>
      <c r="CG119" s="291"/>
      <c r="CH119" s="293"/>
      <c r="CI119" s="294"/>
      <c r="CJ119" s="294"/>
      <c r="CK119" s="291"/>
      <c r="CL119" s="291"/>
      <c r="CM119" s="291"/>
      <c r="CN119" s="305"/>
      <c r="CO119" s="305">
        <v>0.95</v>
      </c>
      <c r="CP119" s="294"/>
      <c r="CQ119" s="294"/>
      <c r="CR119" s="293"/>
      <c r="CS119" s="293"/>
      <c r="CT119" s="294"/>
      <c r="CU119" s="294"/>
      <c r="CV119" s="293"/>
      <c r="CW119" s="293"/>
      <c r="CX119" s="305"/>
      <c r="CY119" s="305"/>
      <c r="CZ119" s="295">
        <v>12.33</v>
      </c>
      <c r="DA119" s="295"/>
      <c r="DB119" s="305"/>
      <c r="DC119" s="295"/>
      <c r="DD119" s="295"/>
      <c r="DE119" s="306"/>
      <c r="DF119" s="306"/>
      <c r="DG119" s="306"/>
      <c r="DH119" s="292"/>
      <c r="DI119" s="305"/>
      <c r="DJ119" s="305"/>
      <c r="DK119" s="305"/>
      <c r="DL119" s="305"/>
      <c r="DM119" s="305"/>
      <c r="DN119" s="306"/>
      <c r="DO119" s="296"/>
      <c r="DP119" s="294"/>
      <c r="DQ119" s="294"/>
      <c r="DR119" s="293"/>
      <c r="DS119" s="293"/>
      <c r="DT119" s="294"/>
      <c r="DU119" s="293"/>
      <c r="DV119" s="293"/>
      <c r="DW119" s="291"/>
      <c r="DX119" s="291"/>
      <c r="DY119" s="294"/>
      <c r="DZ119" s="294"/>
      <c r="EA119" s="293"/>
      <c r="EB119" s="294"/>
      <c r="EC119" s="293"/>
      <c r="ED119" s="292"/>
      <c r="EE119" s="292"/>
      <c r="EF119" s="292"/>
      <c r="EG119" s="292">
        <v>510000</v>
      </c>
      <c r="EH119" s="292"/>
      <c r="EI119" s="292">
        <v>459000</v>
      </c>
      <c r="EJ119" s="292"/>
      <c r="EK119" s="294"/>
    </row>
    <row r="120" spans="1:141" ht="30" hidden="1" x14ac:dyDescent="0.2">
      <c r="A120" s="403" t="s">
        <v>533</v>
      </c>
      <c r="B120" s="404" t="s">
        <v>233</v>
      </c>
      <c r="C120" s="404" t="s">
        <v>214</v>
      </c>
      <c r="D120" s="238" t="s">
        <v>759</v>
      </c>
      <c r="E120" s="238" t="s">
        <v>179</v>
      </c>
      <c r="F120" s="403"/>
      <c r="G120" s="403" t="s">
        <v>498</v>
      </c>
      <c r="H120" s="403"/>
      <c r="I120" s="403"/>
      <c r="J120" s="403" t="s">
        <v>534</v>
      </c>
      <c r="K120" s="403"/>
      <c r="L120" s="405">
        <v>499500</v>
      </c>
      <c r="M120" s="154"/>
      <c r="N120" s="462"/>
      <c r="O120" s="155"/>
      <c r="P120" s="367"/>
      <c r="Q120" s="367"/>
      <c r="R120" s="367"/>
      <c r="S120" s="406">
        <v>9.1300000000000008</v>
      </c>
      <c r="T120" s="364">
        <v>9.75</v>
      </c>
      <c r="U120" s="462"/>
      <c r="V120" s="159" t="s">
        <v>155</v>
      </c>
      <c r="W120" s="365"/>
      <c r="X120" s="366">
        <f t="shared" si="73"/>
        <v>13116.846284741918</v>
      </c>
      <c r="Y120" s="367"/>
      <c r="Z120" s="367"/>
      <c r="AA120" s="367" t="s">
        <v>161</v>
      </c>
      <c r="AB120" s="365">
        <f t="shared" si="74"/>
        <v>0</v>
      </c>
      <c r="AC120" s="367"/>
      <c r="AD120" s="368">
        <f t="shared" si="75"/>
        <v>0</v>
      </c>
      <c r="AE120" s="367"/>
      <c r="AF120" s="407">
        <f t="shared" si="70"/>
        <v>0</v>
      </c>
      <c r="AG120" s="407">
        <f t="shared" si="76"/>
        <v>0</v>
      </c>
      <c r="AH120" s="407">
        <f t="shared" si="71"/>
        <v>15</v>
      </c>
      <c r="AI120" s="407">
        <f t="shared" si="69"/>
        <v>10</v>
      </c>
      <c r="AJ120" s="364" t="s">
        <v>161</v>
      </c>
      <c r="AK120" s="407">
        <f t="shared" ref="AK120:AK149" si="80">IF(AL120="Minimal",15,0)</f>
        <v>15</v>
      </c>
      <c r="AL120" s="364" t="s">
        <v>751</v>
      </c>
      <c r="AM120" s="407">
        <f t="shared" si="72"/>
        <v>10</v>
      </c>
      <c r="AN120" s="364" t="s">
        <v>161</v>
      </c>
      <c r="AO120" s="407">
        <f t="shared" si="77"/>
        <v>5</v>
      </c>
      <c r="AP120" s="364" t="s">
        <v>161</v>
      </c>
      <c r="AQ120" s="407">
        <f t="shared" si="78"/>
        <v>0</v>
      </c>
      <c r="AR120" s="364" t="s">
        <v>162</v>
      </c>
      <c r="AS120" s="370"/>
      <c r="AT120" s="370"/>
      <c r="AU120" s="370"/>
      <c r="AV120" s="370"/>
      <c r="AW120" s="370"/>
      <c r="AX120" s="370"/>
      <c r="AY120" s="370"/>
      <c r="AZ120" s="370"/>
      <c r="BA120" s="451"/>
      <c r="BB120" s="448"/>
      <c r="BC120" s="451"/>
      <c r="BD120" s="361" t="s">
        <v>214</v>
      </c>
      <c r="BE120" s="371"/>
      <c r="BF120" s="345"/>
      <c r="BG120" s="371"/>
      <c r="BH120" s="345"/>
      <c r="BI120" s="371"/>
      <c r="BJ120" s="371"/>
      <c r="BK120" s="371"/>
      <c r="BL120" s="371"/>
      <c r="BM120" s="371"/>
      <c r="BN120" s="371"/>
      <c r="BO120" s="371"/>
      <c r="BP120" s="371"/>
      <c r="BQ120" s="406">
        <f t="shared" si="79"/>
        <v>55</v>
      </c>
      <c r="BR120" s="371"/>
      <c r="BS120" s="371"/>
      <c r="BT120" s="371"/>
      <c r="BU120" s="408"/>
      <c r="BV120" s="408"/>
      <c r="BW120" s="408"/>
      <c r="BX120" s="408"/>
      <c r="BY120" s="371"/>
      <c r="BZ120" s="293"/>
      <c r="CA120" s="291" t="s">
        <v>233</v>
      </c>
      <c r="CB120" s="293"/>
      <c r="CC120" s="291"/>
      <c r="CD120" s="293"/>
      <c r="CE120" s="291"/>
      <c r="CF120" s="293"/>
      <c r="CG120" s="291"/>
      <c r="CH120" s="293"/>
      <c r="CI120" s="294"/>
      <c r="CJ120" s="294"/>
      <c r="CK120" s="291"/>
      <c r="CL120" s="291"/>
      <c r="CM120" s="291"/>
      <c r="CN120" s="305"/>
      <c r="CO120" s="305">
        <v>0.82</v>
      </c>
      <c r="CP120" s="294"/>
      <c r="CQ120" s="294"/>
      <c r="CR120" s="293"/>
      <c r="CS120" s="293"/>
      <c r="CT120" s="294"/>
      <c r="CU120" s="294"/>
      <c r="CV120" s="293"/>
      <c r="CW120" s="293"/>
      <c r="CX120" s="305"/>
      <c r="CY120" s="305"/>
      <c r="CZ120" s="295">
        <v>46.44</v>
      </c>
      <c r="DA120" s="295"/>
      <c r="DB120" s="305"/>
      <c r="DC120" s="295"/>
      <c r="DD120" s="295"/>
      <c r="DE120" s="306"/>
      <c r="DF120" s="306"/>
      <c r="DG120" s="306"/>
      <c r="DH120" s="292"/>
      <c r="DI120" s="305"/>
      <c r="DJ120" s="305"/>
      <c r="DK120" s="305"/>
      <c r="DL120" s="305"/>
      <c r="DM120" s="305"/>
      <c r="DN120" s="306"/>
      <c r="DO120" s="296"/>
      <c r="DP120" s="294"/>
      <c r="DQ120" s="294"/>
      <c r="DR120" s="293"/>
      <c r="DS120" s="293"/>
      <c r="DT120" s="294"/>
      <c r="DU120" s="293"/>
      <c r="DV120" s="293"/>
      <c r="DW120" s="291"/>
      <c r="DX120" s="291"/>
      <c r="DY120" s="294"/>
      <c r="DZ120" s="294"/>
      <c r="EA120" s="293"/>
      <c r="EB120" s="294"/>
      <c r="EC120" s="293"/>
      <c r="ED120" s="292"/>
      <c r="EE120" s="292"/>
      <c r="EF120" s="292"/>
      <c r="EG120" s="292">
        <v>555000</v>
      </c>
      <c r="EH120" s="292"/>
      <c r="EI120" s="292">
        <v>499500</v>
      </c>
      <c r="EJ120" s="292"/>
      <c r="EK120" s="294"/>
    </row>
    <row r="121" spans="1:141" ht="30" hidden="1" x14ac:dyDescent="0.2">
      <c r="A121" s="403" t="s">
        <v>535</v>
      </c>
      <c r="B121" s="404" t="s">
        <v>327</v>
      </c>
      <c r="C121" s="404" t="s">
        <v>214</v>
      </c>
      <c r="D121" s="238" t="s">
        <v>759</v>
      </c>
      <c r="E121" s="238" t="s">
        <v>179</v>
      </c>
      <c r="F121" s="403"/>
      <c r="G121" s="403" t="s">
        <v>536</v>
      </c>
      <c r="H121" s="403"/>
      <c r="I121" s="403"/>
      <c r="J121" s="403" t="s">
        <v>537</v>
      </c>
      <c r="K121" s="403"/>
      <c r="L121" s="405">
        <v>801000</v>
      </c>
      <c r="M121" s="154"/>
      <c r="N121" s="462"/>
      <c r="O121" s="155"/>
      <c r="P121" s="367"/>
      <c r="Q121" s="367"/>
      <c r="R121" s="367"/>
      <c r="S121" s="406">
        <v>9.06</v>
      </c>
      <c r="T121" s="364">
        <v>8.25</v>
      </c>
      <c r="U121" s="462"/>
      <c r="V121" s="159" t="s">
        <v>155</v>
      </c>
      <c r="W121" s="365"/>
      <c r="X121" s="366">
        <f t="shared" si="73"/>
        <v>18316.777344821909</v>
      </c>
      <c r="Y121" s="367"/>
      <c r="Z121" s="367"/>
      <c r="AA121" s="367" t="s">
        <v>161</v>
      </c>
      <c r="AB121" s="365">
        <f t="shared" si="74"/>
        <v>0</v>
      </c>
      <c r="AC121" s="367"/>
      <c r="AD121" s="368">
        <f t="shared" si="75"/>
        <v>0</v>
      </c>
      <c r="AE121" s="367"/>
      <c r="AF121" s="407">
        <f t="shared" si="70"/>
        <v>0</v>
      </c>
      <c r="AG121" s="407">
        <f t="shared" si="76"/>
        <v>0</v>
      </c>
      <c r="AH121" s="407">
        <f t="shared" si="71"/>
        <v>15</v>
      </c>
      <c r="AI121" s="407">
        <f t="shared" si="69"/>
        <v>10</v>
      </c>
      <c r="AJ121" s="364" t="s">
        <v>161</v>
      </c>
      <c r="AK121" s="407">
        <f t="shared" si="80"/>
        <v>15</v>
      </c>
      <c r="AL121" s="364" t="s">
        <v>751</v>
      </c>
      <c r="AM121" s="407">
        <f t="shared" si="72"/>
        <v>10</v>
      </c>
      <c r="AN121" s="364" t="s">
        <v>161</v>
      </c>
      <c r="AO121" s="407">
        <f t="shared" si="77"/>
        <v>5</v>
      </c>
      <c r="AP121" s="364" t="s">
        <v>161</v>
      </c>
      <c r="AQ121" s="407">
        <f t="shared" si="78"/>
        <v>0</v>
      </c>
      <c r="AR121" s="364" t="s">
        <v>162</v>
      </c>
      <c r="AS121" s="370"/>
      <c r="AT121" s="370"/>
      <c r="AU121" s="370"/>
      <c r="AV121" s="370"/>
      <c r="AW121" s="370"/>
      <c r="AX121" s="370"/>
      <c r="AY121" s="370"/>
      <c r="AZ121" s="370"/>
      <c r="BA121" s="451"/>
      <c r="BB121" s="448"/>
      <c r="BC121" s="451"/>
      <c r="BD121" s="361" t="s">
        <v>214</v>
      </c>
      <c r="BE121" s="371"/>
      <c r="BF121" s="345"/>
      <c r="BG121" s="371"/>
      <c r="BH121" s="345"/>
      <c r="BI121" s="371"/>
      <c r="BJ121" s="371"/>
      <c r="BK121" s="371"/>
      <c r="BL121" s="371"/>
      <c r="BM121" s="371"/>
      <c r="BN121" s="371"/>
      <c r="BO121" s="371"/>
      <c r="BP121" s="371"/>
      <c r="BQ121" s="406">
        <f t="shared" si="79"/>
        <v>55</v>
      </c>
      <c r="BR121" s="371"/>
      <c r="BS121" s="371"/>
      <c r="BT121" s="371"/>
      <c r="BU121" s="408"/>
      <c r="BV121" s="408"/>
      <c r="BW121" s="408"/>
      <c r="BX121" s="408"/>
      <c r="BY121" s="371"/>
      <c r="BZ121" s="293"/>
      <c r="CA121" s="291" t="s">
        <v>327</v>
      </c>
      <c r="CB121" s="293"/>
      <c r="CC121" s="291"/>
      <c r="CD121" s="293"/>
      <c r="CE121" s="291"/>
      <c r="CF121" s="293"/>
      <c r="CG121" s="291"/>
      <c r="CH121" s="293"/>
      <c r="CI121" s="294"/>
      <c r="CJ121" s="294"/>
      <c r="CK121" s="291"/>
      <c r="CL121" s="291"/>
      <c r="CM121" s="291"/>
      <c r="CN121" s="305"/>
      <c r="CO121" s="305">
        <v>1.1399999999999999</v>
      </c>
      <c r="CP121" s="294"/>
      <c r="CQ121" s="294"/>
      <c r="CR121" s="293"/>
      <c r="CS121" s="293"/>
      <c r="CT121" s="294"/>
      <c r="CU121" s="294"/>
      <c r="CV121" s="293"/>
      <c r="CW121" s="293"/>
      <c r="CX121" s="305"/>
      <c r="CY121" s="305"/>
      <c r="CZ121" s="295">
        <v>38.36</v>
      </c>
      <c r="DA121" s="295"/>
      <c r="DB121" s="305"/>
      <c r="DC121" s="295"/>
      <c r="DD121" s="295"/>
      <c r="DE121" s="306"/>
      <c r="DF121" s="306"/>
      <c r="DG121" s="306"/>
      <c r="DH121" s="292"/>
      <c r="DI121" s="305"/>
      <c r="DJ121" s="305"/>
      <c r="DK121" s="305"/>
      <c r="DL121" s="305"/>
      <c r="DM121" s="305"/>
      <c r="DN121" s="306"/>
      <c r="DO121" s="296"/>
      <c r="DP121" s="294"/>
      <c r="DQ121" s="294"/>
      <c r="DR121" s="293"/>
      <c r="DS121" s="293"/>
      <c r="DT121" s="294"/>
      <c r="DU121" s="293"/>
      <c r="DV121" s="293"/>
      <c r="DW121" s="291"/>
      <c r="DX121" s="291"/>
      <c r="DY121" s="294"/>
      <c r="DZ121" s="294"/>
      <c r="EA121" s="293"/>
      <c r="EB121" s="294"/>
      <c r="EC121" s="293"/>
      <c r="ED121" s="292"/>
      <c r="EE121" s="292"/>
      <c r="EF121" s="292"/>
      <c r="EG121" s="292">
        <v>890000</v>
      </c>
      <c r="EH121" s="292"/>
      <c r="EI121" s="292">
        <v>801000</v>
      </c>
      <c r="EJ121" s="292"/>
      <c r="EK121" s="294"/>
    </row>
    <row r="122" spans="1:141" ht="30" hidden="1" x14ac:dyDescent="0.2">
      <c r="A122" s="403" t="s">
        <v>538</v>
      </c>
      <c r="B122" s="404" t="s">
        <v>233</v>
      </c>
      <c r="C122" s="404" t="s">
        <v>214</v>
      </c>
      <c r="D122" s="238" t="s">
        <v>759</v>
      </c>
      <c r="E122" s="238" t="s">
        <v>179</v>
      </c>
      <c r="F122" s="403"/>
      <c r="G122" s="403" t="s">
        <v>498</v>
      </c>
      <c r="H122" s="403"/>
      <c r="I122" s="403"/>
      <c r="J122" s="403" t="s">
        <v>507</v>
      </c>
      <c r="K122" s="403"/>
      <c r="L122" s="405">
        <v>810000</v>
      </c>
      <c r="M122" s="154"/>
      <c r="N122" s="462"/>
      <c r="O122" s="155"/>
      <c r="P122" s="367"/>
      <c r="Q122" s="367"/>
      <c r="R122" s="367"/>
      <c r="S122" s="406">
        <v>8.7799999999999994</v>
      </c>
      <c r="T122" s="364">
        <v>9.75</v>
      </c>
      <c r="U122" s="462"/>
      <c r="V122" s="159" t="s">
        <v>155</v>
      </c>
      <c r="W122" s="365"/>
      <c r="X122" s="366">
        <f t="shared" si="73"/>
        <v>21270.561542824733</v>
      </c>
      <c r="Y122" s="367"/>
      <c r="Z122" s="367"/>
      <c r="AA122" s="367" t="s">
        <v>161</v>
      </c>
      <c r="AB122" s="365">
        <f t="shared" si="74"/>
        <v>0</v>
      </c>
      <c r="AC122" s="367"/>
      <c r="AD122" s="368">
        <f t="shared" si="75"/>
        <v>0</v>
      </c>
      <c r="AE122" s="367"/>
      <c r="AF122" s="407">
        <f t="shared" si="70"/>
        <v>0</v>
      </c>
      <c r="AG122" s="407">
        <f t="shared" si="76"/>
        <v>0</v>
      </c>
      <c r="AH122" s="407">
        <f t="shared" si="71"/>
        <v>15</v>
      </c>
      <c r="AI122" s="407">
        <f t="shared" si="69"/>
        <v>10</v>
      </c>
      <c r="AJ122" s="364" t="s">
        <v>161</v>
      </c>
      <c r="AK122" s="407">
        <f t="shared" si="80"/>
        <v>15</v>
      </c>
      <c r="AL122" s="364" t="s">
        <v>751</v>
      </c>
      <c r="AM122" s="407">
        <f t="shared" si="72"/>
        <v>10</v>
      </c>
      <c r="AN122" s="364" t="s">
        <v>161</v>
      </c>
      <c r="AO122" s="407">
        <f t="shared" si="77"/>
        <v>5</v>
      </c>
      <c r="AP122" s="364" t="s">
        <v>161</v>
      </c>
      <c r="AQ122" s="407">
        <f t="shared" si="78"/>
        <v>0</v>
      </c>
      <c r="AR122" s="364" t="s">
        <v>162</v>
      </c>
      <c r="AS122" s="370"/>
      <c r="AT122" s="370"/>
      <c r="AU122" s="370"/>
      <c r="AV122" s="370"/>
      <c r="AW122" s="370"/>
      <c r="AX122" s="370"/>
      <c r="AY122" s="370"/>
      <c r="AZ122" s="370"/>
      <c r="BA122" s="451"/>
      <c r="BB122" s="448"/>
      <c r="BC122" s="451"/>
      <c r="BD122" s="345" t="s">
        <v>214</v>
      </c>
      <c r="BE122" s="371"/>
      <c r="BF122" s="345"/>
      <c r="BG122" s="371"/>
      <c r="BH122" s="345"/>
      <c r="BI122" s="371"/>
      <c r="BJ122" s="371"/>
      <c r="BK122" s="371"/>
      <c r="BL122" s="371"/>
      <c r="BM122" s="371"/>
      <c r="BN122" s="371"/>
      <c r="BO122" s="371"/>
      <c r="BP122" s="371"/>
      <c r="BQ122" s="406">
        <f t="shared" si="79"/>
        <v>55</v>
      </c>
      <c r="BR122" s="371"/>
      <c r="BS122" s="371"/>
      <c r="BT122" s="371"/>
      <c r="BU122" s="408"/>
      <c r="BV122" s="408"/>
      <c r="BW122" s="408"/>
      <c r="BX122" s="408"/>
      <c r="BY122" s="371"/>
      <c r="BZ122" s="293"/>
      <c r="CA122" s="291" t="s">
        <v>233</v>
      </c>
      <c r="CB122" s="293"/>
      <c r="CC122" s="291"/>
      <c r="CD122" s="293"/>
      <c r="CE122" s="291"/>
      <c r="CF122" s="293"/>
      <c r="CG122" s="291"/>
      <c r="CH122" s="293"/>
      <c r="CI122" s="294"/>
      <c r="CJ122" s="294"/>
      <c r="CK122" s="291"/>
      <c r="CL122" s="291"/>
      <c r="CM122" s="291"/>
      <c r="CN122" s="305"/>
      <c r="CO122" s="305">
        <v>0.82</v>
      </c>
      <c r="CP122" s="294"/>
      <c r="CQ122" s="294"/>
      <c r="CR122" s="293"/>
      <c r="CS122" s="293"/>
      <c r="CT122" s="294"/>
      <c r="CU122" s="294"/>
      <c r="CV122" s="293"/>
      <c r="CW122" s="293"/>
      <c r="CX122" s="305"/>
      <c r="CY122" s="305"/>
      <c r="CZ122" s="295">
        <v>46.44</v>
      </c>
      <c r="DA122" s="295"/>
      <c r="DB122" s="305"/>
      <c r="DC122" s="295"/>
      <c r="DD122" s="295"/>
      <c r="DE122" s="306"/>
      <c r="DF122" s="306"/>
      <c r="DG122" s="306"/>
      <c r="DH122" s="292"/>
      <c r="DI122" s="305"/>
      <c r="DJ122" s="305"/>
      <c r="DK122" s="305"/>
      <c r="DL122" s="305"/>
      <c r="DM122" s="305"/>
      <c r="DN122" s="306"/>
      <c r="DO122" s="296"/>
      <c r="DP122" s="294"/>
      <c r="DQ122" s="294"/>
      <c r="DR122" s="293"/>
      <c r="DS122" s="293"/>
      <c r="DT122" s="294"/>
      <c r="DU122" s="293"/>
      <c r="DV122" s="293"/>
      <c r="DW122" s="291"/>
      <c r="DX122" s="291"/>
      <c r="DY122" s="294"/>
      <c r="DZ122" s="294"/>
      <c r="EA122" s="293"/>
      <c r="EB122" s="294"/>
      <c r="EC122" s="293"/>
      <c r="ED122" s="292"/>
      <c r="EE122" s="292"/>
      <c r="EF122" s="292"/>
      <c r="EG122" s="292">
        <v>900000</v>
      </c>
      <c r="EH122" s="292"/>
      <c r="EI122" s="292">
        <v>810000</v>
      </c>
      <c r="EJ122" s="292"/>
      <c r="EK122" s="294"/>
    </row>
    <row r="123" spans="1:141" ht="45.6" hidden="1" customHeight="1" x14ac:dyDescent="0.2">
      <c r="A123" s="403" t="s">
        <v>539</v>
      </c>
      <c r="B123" s="404" t="s">
        <v>233</v>
      </c>
      <c r="C123" s="404" t="s">
        <v>214</v>
      </c>
      <c r="D123" s="238" t="s">
        <v>759</v>
      </c>
      <c r="E123" s="238" t="s">
        <v>179</v>
      </c>
      <c r="F123" s="403"/>
      <c r="G123" s="403" t="s">
        <v>498</v>
      </c>
      <c r="H123" s="403"/>
      <c r="I123" s="403"/>
      <c r="J123" s="403" t="s">
        <v>515</v>
      </c>
      <c r="K123" s="403"/>
      <c r="L123" s="405">
        <v>189000</v>
      </c>
      <c r="M123" s="154"/>
      <c r="N123" s="462"/>
      <c r="O123" s="155"/>
      <c r="P123" s="367"/>
      <c r="Q123" s="367"/>
      <c r="R123" s="367"/>
      <c r="S123" s="406">
        <v>8.74</v>
      </c>
      <c r="T123" s="364">
        <v>9.75</v>
      </c>
      <c r="U123" s="462"/>
      <c r="V123" s="159" t="s">
        <v>155</v>
      </c>
      <c r="W123" s="365"/>
      <c r="X123" s="366">
        <f t="shared" si="73"/>
        <v>4963.1310266591045</v>
      </c>
      <c r="Y123" s="367"/>
      <c r="Z123" s="367"/>
      <c r="AA123" s="367" t="s">
        <v>161</v>
      </c>
      <c r="AB123" s="365">
        <f t="shared" si="74"/>
        <v>0</v>
      </c>
      <c r="AC123" s="367"/>
      <c r="AD123" s="368">
        <f t="shared" si="75"/>
        <v>0</v>
      </c>
      <c r="AE123" s="367"/>
      <c r="AF123" s="407">
        <f t="shared" si="70"/>
        <v>0</v>
      </c>
      <c r="AG123" s="407">
        <f t="shared" si="76"/>
        <v>0</v>
      </c>
      <c r="AH123" s="407">
        <f t="shared" si="71"/>
        <v>15</v>
      </c>
      <c r="AI123" s="407">
        <f t="shared" si="69"/>
        <v>10</v>
      </c>
      <c r="AJ123" s="364" t="s">
        <v>161</v>
      </c>
      <c r="AK123" s="407">
        <f t="shared" si="80"/>
        <v>15</v>
      </c>
      <c r="AL123" s="364" t="s">
        <v>751</v>
      </c>
      <c r="AM123" s="407">
        <f t="shared" si="72"/>
        <v>10</v>
      </c>
      <c r="AN123" s="364" t="s">
        <v>161</v>
      </c>
      <c r="AO123" s="407">
        <f t="shared" si="77"/>
        <v>5</v>
      </c>
      <c r="AP123" s="364" t="s">
        <v>161</v>
      </c>
      <c r="AQ123" s="407">
        <f t="shared" si="78"/>
        <v>0</v>
      </c>
      <c r="AR123" s="364" t="s">
        <v>162</v>
      </c>
      <c r="AS123" s="370"/>
      <c r="AT123" s="370"/>
      <c r="AU123" s="370"/>
      <c r="AV123" s="370"/>
      <c r="AW123" s="370"/>
      <c r="AX123" s="370"/>
      <c r="AY123" s="370"/>
      <c r="AZ123" s="370"/>
      <c r="BA123" s="451"/>
      <c r="BB123" s="448"/>
      <c r="BC123" s="451"/>
      <c r="BD123" s="361" t="s">
        <v>214</v>
      </c>
      <c r="BE123" s="371"/>
      <c r="BF123" s="345"/>
      <c r="BG123" s="371"/>
      <c r="BH123" s="345"/>
      <c r="BI123" s="371"/>
      <c r="BJ123" s="371"/>
      <c r="BK123" s="371"/>
      <c r="BL123" s="371"/>
      <c r="BM123" s="371"/>
      <c r="BN123" s="371"/>
      <c r="BO123" s="371"/>
      <c r="BP123" s="371"/>
      <c r="BQ123" s="406">
        <f t="shared" si="79"/>
        <v>55</v>
      </c>
      <c r="BR123" s="371"/>
      <c r="BS123" s="371"/>
      <c r="BT123" s="371"/>
      <c r="BU123" s="408"/>
      <c r="BV123" s="408"/>
      <c r="BW123" s="408"/>
      <c r="BX123" s="408"/>
      <c r="BY123" s="371"/>
      <c r="BZ123" s="293"/>
      <c r="CA123" s="291" t="s">
        <v>233</v>
      </c>
      <c r="CB123" s="293"/>
      <c r="CC123" s="291"/>
      <c r="CD123" s="293"/>
      <c r="CE123" s="291"/>
      <c r="CF123" s="293"/>
      <c r="CG123" s="291"/>
      <c r="CH123" s="293"/>
      <c r="CI123" s="294"/>
      <c r="CJ123" s="294"/>
      <c r="CK123" s="291"/>
      <c r="CL123" s="291"/>
      <c r="CM123" s="291"/>
      <c r="CN123" s="305"/>
      <c r="CO123" s="305">
        <v>0.82</v>
      </c>
      <c r="CP123" s="294"/>
      <c r="CQ123" s="294"/>
      <c r="CR123" s="293"/>
      <c r="CS123" s="293"/>
      <c r="CT123" s="294"/>
      <c r="CU123" s="294"/>
      <c r="CV123" s="293"/>
      <c r="CW123" s="293"/>
      <c r="CX123" s="305"/>
      <c r="CY123" s="305"/>
      <c r="CZ123" s="295">
        <v>46.44</v>
      </c>
      <c r="DA123" s="295"/>
      <c r="DB123" s="305"/>
      <c r="DC123" s="295"/>
      <c r="DD123" s="295"/>
      <c r="DE123" s="306"/>
      <c r="DF123" s="306"/>
      <c r="DG123" s="306"/>
      <c r="DH123" s="292"/>
      <c r="DI123" s="305"/>
      <c r="DJ123" s="305"/>
      <c r="DK123" s="305"/>
      <c r="DL123" s="305"/>
      <c r="DM123" s="305"/>
      <c r="DN123" s="306"/>
      <c r="DO123" s="296"/>
      <c r="DP123" s="294"/>
      <c r="DQ123" s="294"/>
      <c r="DR123" s="293"/>
      <c r="DS123" s="293"/>
      <c r="DT123" s="294"/>
      <c r="DU123" s="293"/>
      <c r="DV123" s="293"/>
      <c r="DW123" s="291"/>
      <c r="DX123" s="291"/>
      <c r="DY123" s="294"/>
      <c r="DZ123" s="294"/>
      <c r="EA123" s="293"/>
      <c r="EB123" s="294"/>
      <c r="EC123" s="293"/>
      <c r="ED123" s="292"/>
      <c r="EE123" s="292"/>
      <c r="EF123" s="292"/>
      <c r="EG123" s="292">
        <v>210000</v>
      </c>
      <c r="EH123" s="292"/>
      <c r="EI123" s="292">
        <v>189000</v>
      </c>
      <c r="EJ123" s="292"/>
      <c r="EK123" s="294"/>
    </row>
    <row r="124" spans="1:141" ht="30" hidden="1" x14ac:dyDescent="0.2">
      <c r="A124" s="403" t="s">
        <v>542</v>
      </c>
      <c r="B124" s="404" t="s">
        <v>233</v>
      </c>
      <c r="C124" s="404" t="s">
        <v>214</v>
      </c>
      <c r="D124" s="238" t="s">
        <v>759</v>
      </c>
      <c r="E124" s="238" t="s">
        <v>179</v>
      </c>
      <c r="F124" s="403"/>
      <c r="G124" s="403" t="s">
        <v>498</v>
      </c>
      <c r="H124" s="403"/>
      <c r="I124" s="403"/>
      <c r="J124" s="403" t="s">
        <v>543</v>
      </c>
      <c r="K124" s="403"/>
      <c r="L124" s="405">
        <v>405000</v>
      </c>
      <c r="M124" s="154"/>
      <c r="N124" s="462"/>
      <c r="O124" s="155"/>
      <c r="P124" s="367"/>
      <c r="Q124" s="367"/>
      <c r="R124" s="367"/>
      <c r="S124" s="406">
        <v>8.1999999999999993</v>
      </c>
      <c r="T124" s="364">
        <v>9.75</v>
      </c>
      <c r="U124" s="462"/>
      <c r="V124" s="159" t="s">
        <v>155</v>
      </c>
      <c r="W124" s="365"/>
      <c r="X124" s="366">
        <f t="shared" si="73"/>
        <v>10635.280771412366</v>
      </c>
      <c r="Y124" s="367"/>
      <c r="Z124" s="367"/>
      <c r="AA124" s="367" t="s">
        <v>161</v>
      </c>
      <c r="AB124" s="365">
        <f t="shared" si="74"/>
        <v>0</v>
      </c>
      <c r="AC124" s="367"/>
      <c r="AD124" s="368">
        <f t="shared" si="75"/>
        <v>0</v>
      </c>
      <c r="AE124" s="367"/>
      <c r="AF124" s="407">
        <f t="shared" si="70"/>
        <v>0</v>
      </c>
      <c r="AG124" s="407">
        <f t="shared" si="76"/>
        <v>0</v>
      </c>
      <c r="AH124" s="407">
        <f t="shared" si="71"/>
        <v>15</v>
      </c>
      <c r="AI124" s="407">
        <f t="shared" ref="AI124:AI153" si="81">IF(AJ124="Yes",10,0)</f>
        <v>10</v>
      </c>
      <c r="AJ124" s="364" t="s">
        <v>161</v>
      </c>
      <c r="AK124" s="407">
        <f t="shared" si="80"/>
        <v>15</v>
      </c>
      <c r="AL124" s="364" t="s">
        <v>751</v>
      </c>
      <c r="AM124" s="407">
        <f t="shared" si="72"/>
        <v>10</v>
      </c>
      <c r="AN124" s="364" t="s">
        <v>161</v>
      </c>
      <c r="AO124" s="407">
        <f t="shared" si="77"/>
        <v>5</v>
      </c>
      <c r="AP124" s="364" t="s">
        <v>161</v>
      </c>
      <c r="AQ124" s="407">
        <f t="shared" si="78"/>
        <v>0</v>
      </c>
      <c r="AR124" s="364" t="s">
        <v>162</v>
      </c>
      <c r="AS124" s="370"/>
      <c r="AT124" s="370"/>
      <c r="AU124" s="370"/>
      <c r="AV124" s="370"/>
      <c r="AW124" s="370"/>
      <c r="AX124" s="370"/>
      <c r="AY124" s="370"/>
      <c r="AZ124" s="370"/>
      <c r="BA124" s="451"/>
      <c r="BB124" s="448"/>
      <c r="BC124" s="451"/>
      <c r="BD124" s="345" t="s">
        <v>214</v>
      </c>
      <c r="BE124" s="371"/>
      <c r="BF124" s="345"/>
      <c r="BG124" s="371"/>
      <c r="BH124" s="345"/>
      <c r="BI124" s="371"/>
      <c r="BJ124" s="371"/>
      <c r="BK124" s="371"/>
      <c r="BL124" s="371"/>
      <c r="BM124" s="371"/>
      <c r="BN124" s="371"/>
      <c r="BO124" s="371"/>
      <c r="BP124" s="371"/>
      <c r="BQ124" s="406">
        <f t="shared" si="79"/>
        <v>55</v>
      </c>
      <c r="BR124" s="371"/>
      <c r="BS124" s="371"/>
      <c r="BT124" s="371"/>
      <c r="BU124" s="408"/>
      <c r="BV124" s="408"/>
      <c r="BW124" s="408"/>
      <c r="BX124" s="408"/>
      <c r="BY124" s="371"/>
      <c r="BZ124" s="293"/>
      <c r="CA124" s="291" t="s">
        <v>233</v>
      </c>
      <c r="CB124" s="293"/>
      <c r="CC124" s="291"/>
      <c r="CD124" s="293"/>
      <c r="CE124" s="291"/>
      <c r="CF124" s="293"/>
      <c r="CG124" s="291"/>
      <c r="CH124" s="293"/>
      <c r="CI124" s="294"/>
      <c r="CJ124" s="294"/>
      <c r="CK124" s="291"/>
      <c r="CL124" s="291"/>
      <c r="CM124" s="291"/>
      <c r="CN124" s="305"/>
      <c r="CO124" s="305">
        <v>0.82</v>
      </c>
      <c r="CP124" s="294"/>
      <c r="CQ124" s="294"/>
      <c r="CR124" s="293"/>
      <c r="CS124" s="293"/>
      <c r="CT124" s="294"/>
      <c r="CU124" s="294"/>
      <c r="CV124" s="293"/>
      <c r="CW124" s="293"/>
      <c r="CX124" s="305"/>
      <c r="CY124" s="305"/>
      <c r="CZ124" s="295">
        <v>46.44</v>
      </c>
      <c r="DA124" s="295"/>
      <c r="DB124" s="305"/>
      <c r="DC124" s="295"/>
      <c r="DD124" s="295"/>
      <c r="DE124" s="306"/>
      <c r="DF124" s="306"/>
      <c r="DG124" s="306"/>
      <c r="DH124" s="292"/>
      <c r="DI124" s="305"/>
      <c r="DJ124" s="305"/>
      <c r="DK124" s="305"/>
      <c r="DL124" s="305"/>
      <c r="DM124" s="305"/>
      <c r="DN124" s="306"/>
      <c r="DO124" s="296"/>
      <c r="DP124" s="294"/>
      <c r="DQ124" s="294"/>
      <c r="DR124" s="293"/>
      <c r="DS124" s="293"/>
      <c r="DT124" s="294"/>
      <c r="DU124" s="293"/>
      <c r="DV124" s="293"/>
      <c r="DW124" s="291"/>
      <c r="DX124" s="291"/>
      <c r="DY124" s="294"/>
      <c r="DZ124" s="294"/>
      <c r="EA124" s="293"/>
      <c r="EB124" s="294"/>
      <c r="EC124" s="293"/>
      <c r="ED124" s="292"/>
      <c r="EE124" s="292"/>
      <c r="EF124" s="292"/>
      <c r="EG124" s="292">
        <v>450000</v>
      </c>
      <c r="EH124" s="292"/>
      <c r="EI124" s="292">
        <v>405000</v>
      </c>
      <c r="EJ124" s="292"/>
      <c r="EK124" s="294"/>
    </row>
    <row r="125" spans="1:141" ht="30" hidden="1" x14ac:dyDescent="0.2">
      <c r="A125" s="403" t="s">
        <v>544</v>
      </c>
      <c r="B125" s="404" t="s">
        <v>242</v>
      </c>
      <c r="C125" s="404" t="s">
        <v>214</v>
      </c>
      <c r="D125" s="238" t="s">
        <v>759</v>
      </c>
      <c r="E125" s="238" t="s">
        <v>179</v>
      </c>
      <c r="F125" s="403"/>
      <c r="G125" s="403" t="s">
        <v>514</v>
      </c>
      <c r="H125" s="403"/>
      <c r="I125" s="403"/>
      <c r="J125" s="403" t="s">
        <v>521</v>
      </c>
      <c r="K125" s="403"/>
      <c r="L125" s="405">
        <v>3105000</v>
      </c>
      <c r="M125" s="154"/>
      <c r="N125" s="462"/>
      <c r="O125" s="155"/>
      <c r="P125" s="367"/>
      <c r="Q125" s="367"/>
      <c r="R125" s="367"/>
      <c r="S125" s="406">
        <v>8.17</v>
      </c>
      <c r="T125" s="364">
        <v>13.5</v>
      </c>
      <c r="U125" s="462"/>
      <c r="V125" s="159" t="s">
        <v>155</v>
      </c>
      <c r="W125" s="365"/>
      <c r="X125" s="366">
        <f t="shared" si="73"/>
        <v>43591.428282624081</v>
      </c>
      <c r="Y125" s="367"/>
      <c r="Z125" s="367"/>
      <c r="AA125" s="367" t="s">
        <v>161</v>
      </c>
      <c r="AB125" s="365">
        <f t="shared" si="74"/>
        <v>0</v>
      </c>
      <c r="AC125" s="367"/>
      <c r="AD125" s="368">
        <f t="shared" si="75"/>
        <v>0</v>
      </c>
      <c r="AE125" s="367"/>
      <c r="AF125" s="407">
        <f t="shared" si="70"/>
        <v>0</v>
      </c>
      <c r="AG125" s="407">
        <f t="shared" si="76"/>
        <v>0</v>
      </c>
      <c r="AH125" s="407">
        <f t="shared" si="71"/>
        <v>15</v>
      </c>
      <c r="AI125" s="407">
        <f t="shared" si="81"/>
        <v>10</v>
      </c>
      <c r="AJ125" s="364" t="s">
        <v>161</v>
      </c>
      <c r="AK125" s="407">
        <f t="shared" si="80"/>
        <v>15</v>
      </c>
      <c r="AL125" s="364" t="s">
        <v>751</v>
      </c>
      <c r="AM125" s="407">
        <f t="shared" si="72"/>
        <v>10</v>
      </c>
      <c r="AN125" s="364" t="s">
        <v>161</v>
      </c>
      <c r="AO125" s="407">
        <f t="shared" si="77"/>
        <v>5</v>
      </c>
      <c r="AP125" s="364" t="s">
        <v>161</v>
      </c>
      <c r="AQ125" s="407">
        <f t="shared" si="78"/>
        <v>0</v>
      </c>
      <c r="AR125" s="364" t="s">
        <v>162</v>
      </c>
      <c r="AS125" s="370"/>
      <c r="AT125" s="370"/>
      <c r="AU125" s="370"/>
      <c r="AV125" s="370"/>
      <c r="AW125" s="370"/>
      <c r="AX125" s="370"/>
      <c r="AY125" s="370"/>
      <c r="AZ125" s="370"/>
      <c r="BA125" s="451"/>
      <c r="BB125" s="448"/>
      <c r="BC125" s="451"/>
      <c r="BD125" s="345" t="s">
        <v>214</v>
      </c>
      <c r="BE125" s="371"/>
      <c r="BF125" s="345"/>
      <c r="BG125" s="371"/>
      <c r="BH125" s="345"/>
      <c r="BI125" s="371"/>
      <c r="BJ125" s="371"/>
      <c r="BK125" s="371"/>
      <c r="BL125" s="371"/>
      <c r="BM125" s="371"/>
      <c r="BN125" s="371"/>
      <c r="BO125" s="371"/>
      <c r="BP125" s="371"/>
      <c r="BQ125" s="406">
        <f t="shared" si="79"/>
        <v>55</v>
      </c>
      <c r="BR125" s="371"/>
      <c r="BS125" s="371"/>
      <c r="BT125" s="371"/>
      <c r="BU125" s="408"/>
      <c r="BV125" s="408"/>
      <c r="BW125" s="408"/>
      <c r="BX125" s="408"/>
      <c r="BY125" s="371"/>
      <c r="BZ125" s="293"/>
      <c r="CA125" s="291" t="s">
        <v>242</v>
      </c>
      <c r="CB125" s="293"/>
      <c r="CC125" s="291"/>
      <c r="CD125" s="293"/>
      <c r="CE125" s="291"/>
      <c r="CF125" s="293"/>
      <c r="CG125" s="291"/>
      <c r="CH125" s="293"/>
      <c r="CI125" s="294"/>
      <c r="CJ125" s="294"/>
      <c r="CK125" s="291"/>
      <c r="CL125" s="291"/>
      <c r="CM125" s="291"/>
      <c r="CN125" s="305"/>
      <c r="CO125" s="305">
        <v>1.04</v>
      </c>
      <c r="CP125" s="294"/>
      <c r="CQ125" s="294"/>
      <c r="CR125" s="293"/>
      <c r="CS125" s="293"/>
      <c r="CT125" s="294"/>
      <c r="CU125" s="294"/>
      <c r="CV125" s="293"/>
      <c r="CW125" s="293"/>
      <c r="CX125" s="305"/>
      <c r="CY125" s="305"/>
      <c r="CZ125" s="295">
        <v>68.489999999999995</v>
      </c>
      <c r="DA125" s="295"/>
      <c r="DB125" s="305"/>
      <c r="DC125" s="295"/>
      <c r="DD125" s="295"/>
      <c r="DE125" s="306"/>
      <c r="DF125" s="306"/>
      <c r="DG125" s="306"/>
      <c r="DH125" s="292"/>
      <c r="DI125" s="305"/>
      <c r="DJ125" s="305"/>
      <c r="DK125" s="305"/>
      <c r="DL125" s="305"/>
      <c r="DM125" s="305"/>
      <c r="DN125" s="306"/>
      <c r="DO125" s="296"/>
      <c r="DP125" s="294"/>
      <c r="DQ125" s="294"/>
      <c r="DR125" s="293"/>
      <c r="DS125" s="293"/>
      <c r="DT125" s="294"/>
      <c r="DU125" s="293"/>
      <c r="DV125" s="293"/>
      <c r="DW125" s="291"/>
      <c r="DX125" s="291"/>
      <c r="DY125" s="294"/>
      <c r="DZ125" s="294"/>
      <c r="EA125" s="293"/>
      <c r="EB125" s="294"/>
      <c r="EC125" s="293"/>
      <c r="ED125" s="292"/>
      <c r="EE125" s="292"/>
      <c r="EF125" s="292"/>
      <c r="EG125" s="292">
        <v>3450000</v>
      </c>
      <c r="EH125" s="292"/>
      <c r="EI125" s="292">
        <v>3105000</v>
      </c>
      <c r="EJ125" s="292"/>
      <c r="EK125" s="294"/>
    </row>
    <row r="126" spans="1:141" ht="30" hidden="1" x14ac:dyDescent="0.2">
      <c r="A126" s="403" t="s">
        <v>545</v>
      </c>
      <c r="B126" s="404" t="s">
        <v>233</v>
      </c>
      <c r="C126" s="404" t="s">
        <v>214</v>
      </c>
      <c r="D126" s="238" t="s">
        <v>759</v>
      </c>
      <c r="E126" s="238" t="s">
        <v>179</v>
      </c>
      <c r="F126" s="403"/>
      <c r="G126" s="403" t="s">
        <v>498</v>
      </c>
      <c r="H126" s="403"/>
      <c r="I126" s="403"/>
      <c r="J126" s="403" t="s">
        <v>546</v>
      </c>
      <c r="K126" s="403"/>
      <c r="L126" s="405">
        <v>1980000</v>
      </c>
      <c r="M126" s="154"/>
      <c r="N126" s="462"/>
      <c r="O126" s="155"/>
      <c r="P126" s="367"/>
      <c r="Q126" s="367"/>
      <c r="R126" s="367"/>
      <c r="S126" s="406">
        <v>8.0500000000000007</v>
      </c>
      <c r="T126" s="364">
        <v>9.75</v>
      </c>
      <c r="U126" s="462"/>
      <c r="V126" s="159" t="s">
        <v>155</v>
      </c>
      <c r="W126" s="365"/>
      <c r="X126" s="366">
        <f t="shared" si="73"/>
        <v>51994.705993571573</v>
      </c>
      <c r="Y126" s="367"/>
      <c r="Z126" s="367"/>
      <c r="AA126" s="367" t="s">
        <v>161</v>
      </c>
      <c r="AB126" s="365">
        <f t="shared" si="74"/>
        <v>0</v>
      </c>
      <c r="AC126" s="367"/>
      <c r="AD126" s="368">
        <f t="shared" si="75"/>
        <v>0</v>
      </c>
      <c r="AE126" s="367"/>
      <c r="AF126" s="407">
        <f t="shared" si="70"/>
        <v>0</v>
      </c>
      <c r="AG126" s="407">
        <f t="shared" si="76"/>
        <v>0</v>
      </c>
      <c r="AH126" s="407">
        <f t="shared" si="71"/>
        <v>15</v>
      </c>
      <c r="AI126" s="407">
        <f t="shared" si="81"/>
        <v>10</v>
      </c>
      <c r="AJ126" s="364" t="s">
        <v>161</v>
      </c>
      <c r="AK126" s="407">
        <f t="shared" si="80"/>
        <v>15</v>
      </c>
      <c r="AL126" s="364" t="s">
        <v>751</v>
      </c>
      <c r="AM126" s="407">
        <f t="shared" si="72"/>
        <v>10</v>
      </c>
      <c r="AN126" s="364" t="s">
        <v>161</v>
      </c>
      <c r="AO126" s="407">
        <f t="shared" si="77"/>
        <v>5</v>
      </c>
      <c r="AP126" s="364" t="s">
        <v>161</v>
      </c>
      <c r="AQ126" s="407">
        <f t="shared" si="78"/>
        <v>0</v>
      </c>
      <c r="AR126" s="364" t="s">
        <v>162</v>
      </c>
      <c r="AS126" s="370"/>
      <c r="AT126" s="370"/>
      <c r="AU126" s="370"/>
      <c r="AV126" s="370"/>
      <c r="AW126" s="370"/>
      <c r="AX126" s="370"/>
      <c r="AY126" s="370"/>
      <c r="AZ126" s="370"/>
      <c r="BA126" s="451"/>
      <c r="BB126" s="448"/>
      <c r="BC126" s="451"/>
      <c r="BD126" s="345" t="s">
        <v>214</v>
      </c>
      <c r="BE126" s="371"/>
      <c r="BF126" s="345"/>
      <c r="BG126" s="371"/>
      <c r="BH126" s="345"/>
      <c r="BI126" s="371"/>
      <c r="BJ126" s="371"/>
      <c r="BK126" s="371"/>
      <c r="BL126" s="371"/>
      <c r="BM126" s="371"/>
      <c r="BN126" s="371"/>
      <c r="BO126" s="371"/>
      <c r="BP126" s="371"/>
      <c r="BQ126" s="406">
        <f t="shared" si="79"/>
        <v>55</v>
      </c>
      <c r="BR126" s="371"/>
      <c r="BS126" s="371"/>
      <c r="BT126" s="371"/>
      <c r="BU126" s="408"/>
      <c r="BV126" s="408"/>
      <c r="BW126" s="408"/>
      <c r="BX126" s="408"/>
      <c r="BY126" s="371"/>
      <c r="BZ126" s="293"/>
      <c r="CA126" s="291" t="s">
        <v>233</v>
      </c>
      <c r="CB126" s="293"/>
      <c r="CC126" s="291"/>
      <c r="CD126" s="293"/>
      <c r="CE126" s="291"/>
      <c r="CF126" s="293"/>
      <c r="CG126" s="291"/>
      <c r="CH126" s="293"/>
      <c r="CI126" s="294"/>
      <c r="CJ126" s="294"/>
      <c r="CK126" s="291"/>
      <c r="CL126" s="291"/>
      <c r="CM126" s="291"/>
      <c r="CN126" s="305"/>
      <c r="CO126" s="305">
        <v>0.82</v>
      </c>
      <c r="CP126" s="294"/>
      <c r="CQ126" s="294"/>
      <c r="CR126" s="293"/>
      <c r="CS126" s="293"/>
      <c r="CT126" s="294"/>
      <c r="CU126" s="294"/>
      <c r="CV126" s="293"/>
      <c r="CW126" s="293"/>
      <c r="CX126" s="305"/>
      <c r="CY126" s="305"/>
      <c r="CZ126" s="295">
        <v>46.44</v>
      </c>
      <c r="DA126" s="295"/>
      <c r="DB126" s="305"/>
      <c r="DC126" s="295"/>
      <c r="DD126" s="295"/>
      <c r="DE126" s="306"/>
      <c r="DF126" s="306"/>
      <c r="DG126" s="306"/>
      <c r="DH126" s="292"/>
      <c r="DI126" s="305"/>
      <c r="DJ126" s="305"/>
      <c r="DK126" s="305"/>
      <c r="DL126" s="305"/>
      <c r="DM126" s="305"/>
      <c r="DN126" s="306"/>
      <c r="DO126" s="296"/>
      <c r="DP126" s="294"/>
      <c r="DQ126" s="294"/>
      <c r="DR126" s="293"/>
      <c r="DS126" s="293"/>
      <c r="DT126" s="294"/>
      <c r="DU126" s="293"/>
      <c r="DV126" s="293"/>
      <c r="DW126" s="291"/>
      <c r="DX126" s="291"/>
      <c r="DY126" s="294"/>
      <c r="DZ126" s="294"/>
      <c r="EA126" s="293"/>
      <c r="EB126" s="294"/>
      <c r="EC126" s="293"/>
      <c r="ED126" s="292"/>
      <c r="EE126" s="292"/>
      <c r="EF126" s="292"/>
      <c r="EG126" s="292">
        <v>2200000</v>
      </c>
      <c r="EH126" s="292"/>
      <c r="EI126" s="292">
        <v>1980000</v>
      </c>
      <c r="EJ126" s="292"/>
      <c r="EK126" s="294"/>
    </row>
    <row r="127" spans="1:141" ht="30" hidden="1" x14ac:dyDescent="0.2">
      <c r="A127" s="403" t="s">
        <v>547</v>
      </c>
      <c r="B127" s="404" t="s">
        <v>327</v>
      </c>
      <c r="C127" s="404" t="s">
        <v>214</v>
      </c>
      <c r="D127" s="238" t="s">
        <v>759</v>
      </c>
      <c r="E127" s="238" t="s">
        <v>179</v>
      </c>
      <c r="F127" s="403"/>
      <c r="G127" s="403" t="s">
        <v>536</v>
      </c>
      <c r="H127" s="403"/>
      <c r="I127" s="403"/>
      <c r="J127" s="403" t="s">
        <v>507</v>
      </c>
      <c r="K127" s="403"/>
      <c r="L127" s="405">
        <v>420368</v>
      </c>
      <c r="M127" s="154"/>
      <c r="N127" s="462"/>
      <c r="O127" s="155"/>
      <c r="P127" s="367"/>
      <c r="Q127" s="367"/>
      <c r="R127" s="367"/>
      <c r="S127" s="406">
        <v>8.0399999999999991</v>
      </c>
      <c r="T127" s="364">
        <v>8.25</v>
      </c>
      <c r="U127" s="462"/>
      <c r="V127" s="159" t="s">
        <v>155</v>
      </c>
      <c r="W127" s="365"/>
      <c r="X127" s="366">
        <f t="shared" si="73"/>
        <v>9612.7179262023674</v>
      </c>
      <c r="Y127" s="367"/>
      <c r="Z127" s="367"/>
      <c r="AA127" s="367" t="s">
        <v>161</v>
      </c>
      <c r="AB127" s="365">
        <f t="shared" si="74"/>
        <v>0</v>
      </c>
      <c r="AC127" s="367"/>
      <c r="AD127" s="368">
        <f t="shared" si="75"/>
        <v>0</v>
      </c>
      <c r="AE127" s="367"/>
      <c r="AF127" s="407">
        <f t="shared" si="70"/>
        <v>0</v>
      </c>
      <c r="AG127" s="407">
        <f t="shared" si="76"/>
        <v>0</v>
      </c>
      <c r="AH127" s="407">
        <f t="shared" si="71"/>
        <v>15</v>
      </c>
      <c r="AI127" s="407">
        <f t="shared" si="81"/>
        <v>10</v>
      </c>
      <c r="AJ127" s="364" t="s">
        <v>161</v>
      </c>
      <c r="AK127" s="407">
        <f t="shared" si="80"/>
        <v>15</v>
      </c>
      <c r="AL127" s="364" t="s">
        <v>751</v>
      </c>
      <c r="AM127" s="407">
        <f t="shared" si="72"/>
        <v>10</v>
      </c>
      <c r="AN127" s="364" t="s">
        <v>161</v>
      </c>
      <c r="AO127" s="407">
        <f t="shared" si="77"/>
        <v>5</v>
      </c>
      <c r="AP127" s="364" t="s">
        <v>161</v>
      </c>
      <c r="AQ127" s="407">
        <f t="shared" si="78"/>
        <v>0</v>
      </c>
      <c r="AR127" s="364" t="s">
        <v>162</v>
      </c>
      <c r="AS127" s="370"/>
      <c r="AT127" s="370"/>
      <c r="AU127" s="370"/>
      <c r="AV127" s="370"/>
      <c r="AW127" s="370"/>
      <c r="AX127" s="370"/>
      <c r="AY127" s="370"/>
      <c r="AZ127" s="370"/>
      <c r="BA127" s="451"/>
      <c r="BB127" s="448"/>
      <c r="BC127" s="451"/>
      <c r="BD127" s="361" t="s">
        <v>214</v>
      </c>
      <c r="BE127" s="371"/>
      <c r="BF127" s="345"/>
      <c r="BG127" s="371"/>
      <c r="BH127" s="345"/>
      <c r="BI127" s="371"/>
      <c r="BJ127" s="371"/>
      <c r="BK127" s="371"/>
      <c r="BL127" s="371"/>
      <c r="BM127" s="371"/>
      <c r="BN127" s="371"/>
      <c r="BO127" s="371"/>
      <c r="BP127" s="371"/>
      <c r="BQ127" s="406">
        <f t="shared" si="79"/>
        <v>55</v>
      </c>
      <c r="BR127" s="371"/>
      <c r="BS127" s="371"/>
      <c r="BT127" s="371"/>
      <c r="BU127" s="408"/>
      <c r="BV127" s="408"/>
      <c r="BW127" s="408"/>
      <c r="BX127" s="408"/>
      <c r="BY127" s="371"/>
      <c r="BZ127" s="293"/>
      <c r="CA127" s="291" t="s">
        <v>327</v>
      </c>
      <c r="CB127" s="293"/>
      <c r="CC127" s="291"/>
      <c r="CD127" s="293"/>
      <c r="CE127" s="291"/>
      <c r="CF127" s="293"/>
      <c r="CG127" s="291"/>
      <c r="CH127" s="293"/>
      <c r="CI127" s="294"/>
      <c r="CJ127" s="294"/>
      <c r="CK127" s="291"/>
      <c r="CL127" s="291"/>
      <c r="CM127" s="291"/>
      <c r="CN127" s="305"/>
      <c r="CO127" s="305">
        <v>1.1399999999999999</v>
      </c>
      <c r="CP127" s="294"/>
      <c r="CQ127" s="294"/>
      <c r="CR127" s="293"/>
      <c r="CS127" s="293"/>
      <c r="CT127" s="294"/>
      <c r="CU127" s="294"/>
      <c r="CV127" s="293"/>
      <c r="CW127" s="293"/>
      <c r="CX127" s="305"/>
      <c r="CY127" s="305"/>
      <c r="CZ127" s="295">
        <v>38.36</v>
      </c>
      <c r="DA127" s="295"/>
      <c r="DB127" s="305"/>
      <c r="DC127" s="295"/>
      <c r="DD127" s="295"/>
      <c r="DE127" s="306"/>
      <c r="DF127" s="306"/>
      <c r="DG127" s="306"/>
      <c r="DH127" s="292"/>
      <c r="DI127" s="305"/>
      <c r="DJ127" s="305"/>
      <c r="DK127" s="305"/>
      <c r="DL127" s="305"/>
      <c r="DM127" s="305"/>
      <c r="DN127" s="306"/>
      <c r="DO127" s="296"/>
      <c r="DP127" s="294"/>
      <c r="DQ127" s="294"/>
      <c r="DR127" s="293"/>
      <c r="DS127" s="293"/>
      <c r="DT127" s="294"/>
      <c r="DU127" s="293"/>
      <c r="DV127" s="293"/>
      <c r="DW127" s="291"/>
      <c r="DX127" s="291"/>
      <c r="DY127" s="294"/>
      <c r="DZ127" s="294"/>
      <c r="EA127" s="293"/>
      <c r="EB127" s="294"/>
      <c r="EC127" s="293"/>
      <c r="ED127" s="292"/>
      <c r="EE127" s="292"/>
      <c r="EF127" s="292"/>
      <c r="EG127" s="292">
        <v>467075</v>
      </c>
      <c r="EH127" s="292"/>
      <c r="EI127" s="292">
        <v>420368</v>
      </c>
      <c r="EJ127" s="292"/>
      <c r="EK127" s="294"/>
    </row>
    <row r="128" spans="1:141" ht="30" hidden="1" x14ac:dyDescent="0.2">
      <c r="A128" s="403" t="s">
        <v>548</v>
      </c>
      <c r="B128" s="404" t="s">
        <v>233</v>
      </c>
      <c r="C128" s="404" t="s">
        <v>214</v>
      </c>
      <c r="D128" s="238" t="s">
        <v>759</v>
      </c>
      <c r="E128" s="238" t="s">
        <v>179</v>
      </c>
      <c r="F128" s="403"/>
      <c r="G128" s="403" t="s">
        <v>498</v>
      </c>
      <c r="H128" s="403"/>
      <c r="I128" s="403"/>
      <c r="J128" s="403" t="s">
        <v>549</v>
      </c>
      <c r="K128" s="403"/>
      <c r="L128" s="405">
        <v>675000</v>
      </c>
      <c r="M128" s="154"/>
      <c r="N128" s="462"/>
      <c r="O128" s="155"/>
      <c r="P128" s="367"/>
      <c r="Q128" s="367"/>
      <c r="R128" s="367"/>
      <c r="S128" s="406">
        <v>7.97</v>
      </c>
      <c r="T128" s="364">
        <v>9.75</v>
      </c>
      <c r="U128" s="462"/>
      <c r="V128" s="159" t="s">
        <v>155</v>
      </c>
      <c r="W128" s="365"/>
      <c r="X128" s="366">
        <f t="shared" si="73"/>
        <v>17725.467952353945</v>
      </c>
      <c r="Y128" s="367"/>
      <c r="Z128" s="367"/>
      <c r="AA128" s="367" t="s">
        <v>161</v>
      </c>
      <c r="AB128" s="365">
        <f t="shared" si="74"/>
        <v>0</v>
      </c>
      <c r="AC128" s="367"/>
      <c r="AD128" s="368">
        <f t="shared" si="75"/>
        <v>0</v>
      </c>
      <c r="AE128" s="367"/>
      <c r="AF128" s="407">
        <f t="shared" si="70"/>
        <v>0</v>
      </c>
      <c r="AG128" s="407">
        <f t="shared" si="76"/>
        <v>0</v>
      </c>
      <c r="AH128" s="407">
        <f t="shared" si="71"/>
        <v>15</v>
      </c>
      <c r="AI128" s="407">
        <f t="shared" si="81"/>
        <v>10</v>
      </c>
      <c r="AJ128" s="364" t="s">
        <v>161</v>
      </c>
      <c r="AK128" s="407">
        <f t="shared" si="80"/>
        <v>15</v>
      </c>
      <c r="AL128" s="364" t="s">
        <v>751</v>
      </c>
      <c r="AM128" s="407">
        <f t="shared" si="72"/>
        <v>10</v>
      </c>
      <c r="AN128" s="364" t="s">
        <v>161</v>
      </c>
      <c r="AO128" s="407">
        <f t="shared" si="77"/>
        <v>5</v>
      </c>
      <c r="AP128" s="364" t="s">
        <v>161</v>
      </c>
      <c r="AQ128" s="407">
        <f t="shared" si="78"/>
        <v>0</v>
      </c>
      <c r="AR128" s="364" t="s">
        <v>162</v>
      </c>
      <c r="AS128" s="370"/>
      <c r="AT128" s="370"/>
      <c r="AU128" s="370"/>
      <c r="AV128" s="370"/>
      <c r="AW128" s="370"/>
      <c r="AX128" s="370"/>
      <c r="AY128" s="370"/>
      <c r="AZ128" s="370"/>
      <c r="BA128" s="451"/>
      <c r="BB128" s="448"/>
      <c r="BC128" s="451"/>
      <c r="BD128" s="345" t="s">
        <v>214</v>
      </c>
      <c r="BE128" s="371"/>
      <c r="BF128" s="345"/>
      <c r="BG128" s="371"/>
      <c r="BH128" s="345"/>
      <c r="BI128" s="371"/>
      <c r="BJ128" s="371"/>
      <c r="BK128" s="371"/>
      <c r="BL128" s="371"/>
      <c r="BM128" s="371"/>
      <c r="BN128" s="371"/>
      <c r="BO128" s="371"/>
      <c r="BP128" s="371"/>
      <c r="BQ128" s="406">
        <f t="shared" si="79"/>
        <v>55</v>
      </c>
      <c r="BR128" s="371"/>
      <c r="BS128" s="371"/>
      <c r="BT128" s="371"/>
      <c r="BU128" s="408"/>
      <c r="BV128" s="408"/>
      <c r="BW128" s="408"/>
      <c r="BX128" s="408"/>
      <c r="BY128" s="371"/>
      <c r="BZ128" s="293"/>
      <c r="CA128" s="291" t="s">
        <v>233</v>
      </c>
      <c r="CB128" s="293"/>
      <c r="CC128" s="291"/>
      <c r="CD128" s="293"/>
      <c r="CE128" s="291"/>
      <c r="CF128" s="293"/>
      <c r="CG128" s="291"/>
      <c r="CH128" s="293"/>
      <c r="CI128" s="294"/>
      <c r="CJ128" s="294"/>
      <c r="CK128" s="291"/>
      <c r="CL128" s="291"/>
      <c r="CM128" s="291"/>
      <c r="CN128" s="305"/>
      <c r="CO128" s="305">
        <v>0.82</v>
      </c>
      <c r="CP128" s="294"/>
      <c r="CQ128" s="294"/>
      <c r="CR128" s="293"/>
      <c r="CS128" s="293"/>
      <c r="CT128" s="294"/>
      <c r="CU128" s="294"/>
      <c r="CV128" s="293"/>
      <c r="CW128" s="293"/>
      <c r="CX128" s="305"/>
      <c r="CY128" s="305"/>
      <c r="CZ128" s="295">
        <v>46.44</v>
      </c>
      <c r="DA128" s="295"/>
      <c r="DB128" s="305"/>
      <c r="DC128" s="295"/>
      <c r="DD128" s="295"/>
      <c r="DE128" s="306"/>
      <c r="DF128" s="306"/>
      <c r="DG128" s="306"/>
      <c r="DH128" s="292"/>
      <c r="DI128" s="305"/>
      <c r="DJ128" s="305"/>
      <c r="DK128" s="305"/>
      <c r="DL128" s="305"/>
      <c r="DM128" s="305"/>
      <c r="DN128" s="306"/>
      <c r="DO128" s="296"/>
      <c r="DP128" s="294"/>
      <c r="DQ128" s="294"/>
      <c r="DR128" s="293"/>
      <c r="DS128" s="293"/>
      <c r="DT128" s="294"/>
      <c r="DU128" s="293"/>
      <c r="DV128" s="293"/>
      <c r="DW128" s="291"/>
      <c r="DX128" s="291"/>
      <c r="DY128" s="294"/>
      <c r="DZ128" s="294"/>
      <c r="EA128" s="293"/>
      <c r="EB128" s="294"/>
      <c r="EC128" s="293"/>
      <c r="ED128" s="292"/>
      <c r="EE128" s="292"/>
      <c r="EF128" s="292"/>
      <c r="EG128" s="292">
        <v>750000</v>
      </c>
      <c r="EH128" s="292"/>
      <c r="EI128" s="292">
        <v>675000</v>
      </c>
      <c r="EJ128" s="292"/>
      <c r="EK128" s="294"/>
    </row>
    <row r="129" spans="1:142" ht="30" hidden="1" x14ac:dyDescent="0.2">
      <c r="A129" s="403" t="s">
        <v>550</v>
      </c>
      <c r="B129" s="404" t="s">
        <v>472</v>
      </c>
      <c r="C129" s="404" t="s">
        <v>214</v>
      </c>
      <c r="D129" s="238" t="s">
        <v>759</v>
      </c>
      <c r="E129" s="238" t="s">
        <v>179</v>
      </c>
      <c r="F129" s="403"/>
      <c r="G129" s="403" t="s">
        <v>517</v>
      </c>
      <c r="H129" s="403"/>
      <c r="I129" s="403"/>
      <c r="J129" s="403" t="s">
        <v>549</v>
      </c>
      <c r="K129" s="403"/>
      <c r="L129" s="405">
        <v>675000</v>
      </c>
      <c r="M129" s="154"/>
      <c r="N129" s="462"/>
      <c r="O129" s="155"/>
      <c r="P129" s="367"/>
      <c r="Q129" s="367"/>
      <c r="R129" s="367"/>
      <c r="S129" s="406">
        <v>7.95</v>
      </c>
      <c r="T129" s="364">
        <v>6.75</v>
      </c>
      <c r="U129" s="462"/>
      <c r="V129" s="159" t="s">
        <v>155</v>
      </c>
      <c r="W129" s="365"/>
      <c r="X129" s="366">
        <f t="shared" si="73"/>
        <v>68326.753720012144</v>
      </c>
      <c r="Y129" s="367"/>
      <c r="Z129" s="367"/>
      <c r="AA129" s="367" t="s">
        <v>161</v>
      </c>
      <c r="AB129" s="365">
        <f t="shared" si="74"/>
        <v>0</v>
      </c>
      <c r="AC129" s="367"/>
      <c r="AD129" s="368">
        <f t="shared" si="75"/>
        <v>0</v>
      </c>
      <c r="AE129" s="367"/>
      <c r="AF129" s="407">
        <f t="shared" si="70"/>
        <v>0</v>
      </c>
      <c r="AG129" s="407">
        <f t="shared" si="76"/>
        <v>0</v>
      </c>
      <c r="AH129" s="407">
        <f t="shared" si="71"/>
        <v>15</v>
      </c>
      <c r="AI129" s="407">
        <f t="shared" si="81"/>
        <v>10</v>
      </c>
      <c r="AJ129" s="364" t="s">
        <v>161</v>
      </c>
      <c r="AK129" s="407">
        <f t="shared" si="80"/>
        <v>15</v>
      </c>
      <c r="AL129" s="364" t="s">
        <v>751</v>
      </c>
      <c r="AM129" s="407">
        <f t="shared" si="72"/>
        <v>10</v>
      </c>
      <c r="AN129" s="364" t="s">
        <v>161</v>
      </c>
      <c r="AO129" s="407">
        <f t="shared" si="77"/>
        <v>5</v>
      </c>
      <c r="AP129" s="364" t="s">
        <v>161</v>
      </c>
      <c r="AQ129" s="407">
        <f t="shared" si="78"/>
        <v>0</v>
      </c>
      <c r="AR129" s="364" t="s">
        <v>162</v>
      </c>
      <c r="AS129" s="370"/>
      <c r="AT129" s="370"/>
      <c r="AU129" s="370"/>
      <c r="AV129" s="370"/>
      <c r="AW129" s="370"/>
      <c r="AX129" s="370"/>
      <c r="AY129" s="370"/>
      <c r="AZ129" s="370"/>
      <c r="BA129" s="451"/>
      <c r="BB129" s="448"/>
      <c r="BC129" s="451"/>
      <c r="BD129" s="361" t="s">
        <v>214</v>
      </c>
      <c r="BE129" s="371"/>
      <c r="BF129" s="345"/>
      <c r="BG129" s="371"/>
      <c r="BH129" s="345"/>
      <c r="BI129" s="371"/>
      <c r="BJ129" s="371"/>
      <c r="BK129" s="371"/>
      <c r="BL129" s="371"/>
      <c r="BM129" s="371"/>
      <c r="BN129" s="371"/>
      <c r="BO129" s="371"/>
      <c r="BP129" s="371"/>
      <c r="BQ129" s="406">
        <f t="shared" si="79"/>
        <v>55</v>
      </c>
      <c r="BR129" s="371"/>
      <c r="BS129" s="371"/>
      <c r="BT129" s="371"/>
      <c r="BU129" s="408"/>
      <c r="BV129" s="408"/>
      <c r="BW129" s="408"/>
      <c r="BX129" s="408"/>
      <c r="BY129" s="371"/>
      <c r="BZ129" s="293"/>
      <c r="CA129" s="291" t="s">
        <v>472</v>
      </c>
      <c r="CB129" s="293"/>
      <c r="CC129" s="291"/>
      <c r="CD129" s="293"/>
      <c r="CE129" s="291"/>
      <c r="CF129" s="293"/>
      <c r="CG129" s="291"/>
      <c r="CH129" s="293"/>
      <c r="CI129" s="294"/>
      <c r="CJ129" s="294"/>
      <c r="CK129" s="291"/>
      <c r="CL129" s="291"/>
      <c r="CM129" s="291"/>
      <c r="CN129" s="305"/>
      <c r="CO129" s="305">
        <v>0.89</v>
      </c>
      <c r="CP129" s="294"/>
      <c r="CQ129" s="294"/>
      <c r="CR129" s="293"/>
      <c r="CS129" s="293"/>
      <c r="CT129" s="294"/>
      <c r="CU129" s="294"/>
      <c r="CV129" s="293"/>
      <c r="CW129" s="293"/>
      <c r="CX129" s="305"/>
      <c r="CY129" s="305"/>
      <c r="CZ129" s="295">
        <v>11.1</v>
      </c>
      <c r="DA129" s="295"/>
      <c r="DB129" s="305"/>
      <c r="DC129" s="295"/>
      <c r="DD129" s="295"/>
      <c r="DE129" s="306"/>
      <c r="DF129" s="306"/>
      <c r="DG129" s="306"/>
      <c r="DH129" s="292"/>
      <c r="DI129" s="305"/>
      <c r="DJ129" s="305"/>
      <c r="DK129" s="305"/>
      <c r="DL129" s="305"/>
      <c r="DM129" s="305"/>
      <c r="DN129" s="306"/>
      <c r="DO129" s="296"/>
      <c r="DP129" s="294"/>
      <c r="DQ129" s="294"/>
      <c r="DR129" s="293"/>
      <c r="DS129" s="293"/>
      <c r="DT129" s="294"/>
      <c r="DU129" s="293"/>
      <c r="DV129" s="293"/>
      <c r="DW129" s="291"/>
      <c r="DX129" s="291"/>
      <c r="DY129" s="294"/>
      <c r="DZ129" s="294"/>
      <c r="EA129" s="293"/>
      <c r="EB129" s="294"/>
      <c r="EC129" s="293"/>
      <c r="ED129" s="292"/>
      <c r="EE129" s="292"/>
      <c r="EF129" s="292"/>
      <c r="EG129" s="292">
        <v>750000</v>
      </c>
      <c r="EH129" s="292"/>
      <c r="EI129" s="292">
        <v>675000</v>
      </c>
      <c r="EJ129" s="292"/>
      <c r="EK129" s="294"/>
    </row>
    <row r="130" spans="1:142" ht="30" hidden="1" x14ac:dyDescent="0.2">
      <c r="A130" s="403" t="s">
        <v>552</v>
      </c>
      <c r="B130" s="404" t="s">
        <v>233</v>
      </c>
      <c r="C130" s="404" t="s">
        <v>214</v>
      </c>
      <c r="D130" s="238" t="s">
        <v>759</v>
      </c>
      <c r="E130" s="238" t="s">
        <v>179</v>
      </c>
      <c r="F130" s="403"/>
      <c r="G130" s="403" t="s">
        <v>498</v>
      </c>
      <c r="H130" s="403"/>
      <c r="I130" s="403"/>
      <c r="J130" s="403" t="s">
        <v>553</v>
      </c>
      <c r="K130" s="403"/>
      <c r="L130" s="405">
        <v>382500</v>
      </c>
      <c r="M130" s="154"/>
      <c r="N130" s="462"/>
      <c r="O130" s="155"/>
      <c r="P130" s="367"/>
      <c r="Q130" s="367"/>
      <c r="R130" s="367"/>
      <c r="S130" s="406">
        <v>7.87</v>
      </c>
      <c r="T130" s="364">
        <v>9.75</v>
      </c>
      <c r="U130" s="462"/>
      <c r="V130" s="159" t="s">
        <v>155</v>
      </c>
      <c r="W130" s="365"/>
      <c r="X130" s="366">
        <f t="shared" si="73"/>
        <v>10044.431839667235</v>
      </c>
      <c r="Y130" s="367"/>
      <c r="Z130" s="367"/>
      <c r="AA130" s="367" t="s">
        <v>161</v>
      </c>
      <c r="AB130" s="365">
        <f t="shared" si="74"/>
        <v>0</v>
      </c>
      <c r="AC130" s="367"/>
      <c r="AD130" s="368">
        <f t="shared" si="75"/>
        <v>0</v>
      </c>
      <c r="AE130" s="367"/>
      <c r="AF130" s="407">
        <f t="shared" si="70"/>
        <v>0</v>
      </c>
      <c r="AG130" s="407">
        <f t="shared" si="76"/>
        <v>0</v>
      </c>
      <c r="AH130" s="407">
        <f t="shared" si="71"/>
        <v>15</v>
      </c>
      <c r="AI130" s="407">
        <f t="shared" si="81"/>
        <v>10</v>
      </c>
      <c r="AJ130" s="364" t="s">
        <v>161</v>
      </c>
      <c r="AK130" s="407">
        <f t="shared" si="80"/>
        <v>15</v>
      </c>
      <c r="AL130" s="364" t="s">
        <v>751</v>
      </c>
      <c r="AM130" s="407">
        <f t="shared" si="72"/>
        <v>10</v>
      </c>
      <c r="AN130" s="364" t="s">
        <v>161</v>
      </c>
      <c r="AO130" s="407">
        <f t="shared" si="77"/>
        <v>5</v>
      </c>
      <c r="AP130" s="364" t="s">
        <v>161</v>
      </c>
      <c r="AQ130" s="407">
        <f t="shared" si="78"/>
        <v>0</v>
      </c>
      <c r="AR130" s="364" t="s">
        <v>162</v>
      </c>
      <c r="AS130" s="370"/>
      <c r="AT130" s="370"/>
      <c r="AU130" s="370"/>
      <c r="AV130" s="370"/>
      <c r="AW130" s="370"/>
      <c r="AX130" s="370"/>
      <c r="AY130" s="370"/>
      <c r="AZ130" s="370"/>
      <c r="BA130" s="451"/>
      <c r="BB130" s="448"/>
      <c r="BC130" s="451"/>
      <c r="BD130" s="361" t="s">
        <v>214</v>
      </c>
      <c r="BE130" s="371"/>
      <c r="BF130" s="345"/>
      <c r="BG130" s="371"/>
      <c r="BH130" s="345"/>
      <c r="BI130" s="371"/>
      <c r="BJ130" s="371"/>
      <c r="BK130" s="371"/>
      <c r="BL130" s="371"/>
      <c r="BM130" s="371"/>
      <c r="BN130" s="371"/>
      <c r="BO130" s="371"/>
      <c r="BP130" s="371"/>
      <c r="BQ130" s="406">
        <f t="shared" si="79"/>
        <v>55</v>
      </c>
      <c r="BR130" s="371"/>
      <c r="BS130" s="371"/>
      <c r="BT130" s="371"/>
      <c r="BU130" s="408"/>
      <c r="BV130" s="408"/>
      <c r="BW130" s="408"/>
      <c r="BX130" s="408"/>
      <c r="BY130" s="371"/>
      <c r="BZ130" s="293"/>
      <c r="CA130" s="291" t="s">
        <v>233</v>
      </c>
      <c r="CB130" s="293"/>
      <c r="CC130" s="291"/>
      <c r="CD130" s="293"/>
      <c r="CE130" s="291"/>
      <c r="CF130" s="293"/>
      <c r="CG130" s="291"/>
      <c r="CH130" s="293"/>
      <c r="CI130" s="294"/>
      <c r="CJ130" s="294"/>
      <c r="CK130" s="291"/>
      <c r="CL130" s="291"/>
      <c r="CM130" s="291"/>
      <c r="CN130" s="305"/>
      <c r="CO130" s="305">
        <v>0.82</v>
      </c>
      <c r="CP130" s="294"/>
      <c r="CQ130" s="294"/>
      <c r="CR130" s="293"/>
      <c r="CS130" s="293"/>
      <c r="CT130" s="294"/>
      <c r="CU130" s="294"/>
      <c r="CV130" s="293"/>
      <c r="CW130" s="293"/>
      <c r="CX130" s="305"/>
      <c r="CY130" s="305"/>
      <c r="CZ130" s="295">
        <v>46.44</v>
      </c>
      <c r="DA130" s="295"/>
      <c r="DB130" s="305"/>
      <c r="DC130" s="295"/>
      <c r="DD130" s="295"/>
      <c r="DE130" s="306"/>
      <c r="DF130" s="306"/>
      <c r="DG130" s="306"/>
      <c r="DH130" s="292"/>
      <c r="DI130" s="305"/>
      <c r="DJ130" s="305"/>
      <c r="DK130" s="305"/>
      <c r="DL130" s="305"/>
      <c r="DM130" s="305"/>
      <c r="DN130" s="306"/>
      <c r="DO130" s="296"/>
      <c r="DP130" s="294"/>
      <c r="DQ130" s="294"/>
      <c r="DR130" s="293"/>
      <c r="DS130" s="293"/>
      <c r="DT130" s="294"/>
      <c r="DU130" s="293"/>
      <c r="DV130" s="293"/>
      <c r="DW130" s="291"/>
      <c r="DX130" s="291"/>
      <c r="DY130" s="294"/>
      <c r="DZ130" s="294"/>
      <c r="EA130" s="293"/>
      <c r="EB130" s="294"/>
      <c r="EC130" s="293"/>
      <c r="ED130" s="292"/>
      <c r="EE130" s="292"/>
      <c r="EF130" s="292"/>
      <c r="EG130" s="292">
        <v>425000</v>
      </c>
      <c r="EH130" s="292"/>
      <c r="EI130" s="292">
        <v>382500</v>
      </c>
      <c r="EJ130" s="292"/>
      <c r="EK130" s="294"/>
    </row>
    <row r="131" spans="1:142" ht="30" hidden="1" x14ac:dyDescent="0.2">
      <c r="A131" s="403" t="s">
        <v>554</v>
      </c>
      <c r="B131" s="404" t="s">
        <v>242</v>
      </c>
      <c r="C131" s="404" t="s">
        <v>214</v>
      </c>
      <c r="D131" s="238" t="s">
        <v>759</v>
      </c>
      <c r="E131" s="238" t="s">
        <v>179</v>
      </c>
      <c r="F131" s="403"/>
      <c r="G131" s="403" t="s">
        <v>514</v>
      </c>
      <c r="H131" s="403"/>
      <c r="I131" s="403"/>
      <c r="J131" s="403" t="s">
        <v>555</v>
      </c>
      <c r="K131" s="403"/>
      <c r="L131" s="405">
        <v>2475000</v>
      </c>
      <c r="M131" s="154"/>
      <c r="N131" s="462"/>
      <c r="O131" s="155"/>
      <c r="P131" s="367"/>
      <c r="Q131" s="367"/>
      <c r="R131" s="367"/>
      <c r="S131" s="406">
        <v>7.86</v>
      </c>
      <c r="T131" s="364">
        <v>13.5</v>
      </c>
      <c r="U131" s="462"/>
      <c r="V131" s="159" t="s">
        <v>155</v>
      </c>
      <c r="W131" s="365"/>
      <c r="X131" s="366">
        <f t="shared" si="73"/>
        <v>34746.790660062674</v>
      </c>
      <c r="Y131" s="367"/>
      <c r="Z131" s="367"/>
      <c r="AA131" s="367" t="s">
        <v>161</v>
      </c>
      <c r="AB131" s="365">
        <f t="shared" si="74"/>
        <v>0</v>
      </c>
      <c r="AC131" s="367"/>
      <c r="AD131" s="368">
        <f t="shared" si="75"/>
        <v>0</v>
      </c>
      <c r="AE131" s="367"/>
      <c r="AF131" s="407">
        <f t="shared" si="70"/>
        <v>0</v>
      </c>
      <c r="AG131" s="407">
        <f t="shared" si="76"/>
        <v>0</v>
      </c>
      <c r="AH131" s="407">
        <f t="shared" si="71"/>
        <v>15</v>
      </c>
      <c r="AI131" s="407">
        <f t="shared" si="81"/>
        <v>10</v>
      </c>
      <c r="AJ131" s="364" t="s">
        <v>161</v>
      </c>
      <c r="AK131" s="407">
        <f t="shared" si="80"/>
        <v>15</v>
      </c>
      <c r="AL131" s="364" t="s">
        <v>751</v>
      </c>
      <c r="AM131" s="407">
        <f t="shared" si="72"/>
        <v>10</v>
      </c>
      <c r="AN131" s="364" t="s">
        <v>161</v>
      </c>
      <c r="AO131" s="407">
        <f t="shared" si="77"/>
        <v>5</v>
      </c>
      <c r="AP131" s="364" t="s">
        <v>161</v>
      </c>
      <c r="AQ131" s="407">
        <f t="shared" si="78"/>
        <v>0</v>
      </c>
      <c r="AR131" s="364" t="s">
        <v>162</v>
      </c>
      <c r="AS131" s="370"/>
      <c r="AT131" s="370"/>
      <c r="AU131" s="370"/>
      <c r="AV131" s="370"/>
      <c r="AW131" s="370"/>
      <c r="AX131" s="370"/>
      <c r="AY131" s="370"/>
      <c r="AZ131" s="370"/>
      <c r="BA131" s="451"/>
      <c r="BB131" s="448"/>
      <c r="BC131" s="451"/>
      <c r="BD131" s="361" t="s">
        <v>214</v>
      </c>
      <c r="BE131" s="371"/>
      <c r="BF131" s="345"/>
      <c r="BG131" s="371"/>
      <c r="BH131" s="345"/>
      <c r="BI131" s="371"/>
      <c r="BJ131" s="371"/>
      <c r="BK131" s="371"/>
      <c r="BL131" s="371"/>
      <c r="BM131" s="371"/>
      <c r="BN131" s="371"/>
      <c r="BO131" s="371"/>
      <c r="BP131" s="371"/>
      <c r="BQ131" s="406">
        <f t="shared" si="79"/>
        <v>55</v>
      </c>
      <c r="BR131" s="371"/>
      <c r="BS131" s="371"/>
      <c r="BT131" s="371"/>
      <c r="BU131" s="408"/>
      <c r="BV131" s="408"/>
      <c r="BW131" s="408"/>
      <c r="BX131" s="408"/>
      <c r="BY131" s="371"/>
      <c r="BZ131" s="293"/>
      <c r="CA131" s="291" t="s">
        <v>242</v>
      </c>
      <c r="CB131" s="293"/>
      <c r="CC131" s="291"/>
      <c r="CD131" s="293"/>
      <c r="CE131" s="291"/>
      <c r="CF131" s="293"/>
      <c r="CG131" s="291"/>
      <c r="CH131" s="293"/>
      <c r="CI131" s="294"/>
      <c r="CJ131" s="294"/>
      <c r="CK131" s="291"/>
      <c r="CL131" s="291"/>
      <c r="CM131" s="291"/>
      <c r="CN131" s="305"/>
      <c r="CO131" s="305">
        <v>1.04</v>
      </c>
      <c r="CP131" s="294"/>
      <c r="CQ131" s="294"/>
      <c r="CR131" s="293"/>
      <c r="CS131" s="293"/>
      <c r="CT131" s="294"/>
      <c r="CU131" s="294"/>
      <c r="CV131" s="293"/>
      <c r="CW131" s="293"/>
      <c r="CX131" s="305"/>
      <c r="CY131" s="305"/>
      <c r="CZ131" s="295">
        <v>68.489999999999995</v>
      </c>
      <c r="DA131" s="295"/>
      <c r="DB131" s="305"/>
      <c r="DC131" s="295"/>
      <c r="DD131" s="295"/>
      <c r="DE131" s="306"/>
      <c r="DF131" s="306"/>
      <c r="DG131" s="306"/>
      <c r="DH131" s="292"/>
      <c r="DI131" s="305"/>
      <c r="DJ131" s="305"/>
      <c r="DK131" s="305"/>
      <c r="DL131" s="305"/>
      <c r="DM131" s="305"/>
      <c r="DN131" s="306"/>
      <c r="DO131" s="296"/>
      <c r="DP131" s="294"/>
      <c r="DQ131" s="294"/>
      <c r="DR131" s="293"/>
      <c r="DS131" s="293"/>
      <c r="DT131" s="294"/>
      <c r="DU131" s="293"/>
      <c r="DV131" s="293"/>
      <c r="DW131" s="291"/>
      <c r="DX131" s="291"/>
      <c r="DY131" s="294"/>
      <c r="DZ131" s="294"/>
      <c r="EA131" s="293"/>
      <c r="EB131" s="294"/>
      <c r="EC131" s="293"/>
      <c r="ED131" s="292"/>
      <c r="EE131" s="292"/>
      <c r="EF131" s="292"/>
      <c r="EG131" s="292">
        <v>2750000</v>
      </c>
      <c r="EH131" s="292"/>
      <c r="EI131" s="292">
        <v>2475000</v>
      </c>
      <c r="EJ131" s="292"/>
      <c r="EK131" s="294"/>
    </row>
    <row r="132" spans="1:142" ht="30" hidden="1" x14ac:dyDescent="0.2">
      <c r="A132" s="403" t="s">
        <v>560</v>
      </c>
      <c r="B132" s="404" t="s">
        <v>233</v>
      </c>
      <c r="C132" s="404" t="s">
        <v>214</v>
      </c>
      <c r="D132" s="238" t="s">
        <v>759</v>
      </c>
      <c r="E132" s="238" t="s">
        <v>179</v>
      </c>
      <c r="F132" s="403"/>
      <c r="G132" s="403" t="s">
        <v>498</v>
      </c>
      <c r="H132" s="403"/>
      <c r="I132" s="403"/>
      <c r="J132" s="403" t="s">
        <v>561</v>
      </c>
      <c r="K132" s="403"/>
      <c r="L132" s="405">
        <v>270000</v>
      </c>
      <c r="M132" s="154"/>
      <c r="N132" s="462"/>
      <c r="O132" s="155"/>
      <c r="P132" s="367"/>
      <c r="Q132" s="367"/>
      <c r="R132" s="367"/>
      <c r="S132" s="406">
        <v>6.97</v>
      </c>
      <c r="T132" s="364">
        <v>9.75</v>
      </c>
      <c r="U132" s="462"/>
      <c r="V132" s="159" t="s">
        <v>155</v>
      </c>
      <c r="W132" s="365"/>
      <c r="X132" s="366">
        <f t="shared" si="73"/>
        <v>7090.1871809415779</v>
      </c>
      <c r="Y132" s="367"/>
      <c r="Z132" s="367"/>
      <c r="AA132" s="367" t="s">
        <v>161</v>
      </c>
      <c r="AB132" s="365">
        <f t="shared" si="74"/>
        <v>0</v>
      </c>
      <c r="AC132" s="367"/>
      <c r="AD132" s="368">
        <f t="shared" si="75"/>
        <v>0</v>
      </c>
      <c r="AE132" s="367"/>
      <c r="AF132" s="407">
        <f t="shared" si="70"/>
        <v>0</v>
      </c>
      <c r="AG132" s="407">
        <f t="shared" si="76"/>
        <v>0</v>
      </c>
      <c r="AH132" s="407">
        <f t="shared" si="71"/>
        <v>15</v>
      </c>
      <c r="AI132" s="407">
        <f t="shared" si="81"/>
        <v>10</v>
      </c>
      <c r="AJ132" s="364" t="s">
        <v>161</v>
      </c>
      <c r="AK132" s="407">
        <f t="shared" si="80"/>
        <v>15</v>
      </c>
      <c r="AL132" s="364" t="s">
        <v>751</v>
      </c>
      <c r="AM132" s="407">
        <f t="shared" si="72"/>
        <v>10</v>
      </c>
      <c r="AN132" s="364" t="s">
        <v>161</v>
      </c>
      <c r="AO132" s="407">
        <f t="shared" si="77"/>
        <v>5</v>
      </c>
      <c r="AP132" s="364" t="s">
        <v>161</v>
      </c>
      <c r="AQ132" s="407">
        <f t="shared" si="78"/>
        <v>0</v>
      </c>
      <c r="AR132" s="364" t="s">
        <v>162</v>
      </c>
      <c r="AS132" s="370"/>
      <c r="AT132" s="370"/>
      <c r="AU132" s="370"/>
      <c r="AV132" s="370"/>
      <c r="AW132" s="370"/>
      <c r="AX132" s="370"/>
      <c r="AY132" s="370"/>
      <c r="AZ132" s="370"/>
      <c r="BA132" s="451"/>
      <c r="BB132" s="448"/>
      <c r="BC132" s="451"/>
      <c r="BD132" s="361" t="s">
        <v>214</v>
      </c>
      <c r="BE132" s="371"/>
      <c r="BF132" s="345"/>
      <c r="BG132" s="371"/>
      <c r="BH132" s="345"/>
      <c r="BI132" s="371"/>
      <c r="BJ132" s="371"/>
      <c r="BK132" s="371"/>
      <c r="BL132" s="371"/>
      <c r="BM132" s="371"/>
      <c r="BN132" s="371"/>
      <c r="BO132" s="371"/>
      <c r="BP132" s="371"/>
      <c r="BQ132" s="406">
        <f t="shared" si="79"/>
        <v>55</v>
      </c>
      <c r="BR132" s="371"/>
      <c r="BS132" s="371"/>
      <c r="BT132" s="371"/>
      <c r="BU132" s="408"/>
      <c r="BV132" s="408"/>
      <c r="BW132" s="408"/>
      <c r="BX132" s="408"/>
      <c r="BY132" s="371"/>
      <c r="BZ132" s="293"/>
      <c r="CA132" s="291" t="s">
        <v>233</v>
      </c>
      <c r="CB132" s="293"/>
      <c r="CC132" s="291"/>
      <c r="CD132" s="293"/>
      <c r="CE132" s="291"/>
      <c r="CF132" s="293"/>
      <c r="CG132" s="291"/>
      <c r="CH132" s="293"/>
      <c r="CI132" s="294"/>
      <c r="CJ132" s="294"/>
      <c r="CK132" s="291"/>
      <c r="CL132" s="291"/>
      <c r="CM132" s="291"/>
      <c r="CN132" s="305"/>
      <c r="CO132" s="305">
        <v>0.82</v>
      </c>
      <c r="CP132" s="294"/>
      <c r="CQ132" s="294"/>
      <c r="CR132" s="293"/>
      <c r="CS132" s="293"/>
      <c r="CT132" s="294"/>
      <c r="CU132" s="294"/>
      <c r="CV132" s="293"/>
      <c r="CW132" s="293"/>
      <c r="CX132" s="305"/>
      <c r="CY132" s="305"/>
      <c r="CZ132" s="295">
        <v>46.44</v>
      </c>
      <c r="DA132" s="295"/>
      <c r="DB132" s="305"/>
      <c r="DC132" s="295"/>
      <c r="DD132" s="295"/>
      <c r="DE132" s="306"/>
      <c r="DF132" s="306"/>
      <c r="DG132" s="306"/>
      <c r="DH132" s="292"/>
      <c r="DI132" s="305"/>
      <c r="DJ132" s="305"/>
      <c r="DK132" s="305"/>
      <c r="DL132" s="305"/>
      <c r="DM132" s="305"/>
      <c r="DN132" s="306"/>
      <c r="DO132" s="296"/>
      <c r="DP132" s="294"/>
      <c r="DQ132" s="294"/>
      <c r="DR132" s="293"/>
      <c r="DS132" s="293"/>
      <c r="DT132" s="294"/>
      <c r="DU132" s="293"/>
      <c r="DV132" s="293"/>
      <c r="DW132" s="291"/>
      <c r="DX132" s="291"/>
      <c r="DY132" s="294"/>
      <c r="DZ132" s="294"/>
      <c r="EA132" s="293"/>
      <c r="EB132" s="294"/>
      <c r="EC132" s="293"/>
      <c r="ED132" s="292"/>
      <c r="EE132" s="292"/>
      <c r="EF132" s="292"/>
      <c r="EG132" s="292">
        <v>300000</v>
      </c>
      <c r="EH132" s="292"/>
      <c r="EI132" s="292">
        <v>270000</v>
      </c>
      <c r="EJ132" s="292"/>
      <c r="EK132" s="294"/>
    </row>
    <row r="133" spans="1:142" ht="30" hidden="1" x14ac:dyDescent="0.2">
      <c r="A133" s="403" t="s">
        <v>562</v>
      </c>
      <c r="B133" s="404" t="s">
        <v>327</v>
      </c>
      <c r="C133" s="404" t="s">
        <v>214</v>
      </c>
      <c r="D133" s="238" t="s">
        <v>759</v>
      </c>
      <c r="E133" s="238" t="s">
        <v>179</v>
      </c>
      <c r="F133" s="403"/>
      <c r="G133" s="403" t="s">
        <v>536</v>
      </c>
      <c r="H133" s="403"/>
      <c r="I133" s="403"/>
      <c r="J133" s="403" t="s">
        <v>507</v>
      </c>
      <c r="K133" s="403"/>
      <c r="L133" s="405">
        <v>680760</v>
      </c>
      <c r="M133" s="154"/>
      <c r="N133" s="462"/>
      <c r="O133" s="155"/>
      <c r="P133" s="367"/>
      <c r="Q133" s="367"/>
      <c r="R133" s="367"/>
      <c r="S133" s="406">
        <v>6.68</v>
      </c>
      <c r="T133" s="364">
        <v>8.25</v>
      </c>
      <c r="U133" s="462"/>
      <c r="V133" s="159" t="s">
        <v>155</v>
      </c>
      <c r="W133" s="365"/>
      <c r="X133" s="366">
        <f t="shared" si="73"/>
        <v>15567.202678228419</v>
      </c>
      <c r="Y133" s="367"/>
      <c r="Z133" s="367"/>
      <c r="AA133" s="367" t="s">
        <v>161</v>
      </c>
      <c r="AB133" s="365">
        <f t="shared" si="74"/>
        <v>0</v>
      </c>
      <c r="AC133" s="367"/>
      <c r="AD133" s="368">
        <f t="shared" si="75"/>
        <v>0</v>
      </c>
      <c r="AE133" s="367"/>
      <c r="AF133" s="407">
        <f t="shared" si="70"/>
        <v>0</v>
      </c>
      <c r="AG133" s="407">
        <f t="shared" si="76"/>
        <v>0</v>
      </c>
      <c r="AH133" s="407">
        <f t="shared" si="71"/>
        <v>15</v>
      </c>
      <c r="AI133" s="407">
        <f t="shared" si="81"/>
        <v>10</v>
      </c>
      <c r="AJ133" s="364" t="s">
        <v>161</v>
      </c>
      <c r="AK133" s="407">
        <f t="shared" si="80"/>
        <v>15</v>
      </c>
      <c r="AL133" s="364" t="s">
        <v>751</v>
      </c>
      <c r="AM133" s="407">
        <f t="shared" si="72"/>
        <v>10</v>
      </c>
      <c r="AN133" s="364" t="s">
        <v>161</v>
      </c>
      <c r="AO133" s="407">
        <f t="shared" si="77"/>
        <v>5</v>
      </c>
      <c r="AP133" s="364" t="s">
        <v>161</v>
      </c>
      <c r="AQ133" s="407">
        <f t="shared" si="78"/>
        <v>0</v>
      </c>
      <c r="AR133" s="364" t="s">
        <v>162</v>
      </c>
      <c r="AS133" s="370"/>
      <c r="AT133" s="370"/>
      <c r="AU133" s="370"/>
      <c r="AV133" s="370"/>
      <c r="AW133" s="370"/>
      <c r="AX133" s="370"/>
      <c r="AY133" s="370"/>
      <c r="AZ133" s="370"/>
      <c r="BA133" s="451"/>
      <c r="BB133" s="448"/>
      <c r="BC133" s="451"/>
      <c r="BD133" s="345" t="s">
        <v>214</v>
      </c>
      <c r="BE133" s="371"/>
      <c r="BF133" s="345"/>
      <c r="BG133" s="371"/>
      <c r="BH133" s="345"/>
      <c r="BI133" s="371"/>
      <c r="BJ133" s="371"/>
      <c r="BK133" s="371"/>
      <c r="BL133" s="371"/>
      <c r="BM133" s="371"/>
      <c r="BN133" s="371"/>
      <c r="BO133" s="371"/>
      <c r="BP133" s="371"/>
      <c r="BQ133" s="406">
        <f t="shared" si="79"/>
        <v>55</v>
      </c>
      <c r="BR133" s="371"/>
      <c r="BS133" s="371"/>
      <c r="BT133" s="371"/>
      <c r="BU133" s="408"/>
      <c r="BV133" s="408"/>
      <c r="BW133" s="408"/>
      <c r="BX133" s="408"/>
      <c r="BY133" s="371"/>
      <c r="BZ133" s="293"/>
      <c r="CA133" s="291" t="s">
        <v>327</v>
      </c>
      <c r="CB133" s="293"/>
      <c r="CC133" s="291"/>
      <c r="CD133" s="293"/>
      <c r="CE133" s="291"/>
      <c r="CF133" s="293"/>
      <c r="CG133" s="291"/>
      <c r="CH133" s="293"/>
      <c r="CI133" s="294"/>
      <c r="CJ133" s="294"/>
      <c r="CK133" s="291"/>
      <c r="CL133" s="291"/>
      <c r="CM133" s="291"/>
      <c r="CN133" s="305"/>
      <c r="CO133" s="305">
        <v>1.1399999999999999</v>
      </c>
      <c r="CP133" s="294"/>
      <c r="CQ133" s="294"/>
      <c r="CR133" s="293"/>
      <c r="CS133" s="293"/>
      <c r="CT133" s="294"/>
      <c r="CU133" s="294"/>
      <c r="CV133" s="293"/>
      <c r="CW133" s="293"/>
      <c r="CX133" s="305"/>
      <c r="CY133" s="305"/>
      <c r="CZ133" s="295">
        <v>38.36</v>
      </c>
      <c r="DA133" s="295"/>
      <c r="DB133" s="305"/>
      <c r="DC133" s="295"/>
      <c r="DD133" s="295"/>
      <c r="DE133" s="306"/>
      <c r="DF133" s="306"/>
      <c r="DG133" s="306"/>
      <c r="DH133" s="292"/>
      <c r="DI133" s="305"/>
      <c r="DJ133" s="305"/>
      <c r="DK133" s="305"/>
      <c r="DL133" s="305"/>
      <c r="DM133" s="305"/>
      <c r="DN133" s="306"/>
      <c r="DO133" s="296"/>
      <c r="DP133" s="294"/>
      <c r="DQ133" s="294"/>
      <c r="DR133" s="293"/>
      <c r="DS133" s="293"/>
      <c r="DT133" s="294"/>
      <c r="DU133" s="293"/>
      <c r="DV133" s="293"/>
      <c r="DW133" s="291"/>
      <c r="DX133" s="291"/>
      <c r="DY133" s="294"/>
      <c r="DZ133" s="294"/>
      <c r="EA133" s="293"/>
      <c r="EB133" s="294"/>
      <c r="EC133" s="293"/>
      <c r="ED133" s="292"/>
      <c r="EE133" s="292"/>
      <c r="EF133" s="292"/>
      <c r="EG133" s="292">
        <v>756400</v>
      </c>
      <c r="EH133" s="292"/>
      <c r="EI133" s="292">
        <v>680760</v>
      </c>
      <c r="EJ133" s="292"/>
      <c r="EK133" s="294"/>
    </row>
    <row r="134" spans="1:142" ht="30" hidden="1" x14ac:dyDescent="0.2">
      <c r="A134" s="403" t="s">
        <v>563</v>
      </c>
      <c r="B134" s="404" t="s">
        <v>197</v>
      </c>
      <c r="C134" s="404" t="s">
        <v>194</v>
      </c>
      <c r="D134" s="238" t="s">
        <v>759</v>
      </c>
      <c r="E134" s="238" t="s">
        <v>179</v>
      </c>
      <c r="F134" s="403"/>
      <c r="G134" s="403" t="s">
        <v>505</v>
      </c>
      <c r="H134" s="403"/>
      <c r="I134" s="403"/>
      <c r="J134" s="403" t="s">
        <v>549</v>
      </c>
      <c r="K134" s="403"/>
      <c r="L134" s="405">
        <v>225000</v>
      </c>
      <c r="M134" s="154"/>
      <c r="N134" s="462"/>
      <c r="O134" s="155"/>
      <c r="P134" s="367"/>
      <c r="Q134" s="367"/>
      <c r="R134" s="367"/>
      <c r="S134" s="406">
        <v>6.66</v>
      </c>
      <c r="T134" s="364"/>
      <c r="U134" s="462"/>
      <c r="V134" s="159" t="s">
        <v>155</v>
      </c>
      <c r="W134" s="365"/>
      <c r="X134" s="366">
        <f t="shared" si="73"/>
        <v>7375.4773572845133</v>
      </c>
      <c r="Y134" s="367"/>
      <c r="Z134" s="367"/>
      <c r="AA134" s="367" t="s">
        <v>161</v>
      </c>
      <c r="AB134" s="365">
        <f t="shared" si="74"/>
        <v>0</v>
      </c>
      <c r="AC134" s="367"/>
      <c r="AD134" s="368">
        <f t="shared" si="75"/>
        <v>0</v>
      </c>
      <c r="AE134" s="367"/>
      <c r="AF134" s="407">
        <f t="shared" si="70"/>
        <v>0</v>
      </c>
      <c r="AG134" s="407">
        <f t="shared" si="76"/>
        <v>0</v>
      </c>
      <c r="AH134" s="407">
        <f t="shared" si="71"/>
        <v>15</v>
      </c>
      <c r="AI134" s="407">
        <f t="shared" si="81"/>
        <v>10</v>
      </c>
      <c r="AJ134" s="364" t="s">
        <v>161</v>
      </c>
      <c r="AK134" s="407">
        <f t="shared" si="80"/>
        <v>15</v>
      </c>
      <c r="AL134" s="364" t="s">
        <v>751</v>
      </c>
      <c r="AM134" s="407">
        <f t="shared" si="72"/>
        <v>10</v>
      </c>
      <c r="AN134" s="364" t="s">
        <v>161</v>
      </c>
      <c r="AO134" s="407">
        <f t="shared" si="77"/>
        <v>5</v>
      </c>
      <c r="AP134" s="364" t="s">
        <v>161</v>
      </c>
      <c r="AQ134" s="407">
        <f t="shared" si="78"/>
        <v>0</v>
      </c>
      <c r="AR134" s="364" t="s">
        <v>162</v>
      </c>
      <c r="AS134" s="370"/>
      <c r="AT134" s="370"/>
      <c r="AU134" s="370"/>
      <c r="AV134" s="370"/>
      <c r="AW134" s="370"/>
      <c r="AX134" s="370"/>
      <c r="AY134" s="370"/>
      <c r="AZ134" s="370"/>
      <c r="BA134" s="451"/>
      <c r="BB134" s="448"/>
      <c r="BC134" s="451"/>
      <c r="BD134" s="361" t="s">
        <v>194</v>
      </c>
      <c r="BE134" s="371"/>
      <c r="BF134" s="345"/>
      <c r="BG134" s="371"/>
      <c r="BH134" s="345"/>
      <c r="BI134" s="371"/>
      <c r="BJ134" s="371"/>
      <c r="BK134" s="371"/>
      <c r="BL134" s="371"/>
      <c r="BM134" s="371"/>
      <c r="BN134" s="371"/>
      <c r="BO134" s="371"/>
      <c r="BP134" s="371"/>
      <c r="BQ134" s="406">
        <f t="shared" si="79"/>
        <v>55</v>
      </c>
      <c r="BR134" s="371"/>
      <c r="BS134" s="371"/>
      <c r="BT134" s="371"/>
      <c r="BU134" s="408"/>
      <c r="BV134" s="408"/>
      <c r="BW134" s="408"/>
      <c r="BX134" s="408"/>
      <c r="BY134" s="371"/>
      <c r="BZ134" s="293"/>
      <c r="CA134" s="291" t="s">
        <v>197</v>
      </c>
      <c r="CB134" s="293"/>
      <c r="CC134" s="291"/>
      <c r="CD134" s="293"/>
      <c r="CE134" s="291"/>
      <c r="CF134" s="293"/>
      <c r="CG134" s="291"/>
      <c r="CH134" s="293"/>
      <c r="CI134" s="294"/>
      <c r="CJ134" s="294"/>
      <c r="CK134" s="291"/>
      <c r="CL134" s="291"/>
      <c r="CM134" s="291"/>
      <c r="CN134" s="305"/>
      <c r="CO134" s="305">
        <v>0.85</v>
      </c>
      <c r="CP134" s="294"/>
      <c r="CQ134" s="294"/>
      <c r="CR134" s="293"/>
      <c r="CS134" s="293"/>
      <c r="CT134" s="294"/>
      <c r="CU134" s="294"/>
      <c r="CV134" s="293"/>
      <c r="CW134" s="293"/>
      <c r="CX134" s="305"/>
      <c r="CY134" s="305"/>
      <c r="CZ134" s="295">
        <v>35.89</v>
      </c>
      <c r="DA134" s="295"/>
      <c r="DB134" s="305"/>
      <c r="DC134" s="295"/>
      <c r="DD134" s="295"/>
      <c r="DE134" s="306"/>
      <c r="DF134" s="306"/>
      <c r="DG134" s="306"/>
      <c r="DH134" s="292"/>
      <c r="DI134" s="305"/>
      <c r="DJ134" s="305"/>
      <c r="DK134" s="305"/>
      <c r="DL134" s="305"/>
      <c r="DM134" s="305"/>
      <c r="DN134" s="306"/>
      <c r="DO134" s="296"/>
      <c r="DP134" s="294"/>
      <c r="DQ134" s="294"/>
      <c r="DR134" s="293"/>
      <c r="DS134" s="293"/>
      <c r="DT134" s="294"/>
      <c r="DU134" s="293"/>
      <c r="DV134" s="293"/>
      <c r="DW134" s="291"/>
      <c r="DX134" s="291"/>
      <c r="DY134" s="294"/>
      <c r="DZ134" s="294"/>
      <c r="EA134" s="293"/>
      <c r="EB134" s="294"/>
      <c r="EC134" s="293"/>
      <c r="ED134" s="292"/>
      <c r="EE134" s="292"/>
      <c r="EF134" s="292"/>
      <c r="EG134" s="292">
        <v>250000</v>
      </c>
      <c r="EH134" s="292"/>
      <c r="EI134" s="292">
        <v>225000</v>
      </c>
      <c r="EJ134" s="292"/>
      <c r="EK134" s="294"/>
    </row>
    <row r="135" spans="1:142" ht="30" hidden="1" x14ac:dyDescent="0.2">
      <c r="A135" s="403" t="s">
        <v>564</v>
      </c>
      <c r="B135" s="404" t="s">
        <v>225</v>
      </c>
      <c r="C135" s="404" t="s">
        <v>224</v>
      </c>
      <c r="D135" s="238" t="s">
        <v>759</v>
      </c>
      <c r="E135" s="238" t="s">
        <v>179</v>
      </c>
      <c r="F135" s="403"/>
      <c r="G135" s="403" t="s">
        <v>531</v>
      </c>
      <c r="H135" s="403"/>
      <c r="I135" s="403"/>
      <c r="J135" s="403" t="s">
        <v>507</v>
      </c>
      <c r="K135" s="403"/>
      <c r="L135" s="405">
        <v>369000</v>
      </c>
      <c r="M135" s="154"/>
      <c r="N135" s="462"/>
      <c r="O135" s="155"/>
      <c r="P135" s="367"/>
      <c r="Q135" s="367"/>
      <c r="R135" s="367"/>
      <c r="S135" s="406">
        <v>6.54</v>
      </c>
      <c r="T135" s="364"/>
      <c r="U135" s="462"/>
      <c r="V135" s="159" t="s">
        <v>155</v>
      </c>
      <c r="W135" s="365"/>
      <c r="X135" s="366">
        <f t="shared" si="73"/>
        <v>31502.112946600078</v>
      </c>
      <c r="Y135" s="367"/>
      <c r="Z135" s="367"/>
      <c r="AA135" s="367" t="s">
        <v>161</v>
      </c>
      <c r="AB135" s="365">
        <f t="shared" si="74"/>
        <v>0</v>
      </c>
      <c r="AC135" s="367"/>
      <c r="AD135" s="368">
        <f t="shared" si="75"/>
        <v>0</v>
      </c>
      <c r="AE135" s="367"/>
      <c r="AF135" s="407">
        <f t="shared" si="70"/>
        <v>0</v>
      </c>
      <c r="AG135" s="407">
        <f t="shared" si="76"/>
        <v>0</v>
      </c>
      <c r="AH135" s="407">
        <f t="shared" si="71"/>
        <v>15</v>
      </c>
      <c r="AI135" s="407">
        <f t="shared" si="81"/>
        <v>10</v>
      </c>
      <c r="AJ135" s="364" t="s">
        <v>161</v>
      </c>
      <c r="AK135" s="407">
        <f t="shared" si="80"/>
        <v>15</v>
      </c>
      <c r="AL135" s="364" t="s">
        <v>751</v>
      </c>
      <c r="AM135" s="407">
        <f t="shared" si="72"/>
        <v>10</v>
      </c>
      <c r="AN135" s="364" t="s">
        <v>161</v>
      </c>
      <c r="AO135" s="407">
        <f t="shared" si="77"/>
        <v>5</v>
      </c>
      <c r="AP135" s="364" t="s">
        <v>161</v>
      </c>
      <c r="AQ135" s="407">
        <f t="shared" si="78"/>
        <v>0</v>
      </c>
      <c r="AR135" s="364" t="s">
        <v>162</v>
      </c>
      <c r="AS135" s="370"/>
      <c r="AT135" s="370"/>
      <c r="AU135" s="370"/>
      <c r="AV135" s="370"/>
      <c r="AW135" s="370"/>
      <c r="AX135" s="370"/>
      <c r="AY135" s="370"/>
      <c r="AZ135" s="370"/>
      <c r="BA135" s="451"/>
      <c r="BB135" s="448"/>
      <c r="BC135" s="451"/>
      <c r="BD135" s="345" t="s">
        <v>224</v>
      </c>
      <c r="BE135" s="371"/>
      <c r="BF135" s="345"/>
      <c r="BG135" s="371"/>
      <c r="BH135" s="345"/>
      <c r="BI135" s="371"/>
      <c r="BJ135" s="371"/>
      <c r="BK135" s="371"/>
      <c r="BL135" s="371"/>
      <c r="BM135" s="371"/>
      <c r="BN135" s="371"/>
      <c r="BO135" s="371"/>
      <c r="BP135" s="371"/>
      <c r="BQ135" s="406">
        <f t="shared" si="79"/>
        <v>55</v>
      </c>
      <c r="BR135" s="371"/>
      <c r="BS135" s="371"/>
      <c r="BT135" s="371"/>
      <c r="BU135" s="408"/>
      <c r="BV135" s="408"/>
      <c r="BW135" s="408"/>
      <c r="BX135" s="408"/>
      <c r="BY135" s="371"/>
      <c r="BZ135" s="293"/>
      <c r="CA135" s="291" t="s">
        <v>225</v>
      </c>
      <c r="CB135" s="293"/>
      <c r="CC135" s="291"/>
      <c r="CD135" s="293"/>
      <c r="CE135" s="291"/>
      <c r="CF135" s="293"/>
      <c r="CG135" s="291"/>
      <c r="CH135" s="293"/>
      <c r="CI135" s="294"/>
      <c r="CJ135" s="294"/>
      <c r="CK135" s="291"/>
      <c r="CL135" s="291"/>
      <c r="CM135" s="291"/>
      <c r="CN135" s="305"/>
      <c r="CO135" s="305">
        <v>0.95</v>
      </c>
      <c r="CP135" s="294"/>
      <c r="CQ135" s="294"/>
      <c r="CR135" s="293"/>
      <c r="CS135" s="293"/>
      <c r="CT135" s="294"/>
      <c r="CU135" s="294"/>
      <c r="CV135" s="293"/>
      <c r="CW135" s="293"/>
      <c r="CX135" s="305"/>
      <c r="CY135" s="305"/>
      <c r="CZ135" s="295">
        <v>12.33</v>
      </c>
      <c r="DA135" s="295"/>
      <c r="DB135" s="305"/>
      <c r="DC135" s="295"/>
      <c r="DD135" s="295"/>
      <c r="DE135" s="306"/>
      <c r="DF135" s="306"/>
      <c r="DG135" s="306"/>
      <c r="DH135" s="292"/>
      <c r="DI135" s="305"/>
      <c r="DJ135" s="305"/>
      <c r="DK135" s="305"/>
      <c r="DL135" s="305"/>
      <c r="DM135" s="305"/>
      <c r="DN135" s="306"/>
      <c r="DO135" s="296"/>
      <c r="DP135" s="294"/>
      <c r="DQ135" s="294"/>
      <c r="DR135" s="293"/>
      <c r="DS135" s="293"/>
      <c r="DT135" s="294"/>
      <c r="DU135" s="293"/>
      <c r="DV135" s="293"/>
      <c r="DW135" s="291"/>
      <c r="DX135" s="291"/>
      <c r="DY135" s="294"/>
      <c r="DZ135" s="294"/>
      <c r="EA135" s="293"/>
      <c r="EB135" s="294"/>
      <c r="EC135" s="293"/>
      <c r="ED135" s="292"/>
      <c r="EE135" s="292"/>
      <c r="EF135" s="292"/>
      <c r="EG135" s="292">
        <v>410000</v>
      </c>
      <c r="EH135" s="292"/>
      <c r="EI135" s="292">
        <v>369000</v>
      </c>
      <c r="EJ135" s="292"/>
      <c r="EK135" s="294"/>
    </row>
    <row r="136" spans="1:142" ht="30" hidden="1" x14ac:dyDescent="0.2">
      <c r="A136" s="403" t="s">
        <v>565</v>
      </c>
      <c r="B136" s="404" t="s">
        <v>310</v>
      </c>
      <c r="C136" s="404" t="s">
        <v>214</v>
      </c>
      <c r="D136" s="238" t="s">
        <v>759</v>
      </c>
      <c r="E136" s="238" t="s">
        <v>179</v>
      </c>
      <c r="F136" s="403"/>
      <c r="G136" s="403" t="s">
        <v>512</v>
      </c>
      <c r="H136" s="403"/>
      <c r="I136" s="403"/>
      <c r="J136" s="403" t="s">
        <v>566</v>
      </c>
      <c r="K136" s="403"/>
      <c r="L136" s="405">
        <v>193500</v>
      </c>
      <c r="M136" s="154"/>
      <c r="N136" s="462"/>
      <c r="O136" s="155"/>
      <c r="P136" s="367"/>
      <c r="Q136" s="367"/>
      <c r="R136" s="367"/>
      <c r="S136" s="406">
        <v>6.1</v>
      </c>
      <c r="T136" s="364">
        <v>6</v>
      </c>
      <c r="U136" s="462"/>
      <c r="V136" s="159" t="s">
        <v>155</v>
      </c>
      <c r="W136" s="365"/>
      <c r="X136" s="366">
        <f t="shared" si="73"/>
        <v>5102.4724519362962</v>
      </c>
      <c r="Y136" s="367"/>
      <c r="Z136" s="367"/>
      <c r="AA136" s="367" t="s">
        <v>161</v>
      </c>
      <c r="AB136" s="365">
        <f t="shared" si="74"/>
        <v>0</v>
      </c>
      <c r="AC136" s="367"/>
      <c r="AD136" s="368">
        <f t="shared" si="75"/>
        <v>0</v>
      </c>
      <c r="AE136" s="367"/>
      <c r="AF136" s="407">
        <f t="shared" si="70"/>
        <v>0</v>
      </c>
      <c r="AG136" s="407">
        <f t="shared" si="76"/>
        <v>0</v>
      </c>
      <c r="AH136" s="407">
        <f t="shared" si="71"/>
        <v>15</v>
      </c>
      <c r="AI136" s="407">
        <f t="shared" si="81"/>
        <v>10</v>
      </c>
      <c r="AJ136" s="364" t="s">
        <v>161</v>
      </c>
      <c r="AK136" s="407">
        <f t="shared" si="80"/>
        <v>15</v>
      </c>
      <c r="AL136" s="364" t="s">
        <v>751</v>
      </c>
      <c r="AM136" s="407">
        <f t="shared" si="72"/>
        <v>10</v>
      </c>
      <c r="AN136" s="364" t="s">
        <v>161</v>
      </c>
      <c r="AO136" s="407">
        <f t="shared" si="77"/>
        <v>5</v>
      </c>
      <c r="AP136" s="364" t="s">
        <v>161</v>
      </c>
      <c r="AQ136" s="407">
        <f t="shared" si="78"/>
        <v>0</v>
      </c>
      <c r="AR136" s="364" t="s">
        <v>162</v>
      </c>
      <c r="AS136" s="370"/>
      <c r="AT136" s="370"/>
      <c r="AU136" s="370"/>
      <c r="AV136" s="370"/>
      <c r="AW136" s="370"/>
      <c r="AX136" s="370"/>
      <c r="AY136" s="370"/>
      <c r="AZ136" s="370"/>
      <c r="BA136" s="451"/>
      <c r="BB136" s="448"/>
      <c r="BC136" s="451"/>
      <c r="BD136" s="361" t="s">
        <v>214</v>
      </c>
      <c r="BE136" s="371"/>
      <c r="BF136" s="345"/>
      <c r="BG136" s="371"/>
      <c r="BH136" s="345"/>
      <c r="BI136" s="371"/>
      <c r="BJ136" s="371"/>
      <c r="BK136" s="371"/>
      <c r="BL136" s="371"/>
      <c r="BM136" s="371"/>
      <c r="BN136" s="371"/>
      <c r="BO136" s="371"/>
      <c r="BP136" s="371"/>
      <c r="BQ136" s="406">
        <f t="shared" si="79"/>
        <v>55</v>
      </c>
      <c r="BR136" s="371"/>
      <c r="BS136" s="371"/>
      <c r="BT136" s="371"/>
      <c r="BU136" s="408"/>
      <c r="BV136" s="408"/>
      <c r="BW136" s="408"/>
      <c r="BX136" s="408"/>
      <c r="BY136" s="371"/>
      <c r="BZ136" s="293"/>
      <c r="CA136" s="291" t="s">
        <v>310</v>
      </c>
      <c r="CB136" s="293"/>
      <c r="CC136" s="291"/>
      <c r="CD136" s="293"/>
      <c r="CE136" s="291"/>
      <c r="CF136" s="293"/>
      <c r="CG136" s="291"/>
      <c r="CH136" s="293"/>
      <c r="CI136" s="294"/>
      <c r="CJ136" s="294"/>
      <c r="CK136" s="291"/>
      <c r="CL136" s="291"/>
      <c r="CM136" s="291"/>
      <c r="CN136" s="305"/>
      <c r="CO136" s="305">
        <v>1.04</v>
      </c>
      <c r="CP136" s="294"/>
      <c r="CQ136" s="294"/>
      <c r="CR136" s="293"/>
      <c r="CS136" s="293"/>
      <c r="CT136" s="294"/>
      <c r="CU136" s="294"/>
      <c r="CV136" s="293"/>
      <c r="CW136" s="293"/>
      <c r="CX136" s="305"/>
      <c r="CY136" s="305"/>
      <c r="CZ136" s="295">
        <v>36.369999999999997</v>
      </c>
      <c r="DA136" s="295"/>
      <c r="DB136" s="305"/>
      <c r="DC136" s="295"/>
      <c r="DD136" s="295"/>
      <c r="DE136" s="306"/>
      <c r="DF136" s="306"/>
      <c r="DG136" s="306"/>
      <c r="DH136" s="292"/>
      <c r="DI136" s="305"/>
      <c r="DJ136" s="305"/>
      <c r="DK136" s="305"/>
      <c r="DL136" s="305"/>
      <c r="DM136" s="305"/>
      <c r="DN136" s="306"/>
      <c r="DO136" s="296"/>
      <c r="DP136" s="294"/>
      <c r="DQ136" s="294"/>
      <c r="DR136" s="293"/>
      <c r="DS136" s="293"/>
      <c r="DT136" s="294"/>
      <c r="DU136" s="293"/>
      <c r="DV136" s="293"/>
      <c r="DW136" s="291"/>
      <c r="DX136" s="291"/>
      <c r="DY136" s="294"/>
      <c r="DZ136" s="294"/>
      <c r="EA136" s="293"/>
      <c r="EB136" s="294"/>
      <c r="EC136" s="293"/>
      <c r="ED136" s="292"/>
      <c r="EE136" s="292"/>
      <c r="EF136" s="292"/>
      <c r="EG136" s="292">
        <v>215000</v>
      </c>
      <c r="EH136" s="292"/>
      <c r="EI136" s="292">
        <v>193000</v>
      </c>
      <c r="EJ136" s="292"/>
      <c r="EK136" s="294"/>
    </row>
    <row r="137" spans="1:142" ht="30" hidden="1" x14ac:dyDescent="0.2">
      <c r="A137" s="403" t="s">
        <v>568</v>
      </c>
      <c r="B137" s="404" t="s">
        <v>233</v>
      </c>
      <c r="C137" s="404" t="s">
        <v>214</v>
      </c>
      <c r="D137" s="238" t="s">
        <v>759</v>
      </c>
      <c r="E137" s="238" t="s">
        <v>179</v>
      </c>
      <c r="F137" s="403"/>
      <c r="G137" s="403" t="s">
        <v>498</v>
      </c>
      <c r="H137" s="403"/>
      <c r="I137" s="403"/>
      <c r="J137" s="403" t="s">
        <v>561</v>
      </c>
      <c r="K137" s="403"/>
      <c r="L137" s="405">
        <v>468000</v>
      </c>
      <c r="M137" s="154"/>
      <c r="N137" s="462"/>
      <c r="O137" s="155"/>
      <c r="P137" s="367"/>
      <c r="Q137" s="367"/>
      <c r="R137" s="367"/>
      <c r="S137" s="406">
        <v>5.56</v>
      </c>
      <c r="T137" s="364">
        <v>9.75</v>
      </c>
      <c r="U137" s="462"/>
      <c r="V137" s="159" t="s">
        <v>155</v>
      </c>
      <c r="W137" s="365"/>
      <c r="X137" s="366">
        <f t="shared" si="73"/>
        <v>12289.657780298734</v>
      </c>
      <c r="Y137" s="367"/>
      <c r="Z137" s="367"/>
      <c r="AA137" s="367" t="s">
        <v>161</v>
      </c>
      <c r="AB137" s="365">
        <f t="shared" si="74"/>
        <v>0</v>
      </c>
      <c r="AC137" s="367"/>
      <c r="AD137" s="368">
        <f t="shared" si="75"/>
        <v>0</v>
      </c>
      <c r="AE137" s="367"/>
      <c r="AF137" s="407">
        <f t="shared" ref="AF137:AF168" si="82">IF(AU137&lt;30,0,IF(AU137&lt;50,5,IF(AU137&lt;65,10,IF(AU137&lt;79,15,IF(AU137&gt;80,20)))))</f>
        <v>0</v>
      </c>
      <c r="AG137" s="407">
        <f t="shared" si="76"/>
        <v>0</v>
      </c>
      <c r="AH137" s="407">
        <f t="shared" ref="AH137:AH168" si="83">IF(AA137="Yes",15,0)</f>
        <v>15</v>
      </c>
      <c r="AI137" s="407">
        <f t="shared" si="81"/>
        <v>10</v>
      </c>
      <c r="AJ137" s="364" t="s">
        <v>161</v>
      </c>
      <c r="AK137" s="407">
        <f t="shared" si="80"/>
        <v>15</v>
      </c>
      <c r="AL137" s="364" t="s">
        <v>751</v>
      </c>
      <c r="AM137" s="407">
        <f t="shared" ref="AM137:AM168" si="84">IF(AN137="Yes",10,0)</f>
        <v>10</v>
      </c>
      <c r="AN137" s="364" t="s">
        <v>161</v>
      </c>
      <c r="AO137" s="407">
        <f t="shared" si="77"/>
        <v>5</v>
      </c>
      <c r="AP137" s="364" t="s">
        <v>161</v>
      </c>
      <c r="AQ137" s="407">
        <f t="shared" si="78"/>
        <v>0</v>
      </c>
      <c r="AR137" s="364" t="s">
        <v>162</v>
      </c>
      <c r="AS137" s="370"/>
      <c r="AT137" s="370"/>
      <c r="AU137" s="370"/>
      <c r="AV137" s="370"/>
      <c r="AW137" s="370"/>
      <c r="AX137" s="370"/>
      <c r="AY137" s="370"/>
      <c r="AZ137" s="370"/>
      <c r="BA137" s="451"/>
      <c r="BB137" s="448"/>
      <c r="BC137" s="451"/>
      <c r="BD137" s="361" t="s">
        <v>214</v>
      </c>
      <c r="BE137" s="371"/>
      <c r="BF137" s="345"/>
      <c r="BG137" s="371"/>
      <c r="BH137" s="345"/>
      <c r="BI137" s="371"/>
      <c r="BJ137" s="371"/>
      <c r="BK137" s="371"/>
      <c r="BL137" s="371"/>
      <c r="BM137" s="371"/>
      <c r="BN137" s="371"/>
      <c r="BO137" s="371"/>
      <c r="BP137" s="371"/>
      <c r="BQ137" s="406">
        <f t="shared" si="79"/>
        <v>55</v>
      </c>
      <c r="BR137" s="371"/>
      <c r="BS137" s="371"/>
      <c r="BT137" s="371"/>
      <c r="BU137" s="408"/>
      <c r="BV137" s="408"/>
      <c r="BW137" s="408"/>
      <c r="BX137" s="408"/>
      <c r="BY137" s="371"/>
      <c r="BZ137" s="293"/>
      <c r="CA137" s="291" t="s">
        <v>233</v>
      </c>
      <c r="CB137" s="293"/>
      <c r="CC137" s="291"/>
      <c r="CD137" s="293"/>
      <c r="CE137" s="291"/>
      <c r="CF137" s="293"/>
      <c r="CG137" s="291"/>
      <c r="CH137" s="293"/>
      <c r="CI137" s="294"/>
      <c r="CJ137" s="294"/>
      <c r="CK137" s="291"/>
      <c r="CL137" s="291"/>
      <c r="CM137" s="291"/>
      <c r="CN137" s="305"/>
      <c r="CO137" s="305">
        <v>0.82</v>
      </c>
      <c r="CP137" s="294"/>
      <c r="CQ137" s="294"/>
      <c r="CR137" s="293"/>
      <c r="CS137" s="293"/>
      <c r="CT137" s="294"/>
      <c r="CU137" s="294"/>
      <c r="CV137" s="293"/>
      <c r="CW137" s="293"/>
      <c r="CX137" s="305"/>
      <c r="CY137" s="305"/>
      <c r="CZ137" s="295">
        <v>46.44</v>
      </c>
      <c r="DA137" s="295"/>
      <c r="DB137" s="305"/>
      <c r="DC137" s="295"/>
      <c r="DD137" s="295"/>
      <c r="DE137" s="306"/>
      <c r="DF137" s="306"/>
      <c r="DG137" s="306"/>
      <c r="DH137" s="292"/>
      <c r="DI137" s="305"/>
      <c r="DJ137" s="305"/>
      <c r="DK137" s="305"/>
      <c r="DL137" s="305"/>
      <c r="DM137" s="305"/>
      <c r="DN137" s="306"/>
      <c r="DO137" s="296"/>
      <c r="DP137" s="294"/>
      <c r="DQ137" s="294"/>
      <c r="DR137" s="293"/>
      <c r="DS137" s="293"/>
      <c r="DT137" s="294"/>
      <c r="DU137" s="293"/>
      <c r="DV137" s="293"/>
      <c r="DW137" s="291"/>
      <c r="DX137" s="291"/>
      <c r="DY137" s="294"/>
      <c r="DZ137" s="294"/>
      <c r="EA137" s="293"/>
      <c r="EB137" s="294"/>
      <c r="EC137" s="293"/>
      <c r="ED137" s="292"/>
      <c r="EE137" s="292"/>
      <c r="EF137" s="292"/>
      <c r="EG137" s="292">
        <v>520000</v>
      </c>
      <c r="EH137" s="292"/>
      <c r="EI137" s="292">
        <v>468000</v>
      </c>
      <c r="EJ137" s="292"/>
      <c r="EK137" s="294"/>
    </row>
    <row r="138" spans="1:142" ht="30" hidden="1" x14ac:dyDescent="0.2">
      <c r="A138" s="403" t="s">
        <v>570</v>
      </c>
      <c r="B138" s="404" t="s">
        <v>242</v>
      </c>
      <c r="C138" s="404" t="s">
        <v>214</v>
      </c>
      <c r="D138" s="238" t="s">
        <v>759</v>
      </c>
      <c r="E138" s="238" t="s">
        <v>179</v>
      </c>
      <c r="F138" s="403"/>
      <c r="G138" s="403" t="s">
        <v>514</v>
      </c>
      <c r="H138" s="403"/>
      <c r="I138" s="403"/>
      <c r="J138" s="403" t="s">
        <v>561</v>
      </c>
      <c r="K138" s="403"/>
      <c r="L138" s="405">
        <v>1080000</v>
      </c>
      <c r="M138" s="154"/>
      <c r="N138" s="462"/>
      <c r="O138" s="155"/>
      <c r="P138" s="367"/>
      <c r="Q138" s="367"/>
      <c r="R138" s="367"/>
      <c r="S138" s="406">
        <v>5.56</v>
      </c>
      <c r="T138" s="364">
        <v>15</v>
      </c>
      <c r="U138" s="462"/>
      <c r="V138" s="159" t="s">
        <v>155</v>
      </c>
      <c r="W138" s="365"/>
      <c r="X138" s="366">
        <f t="shared" si="73"/>
        <v>15162.235924390983</v>
      </c>
      <c r="Y138" s="367"/>
      <c r="Z138" s="367"/>
      <c r="AA138" s="367" t="s">
        <v>161</v>
      </c>
      <c r="AB138" s="365">
        <f t="shared" si="74"/>
        <v>0</v>
      </c>
      <c r="AC138" s="367"/>
      <c r="AD138" s="368">
        <f t="shared" si="75"/>
        <v>0</v>
      </c>
      <c r="AE138" s="367"/>
      <c r="AF138" s="407">
        <f t="shared" si="82"/>
        <v>0</v>
      </c>
      <c r="AG138" s="407">
        <f t="shared" si="76"/>
        <v>0</v>
      </c>
      <c r="AH138" s="407">
        <f t="shared" si="83"/>
        <v>15</v>
      </c>
      <c r="AI138" s="407">
        <f t="shared" si="81"/>
        <v>10</v>
      </c>
      <c r="AJ138" s="364" t="s">
        <v>161</v>
      </c>
      <c r="AK138" s="407">
        <f t="shared" si="80"/>
        <v>15</v>
      </c>
      <c r="AL138" s="364" t="s">
        <v>751</v>
      </c>
      <c r="AM138" s="407">
        <f t="shared" si="84"/>
        <v>10</v>
      </c>
      <c r="AN138" s="364" t="s">
        <v>161</v>
      </c>
      <c r="AO138" s="407">
        <f t="shared" si="77"/>
        <v>5</v>
      </c>
      <c r="AP138" s="364" t="s">
        <v>161</v>
      </c>
      <c r="AQ138" s="407">
        <f t="shared" si="78"/>
        <v>0</v>
      </c>
      <c r="AR138" s="364" t="s">
        <v>162</v>
      </c>
      <c r="AS138" s="370"/>
      <c r="AT138" s="370"/>
      <c r="AU138" s="370"/>
      <c r="AV138" s="370"/>
      <c r="AW138" s="370"/>
      <c r="AX138" s="370"/>
      <c r="AY138" s="370"/>
      <c r="AZ138" s="370"/>
      <c r="BA138" s="451"/>
      <c r="BB138" s="448"/>
      <c r="BC138" s="451"/>
      <c r="BD138" s="345" t="s">
        <v>214</v>
      </c>
      <c r="BE138" s="371"/>
      <c r="BF138" s="345"/>
      <c r="BG138" s="371"/>
      <c r="BH138" s="345"/>
      <c r="BI138" s="371"/>
      <c r="BJ138" s="371"/>
      <c r="BK138" s="371"/>
      <c r="BL138" s="371"/>
      <c r="BM138" s="371"/>
      <c r="BN138" s="371"/>
      <c r="BO138" s="371"/>
      <c r="BP138" s="371"/>
      <c r="BQ138" s="406">
        <f t="shared" si="79"/>
        <v>55</v>
      </c>
      <c r="BR138" s="371"/>
      <c r="BS138" s="371"/>
      <c r="BT138" s="371"/>
      <c r="BU138" s="408"/>
      <c r="BV138" s="408"/>
      <c r="BW138" s="408"/>
      <c r="BX138" s="408"/>
      <c r="BY138" s="371"/>
      <c r="BZ138" s="293"/>
      <c r="CA138" s="291" t="s">
        <v>242</v>
      </c>
      <c r="CB138" s="293"/>
      <c r="CC138" s="291"/>
      <c r="CD138" s="293"/>
      <c r="CE138" s="291"/>
      <c r="CF138" s="293"/>
      <c r="CG138" s="291"/>
      <c r="CH138" s="293"/>
      <c r="CI138" s="294"/>
      <c r="CJ138" s="294"/>
      <c r="CK138" s="291"/>
      <c r="CL138" s="291"/>
      <c r="CM138" s="291"/>
      <c r="CN138" s="305"/>
      <c r="CO138" s="305">
        <v>1.04</v>
      </c>
      <c r="CP138" s="294"/>
      <c r="CQ138" s="294"/>
      <c r="CR138" s="293"/>
      <c r="CS138" s="293"/>
      <c r="CT138" s="294"/>
      <c r="CU138" s="294"/>
      <c r="CV138" s="293"/>
      <c r="CW138" s="293"/>
      <c r="CX138" s="305"/>
      <c r="CY138" s="305"/>
      <c r="CZ138" s="295">
        <v>68.489999999999995</v>
      </c>
      <c r="DA138" s="295"/>
      <c r="DB138" s="305"/>
      <c r="DC138" s="295"/>
      <c r="DD138" s="295"/>
      <c r="DE138" s="306"/>
      <c r="DF138" s="306"/>
      <c r="DG138" s="306"/>
      <c r="DH138" s="292"/>
      <c r="DI138" s="305"/>
      <c r="DJ138" s="305"/>
      <c r="DK138" s="305"/>
      <c r="DL138" s="305"/>
      <c r="DM138" s="305"/>
      <c r="DN138" s="306"/>
      <c r="DO138" s="296"/>
      <c r="DP138" s="294"/>
      <c r="DQ138" s="294"/>
      <c r="DR138" s="293"/>
      <c r="DS138" s="293"/>
      <c r="DT138" s="294"/>
      <c r="DU138" s="293"/>
      <c r="DV138" s="293"/>
      <c r="DW138" s="291"/>
      <c r="DX138" s="291"/>
      <c r="DY138" s="294"/>
      <c r="DZ138" s="294"/>
      <c r="EA138" s="293"/>
      <c r="EB138" s="294"/>
      <c r="EC138" s="293"/>
      <c r="ED138" s="292"/>
      <c r="EE138" s="292"/>
      <c r="EF138" s="292"/>
      <c r="EG138" s="292">
        <v>1125000</v>
      </c>
      <c r="EH138" s="292"/>
      <c r="EI138" s="292">
        <v>1080000</v>
      </c>
      <c r="EJ138" s="292"/>
      <c r="EK138" s="294"/>
    </row>
    <row r="139" spans="1:142" ht="30" hidden="1" x14ac:dyDescent="0.2">
      <c r="A139" s="403" t="s">
        <v>571</v>
      </c>
      <c r="B139" s="404" t="s">
        <v>242</v>
      </c>
      <c r="C139" s="404" t="s">
        <v>214</v>
      </c>
      <c r="D139" s="238" t="s">
        <v>759</v>
      </c>
      <c r="E139" s="238" t="s">
        <v>179</v>
      </c>
      <c r="F139" s="403"/>
      <c r="G139" s="403" t="s">
        <v>514</v>
      </c>
      <c r="H139" s="403"/>
      <c r="I139" s="403"/>
      <c r="J139" s="403" t="s">
        <v>561</v>
      </c>
      <c r="K139" s="403"/>
      <c r="L139" s="405">
        <v>1012500</v>
      </c>
      <c r="M139" s="154"/>
      <c r="N139" s="462"/>
      <c r="O139" s="155"/>
      <c r="P139" s="367"/>
      <c r="Q139" s="367"/>
      <c r="R139" s="367"/>
      <c r="S139" s="406">
        <v>5.56</v>
      </c>
      <c r="T139" s="364">
        <v>13.5</v>
      </c>
      <c r="U139" s="462"/>
      <c r="V139" s="159" t="s">
        <v>155</v>
      </c>
      <c r="W139" s="365"/>
      <c r="X139" s="366">
        <f t="shared" si="73"/>
        <v>14214.596179116548</v>
      </c>
      <c r="Y139" s="367"/>
      <c r="Z139" s="367"/>
      <c r="AA139" s="367" t="s">
        <v>161</v>
      </c>
      <c r="AB139" s="365">
        <f t="shared" si="74"/>
        <v>0</v>
      </c>
      <c r="AC139" s="367"/>
      <c r="AD139" s="368">
        <f t="shared" si="75"/>
        <v>0</v>
      </c>
      <c r="AE139" s="367"/>
      <c r="AF139" s="407">
        <f t="shared" si="82"/>
        <v>0</v>
      </c>
      <c r="AG139" s="407">
        <f t="shared" si="76"/>
        <v>0</v>
      </c>
      <c r="AH139" s="407">
        <f t="shared" si="83"/>
        <v>15</v>
      </c>
      <c r="AI139" s="407">
        <f t="shared" si="81"/>
        <v>10</v>
      </c>
      <c r="AJ139" s="364" t="s">
        <v>161</v>
      </c>
      <c r="AK139" s="407">
        <f t="shared" si="80"/>
        <v>15</v>
      </c>
      <c r="AL139" s="364" t="s">
        <v>751</v>
      </c>
      <c r="AM139" s="407">
        <f t="shared" si="84"/>
        <v>10</v>
      </c>
      <c r="AN139" s="364" t="s">
        <v>161</v>
      </c>
      <c r="AO139" s="407">
        <f t="shared" si="77"/>
        <v>5</v>
      </c>
      <c r="AP139" s="364" t="s">
        <v>161</v>
      </c>
      <c r="AQ139" s="407">
        <f t="shared" si="78"/>
        <v>0</v>
      </c>
      <c r="AR139" s="364" t="s">
        <v>162</v>
      </c>
      <c r="AS139" s="370"/>
      <c r="AT139" s="370"/>
      <c r="AU139" s="370"/>
      <c r="AV139" s="370"/>
      <c r="AW139" s="370"/>
      <c r="AX139" s="370"/>
      <c r="AY139" s="370"/>
      <c r="AZ139" s="370"/>
      <c r="BA139" s="451"/>
      <c r="BB139" s="448"/>
      <c r="BC139" s="451"/>
      <c r="BD139" s="345" t="s">
        <v>214</v>
      </c>
      <c r="BE139" s="371"/>
      <c r="BF139" s="345"/>
      <c r="BG139" s="371"/>
      <c r="BH139" s="345"/>
      <c r="BI139" s="371"/>
      <c r="BJ139" s="371"/>
      <c r="BK139" s="371"/>
      <c r="BL139" s="371"/>
      <c r="BM139" s="371"/>
      <c r="BN139" s="371"/>
      <c r="BO139" s="371"/>
      <c r="BP139" s="371"/>
      <c r="BQ139" s="406">
        <f t="shared" si="79"/>
        <v>55</v>
      </c>
      <c r="BR139" s="371"/>
      <c r="BS139" s="371"/>
      <c r="BT139" s="371"/>
      <c r="BU139" s="408"/>
      <c r="BV139" s="408"/>
      <c r="BW139" s="408"/>
      <c r="BX139" s="408"/>
      <c r="BY139" s="371"/>
      <c r="BZ139" s="293"/>
      <c r="CA139" s="291" t="s">
        <v>242</v>
      </c>
      <c r="CB139" s="293"/>
      <c r="CC139" s="291"/>
      <c r="CD139" s="293"/>
      <c r="CE139" s="291"/>
      <c r="CF139" s="293"/>
      <c r="CG139" s="291"/>
      <c r="CH139" s="293"/>
      <c r="CI139" s="294"/>
      <c r="CJ139" s="294"/>
      <c r="CK139" s="291"/>
      <c r="CL139" s="291"/>
      <c r="CM139" s="291"/>
      <c r="CN139" s="305"/>
      <c r="CO139" s="305">
        <v>1.04</v>
      </c>
      <c r="CP139" s="294"/>
      <c r="CQ139" s="294"/>
      <c r="CR139" s="293"/>
      <c r="CS139" s="293"/>
      <c r="CT139" s="294"/>
      <c r="CU139" s="294"/>
      <c r="CV139" s="293"/>
      <c r="CW139" s="293"/>
      <c r="CX139" s="305"/>
      <c r="CY139" s="305"/>
      <c r="CZ139" s="295">
        <v>68.489999999999995</v>
      </c>
      <c r="DA139" s="295"/>
      <c r="DB139" s="305"/>
      <c r="DC139" s="295"/>
      <c r="DD139" s="295"/>
      <c r="DE139" s="306"/>
      <c r="DF139" s="306"/>
      <c r="DG139" s="306"/>
      <c r="DH139" s="292"/>
      <c r="DI139" s="305"/>
      <c r="DJ139" s="305"/>
      <c r="DK139" s="305"/>
      <c r="DL139" s="305"/>
      <c r="DM139" s="305"/>
      <c r="DN139" s="306"/>
      <c r="DO139" s="296"/>
      <c r="DP139" s="294"/>
      <c r="DQ139" s="294"/>
      <c r="DR139" s="293"/>
      <c r="DS139" s="293"/>
      <c r="DT139" s="294"/>
      <c r="DU139" s="293"/>
      <c r="DV139" s="293"/>
      <c r="DW139" s="291"/>
      <c r="DX139" s="291"/>
      <c r="DY139" s="294"/>
      <c r="DZ139" s="294"/>
      <c r="EA139" s="293"/>
      <c r="EB139" s="294"/>
      <c r="EC139" s="293"/>
      <c r="ED139" s="292"/>
      <c r="EE139" s="292"/>
      <c r="EF139" s="292"/>
      <c r="EG139" s="292">
        <v>1125000</v>
      </c>
      <c r="EH139" s="292"/>
      <c r="EI139" s="292">
        <v>1012500</v>
      </c>
      <c r="EJ139" s="292"/>
      <c r="EK139" s="294"/>
    </row>
    <row r="140" spans="1:142" ht="30" hidden="1" x14ac:dyDescent="0.2">
      <c r="A140" s="403" t="s">
        <v>572</v>
      </c>
      <c r="B140" s="404" t="s">
        <v>242</v>
      </c>
      <c r="C140" s="404" t="s">
        <v>214</v>
      </c>
      <c r="D140" s="238" t="s">
        <v>759</v>
      </c>
      <c r="E140" s="238" t="s">
        <v>179</v>
      </c>
      <c r="F140" s="403"/>
      <c r="G140" s="403" t="s">
        <v>514</v>
      </c>
      <c r="H140" s="403"/>
      <c r="I140" s="403"/>
      <c r="J140" s="403" t="s">
        <v>561</v>
      </c>
      <c r="K140" s="403"/>
      <c r="L140" s="405">
        <v>1813500</v>
      </c>
      <c r="M140" s="154"/>
      <c r="N140" s="462"/>
      <c r="O140" s="155"/>
      <c r="P140" s="367"/>
      <c r="Q140" s="367"/>
      <c r="R140" s="367"/>
      <c r="S140" s="406">
        <v>5.56</v>
      </c>
      <c r="T140" s="364">
        <v>13.5</v>
      </c>
      <c r="U140" s="462"/>
      <c r="V140" s="159" t="s">
        <v>155</v>
      </c>
      <c r="W140" s="365"/>
      <c r="X140" s="366">
        <f t="shared" si="73"/>
        <v>25459.921156373195</v>
      </c>
      <c r="Y140" s="367"/>
      <c r="Z140" s="367"/>
      <c r="AA140" s="367" t="s">
        <v>161</v>
      </c>
      <c r="AB140" s="365">
        <f t="shared" si="74"/>
        <v>0</v>
      </c>
      <c r="AC140" s="367"/>
      <c r="AD140" s="368">
        <f t="shared" si="75"/>
        <v>0</v>
      </c>
      <c r="AE140" s="367"/>
      <c r="AF140" s="407">
        <f t="shared" si="82"/>
        <v>0</v>
      </c>
      <c r="AG140" s="407">
        <f t="shared" si="76"/>
        <v>0</v>
      </c>
      <c r="AH140" s="407">
        <f t="shared" si="83"/>
        <v>15</v>
      </c>
      <c r="AI140" s="407">
        <f t="shared" si="81"/>
        <v>10</v>
      </c>
      <c r="AJ140" s="364" t="s">
        <v>161</v>
      </c>
      <c r="AK140" s="407">
        <f t="shared" si="80"/>
        <v>15</v>
      </c>
      <c r="AL140" s="364" t="s">
        <v>751</v>
      </c>
      <c r="AM140" s="407">
        <f t="shared" si="84"/>
        <v>10</v>
      </c>
      <c r="AN140" s="364" t="s">
        <v>161</v>
      </c>
      <c r="AO140" s="407">
        <f t="shared" si="77"/>
        <v>5</v>
      </c>
      <c r="AP140" s="364" t="s">
        <v>161</v>
      </c>
      <c r="AQ140" s="407">
        <f t="shared" si="78"/>
        <v>0</v>
      </c>
      <c r="AR140" s="364" t="s">
        <v>162</v>
      </c>
      <c r="AS140" s="370"/>
      <c r="AT140" s="370"/>
      <c r="AU140" s="370"/>
      <c r="AV140" s="370"/>
      <c r="AW140" s="370"/>
      <c r="AX140" s="370"/>
      <c r="AY140" s="370"/>
      <c r="AZ140" s="370"/>
      <c r="BA140" s="451"/>
      <c r="BB140" s="448"/>
      <c r="BC140" s="451"/>
      <c r="BD140" s="361" t="s">
        <v>214</v>
      </c>
      <c r="BE140" s="371"/>
      <c r="BF140" s="345"/>
      <c r="BG140" s="371"/>
      <c r="BH140" s="345"/>
      <c r="BI140" s="371"/>
      <c r="BJ140" s="371"/>
      <c r="BK140" s="371"/>
      <c r="BL140" s="371"/>
      <c r="BM140" s="371"/>
      <c r="BN140" s="371"/>
      <c r="BO140" s="371"/>
      <c r="BP140" s="371"/>
      <c r="BQ140" s="406">
        <f t="shared" si="79"/>
        <v>55</v>
      </c>
      <c r="BR140" s="371"/>
      <c r="BS140" s="371"/>
      <c r="BT140" s="371"/>
      <c r="BU140" s="408"/>
      <c r="BV140" s="408"/>
      <c r="BW140" s="408"/>
      <c r="BX140" s="408"/>
      <c r="BY140" s="371"/>
      <c r="BZ140" s="293"/>
      <c r="CA140" s="291" t="s">
        <v>242</v>
      </c>
      <c r="CB140" s="293"/>
      <c r="CC140" s="291"/>
      <c r="CD140" s="293"/>
      <c r="CE140" s="291"/>
      <c r="CF140" s="293"/>
      <c r="CG140" s="291"/>
      <c r="CH140" s="293"/>
      <c r="CI140" s="294"/>
      <c r="CJ140" s="294"/>
      <c r="CK140" s="291"/>
      <c r="CL140" s="291"/>
      <c r="CM140" s="291"/>
      <c r="CN140" s="305"/>
      <c r="CO140" s="305">
        <v>1.04</v>
      </c>
      <c r="CP140" s="294"/>
      <c r="CQ140" s="294"/>
      <c r="CR140" s="293"/>
      <c r="CS140" s="293"/>
      <c r="CT140" s="294"/>
      <c r="CU140" s="294"/>
      <c r="CV140" s="293"/>
      <c r="CW140" s="293"/>
      <c r="CX140" s="305"/>
      <c r="CY140" s="305"/>
      <c r="CZ140" s="295">
        <v>68.489999999999995</v>
      </c>
      <c r="DA140" s="295"/>
      <c r="DB140" s="305"/>
      <c r="DC140" s="295"/>
      <c r="DD140" s="295"/>
      <c r="DE140" s="306"/>
      <c r="DF140" s="306"/>
      <c r="DG140" s="306"/>
      <c r="DH140" s="292"/>
      <c r="DI140" s="305"/>
      <c r="DJ140" s="305"/>
      <c r="DK140" s="305"/>
      <c r="DL140" s="305"/>
      <c r="DM140" s="305"/>
      <c r="DN140" s="306"/>
      <c r="DO140" s="296"/>
      <c r="DP140" s="294"/>
      <c r="DQ140" s="294"/>
      <c r="DR140" s="293"/>
      <c r="DS140" s="293"/>
      <c r="DT140" s="294"/>
      <c r="DU140" s="293"/>
      <c r="DV140" s="293"/>
      <c r="DW140" s="291"/>
      <c r="DX140" s="291"/>
      <c r="DY140" s="294"/>
      <c r="DZ140" s="294"/>
      <c r="EA140" s="293"/>
      <c r="EB140" s="294"/>
      <c r="EC140" s="293"/>
      <c r="ED140" s="292"/>
      <c r="EE140" s="292"/>
      <c r="EF140" s="292"/>
      <c r="EG140" s="292">
        <v>2015000</v>
      </c>
      <c r="EH140" s="292"/>
      <c r="EI140" s="292">
        <v>1813500</v>
      </c>
      <c r="EJ140" s="292"/>
      <c r="EK140" s="294"/>
    </row>
    <row r="141" spans="1:142" ht="30" hidden="1" x14ac:dyDescent="0.2">
      <c r="A141" s="403" t="s">
        <v>573</v>
      </c>
      <c r="B141" s="404" t="s">
        <v>242</v>
      </c>
      <c r="C141" s="404" t="s">
        <v>214</v>
      </c>
      <c r="D141" s="238" t="s">
        <v>759</v>
      </c>
      <c r="E141" s="238" t="s">
        <v>179</v>
      </c>
      <c r="F141" s="403"/>
      <c r="G141" s="403" t="s">
        <v>514</v>
      </c>
      <c r="H141" s="403"/>
      <c r="I141" s="403"/>
      <c r="J141" s="403" t="s">
        <v>557</v>
      </c>
      <c r="K141" s="403"/>
      <c r="L141" s="405">
        <v>2547000</v>
      </c>
      <c r="M141" s="154"/>
      <c r="N141" s="462"/>
      <c r="O141" s="155"/>
      <c r="P141" s="367"/>
      <c r="Q141" s="367"/>
      <c r="R141" s="367"/>
      <c r="S141" s="406">
        <v>4.26</v>
      </c>
      <c r="T141" s="364">
        <v>15</v>
      </c>
      <c r="U141" s="462"/>
      <c r="V141" s="159" t="s">
        <v>155</v>
      </c>
      <c r="W141" s="365"/>
      <c r="X141" s="366">
        <f t="shared" si="73"/>
        <v>35757.606388355402</v>
      </c>
      <c r="Y141" s="367"/>
      <c r="Z141" s="367"/>
      <c r="AA141" s="367" t="s">
        <v>161</v>
      </c>
      <c r="AB141" s="365">
        <f t="shared" si="74"/>
        <v>0</v>
      </c>
      <c r="AC141" s="367"/>
      <c r="AD141" s="368">
        <f t="shared" si="75"/>
        <v>0</v>
      </c>
      <c r="AE141" s="367"/>
      <c r="AF141" s="407">
        <f t="shared" si="82"/>
        <v>0</v>
      </c>
      <c r="AG141" s="407">
        <f t="shared" si="76"/>
        <v>0</v>
      </c>
      <c r="AH141" s="407">
        <f t="shared" si="83"/>
        <v>15</v>
      </c>
      <c r="AI141" s="407">
        <f t="shared" si="81"/>
        <v>10</v>
      </c>
      <c r="AJ141" s="364" t="s">
        <v>161</v>
      </c>
      <c r="AK141" s="407">
        <f t="shared" si="80"/>
        <v>15</v>
      </c>
      <c r="AL141" s="364" t="s">
        <v>751</v>
      </c>
      <c r="AM141" s="407">
        <f t="shared" si="84"/>
        <v>10</v>
      </c>
      <c r="AN141" s="364" t="s">
        <v>161</v>
      </c>
      <c r="AO141" s="407">
        <f t="shared" si="77"/>
        <v>5</v>
      </c>
      <c r="AP141" s="364" t="s">
        <v>161</v>
      </c>
      <c r="AQ141" s="407">
        <f t="shared" si="78"/>
        <v>0</v>
      </c>
      <c r="AR141" s="364" t="s">
        <v>162</v>
      </c>
      <c r="AS141" s="370"/>
      <c r="AT141" s="370"/>
      <c r="AU141" s="370"/>
      <c r="AV141" s="370"/>
      <c r="AW141" s="370"/>
      <c r="AX141" s="370"/>
      <c r="AY141" s="370"/>
      <c r="AZ141" s="370"/>
      <c r="BA141" s="451"/>
      <c r="BB141" s="448"/>
      <c r="BC141" s="451"/>
      <c r="BD141" s="345" t="s">
        <v>214</v>
      </c>
      <c r="BE141" s="371"/>
      <c r="BF141" s="345"/>
      <c r="BG141" s="371"/>
      <c r="BH141" s="345"/>
      <c r="BI141" s="371"/>
      <c r="BJ141" s="371"/>
      <c r="BK141" s="371"/>
      <c r="BL141" s="371"/>
      <c r="BM141" s="371"/>
      <c r="BN141" s="371"/>
      <c r="BO141" s="371"/>
      <c r="BP141" s="371"/>
      <c r="BQ141" s="406">
        <f t="shared" si="79"/>
        <v>55</v>
      </c>
      <c r="BR141" s="371"/>
      <c r="BS141" s="371"/>
      <c r="BT141" s="371"/>
      <c r="BU141" s="408"/>
      <c r="BV141" s="408"/>
      <c r="BW141" s="408"/>
      <c r="BX141" s="408"/>
      <c r="BY141" s="371"/>
      <c r="BZ141" s="293"/>
      <c r="CA141" s="291" t="s">
        <v>242</v>
      </c>
      <c r="CB141" s="293"/>
      <c r="CC141" s="291"/>
      <c r="CD141" s="293"/>
      <c r="CE141" s="291"/>
      <c r="CF141" s="293"/>
      <c r="CG141" s="291"/>
      <c r="CH141" s="293"/>
      <c r="CI141" s="294"/>
      <c r="CJ141" s="294"/>
      <c r="CK141" s="291"/>
      <c r="CL141" s="291"/>
      <c r="CM141" s="291"/>
      <c r="CN141" s="305"/>
      <c r="CO141" s="305">
        <v>1.04</v>
      </c>
      <c r="CP141" s="294"/>
      <c r="CQ141" s="294"/>
      <c r="CR141" s="293"/>
      <c r="CS141" s="293"/>
      <c r="CT141" s="294"/>
      <c r="CU141" s="294"/>
      <c r="CV141" s="293"/>
      <c r="CW141" s="293"/>
      <c r="CX141" s="305"/>
      <c r="CY141" s="305"/>
      <c r="CZ141" s="295">
        <v>68.489999999999995</v>
      </c>
      <c r="DA141" s="295"/>
      <c r="DB141" s="305"/>
      <c r="DC141" s="295"/>
      <c r="DD141" s="295"/>
      <c r="DE141" s="306"/>
      <c r="DF141" s="306"/>
      <c r="DG141" s="306"/>
      <c r="DH141" s="292"/>
      <c r="DI141" s="305"/>
      <c r="DJ141" s="305"/>
      <c r="DK141" s="305"/>
      <c r="DL141" s="305"/>
      <c r="DM141" s="305"/>
      <c r="DN141" s="306"/>
      <c r="DO141" s="296"/>
      <c r="DP141" s="294"/>
      <c r="DQ141" s="294"/>
      <c r="DR141" s="293"/>
      <c r="DS141" s="293"/>
      <c r="DT141" s="294"/>
      <c r="DU141" s="293"/>
      <c r="DV141" s="293"/>
      <c r="DW141" s="291"/>
      <c r="DX141" s="291"/>
      <c r="DY141" s="294"/>
      <c r="DZ141" s="294"/>
      <c r="EA141" s="293"/>
      <c r="EB141" s="294"/>
      <c r="EC141" s="293"/>
      <c r="ED141" s="292"/>
      <c r="EE141" s="292"/>
      <c r="EF141" s="292"/>
      <c r="EG141" s="292">
        <v>2830000</v>
      </c>
      <c r="EH141" s="292"/>
      <c r="EI141" s="292">
        <v>2547000</v>
      </c>
      <c r="EJ141" s="292"/>
      <c r="EK141" s="294"/>
      <c r="EL141" s="430"/>
    </row>
    <row r="142" spans="1:142" ht="213" hidden="1" customHeight="1" x14ac:dyDescent="0.2">
      <c r="A142" s="403" t="s">
        <v>574</v>
      </c>
      <c r="B142" s="404" t="s">
        <v>327</v>
      </c>
      <c r="C142" s="404" t="s">
        <v>214</v>
      </c>
      <c r="D142" s="238" t="s">
        <v>759</v>
      </c>
      <c r="E142" s="238" t="s">
        <v>179</v>
      </c>
      <c r="F142" s="403"/>
      <c r="G142" s="403" t="s">
        <v>536</v>
      </c>
      <c r="H142" s="403"/>
      <c r="I142" s="403"/>
      <c r="J142" s="403" t="s">
        <v>561</v>
      </c>
      <c r="K142" s="403"/>
      <c r="L142" s="405">
        <v>1048500</v>
      </c>
      <c r="M142" s="154"/>
      <c r="N142" s="462"/>
      <c r="O142" s="155"/>
      <c r="P142" s="367"/>
      <c r="Q142" s="367"/>
      <c r="R142" s="367"/>
      <c r="S142" s="406">
        <v>4.0599999999999996</v>
      </c>
      <c r="T142" s="364">
        <v>8.25</v>
      </c>
      <c r="U142" s="462"/>
      <c r="V142" s="159" t="s">
        <v>155</v>
      </c>
      <c r="W142" s="365"/>
      <c r="X142" s="366">
        <f t="shared" si="73"/>
        <v>23976.455737884862</v>
      </c>
      <c r="Y142" s="367"/>
      <c r="Z142" s="367"/>
      <c r="AA142" s="367" t="s">
        <v>161</v>
      </c>
      <c r="AB142" s="365">
        <f t="shared" si="74"/>
        <v>0</v>
      </c>
      <c r="AC142" s="367"/>
      <c r="AD142" s="368">
        <f t="shared" si="75"/>
        <v>0</v>
      </c>
      <c r="AE142" s="367"/>
      <c r="AF142" s="407">
        <f t="shared" si="82"/>
        <v>0</v>
      </c>
      <c r="AG142" s="407">
        <f t="shared" si="76"/>
        <v>0</v>
      </c>
      <c r="AH142" s="407">
        <f t="shared" si="83"/>
        <v>15</v>
      </c>
      <c r="AI142" s="407">
        <f t="shared" si="81"/>
        <v>10</v>
      </c>
      <c r="AJ142" s="364" t="s">
        <v>161</v>
      </c>
      <c r="AK142" s="407">
        <f t="shared" si="80"/>
        <v>15</v>
      </c>
      <c r="AL142" s="364" t="s">
        <v>751</v>
      </c>
      <c r="AM142" s="407">
        <f t="shared" si="84"/>
        <v>10</v>
      </c>
      <c r="AN142" s="364" t="s">
        <v>161</v>
      </c>
      <c r="AO142" s="407">
        <f t="shared" si="77"/>
        <v>5</v>
      </c>
      <c r="AP142" s="364" t="s">
        <v>161</v>
      </c>
      <c r="AQ142" s="407">
        <f t="shared" si="78"/>
        <v>0</v>
      </c>
      <c r="AR142" s="364" t="s">
        <v>162</v>
      </c>
      <c r="AS142" s="370"/>
      <c r="AT142" s="370"/>
      <c r="AU142" s="370"/>
      <c r="AV142" s="370"/>
      <c r="AW142" s="370"/>
      <c r="AX142" s="370"/>
      <c r="AY142" s="370"/>
      <c r="AZ142" s="370"/>
      <c r="BA142" s="451"/>
      <c r="BB142" s="448"/>
      <c r="BC142" s="451"/>
      <c r="BD142" s="345" t="s">
        <v>214</v>
      </c>
      <c r="BE142" s="371"/>
      <c r="BF142" s="345"/>
      <c r="BG142" s="371"/>
      <c r="BH142" s="345"/>
      <c r="BI142" s="371"/>
      <c r="BJ142" s="371"/>
      <c r="BK142" s="371"/>
      <c r="BL142" s="371"/>
      <c r="BM142" s="371"/>
      <c r="BN142" s="371"/>
      <c r="BO142" s="371"/>
      <c r="BP142" s="371"/>
      <c r="BQ142" s="406">
        <f t="shared" si="79"/>
        <v>55</v>
      </c>
      <c r="BR142" s="371"/>
      <c r="BS142" s="371"/>
      <c r="BT142" s="371"/>
      <c r="BU142" s="408"/>
      <c r="BV142" s="408"/>
      <c r="BW142" s="408"/>
      <c r="BX142" s="408"/>
      <c r="BY142" s="371"/>
      <c r="BZ142" s="293"/>
      <c r="CA142" s="291" t="s">
        <v>327</v>
      </c>
      <c r="CB142" s="293"/>
      <c r="CC142" s="291"/>
      <c r="CD142" s="293"/>
      <c r="CE142" s="291"/>
      <c r="CF142" s="293"/>
      <c r="CG142" s="291"/>
      <c r="CH142" s="293"/>
      <c r="CI142" s="294"/>
      <c r="CJ142" s="294"/>
      <c r="CK142" s="291"/>
      <c r="CL142" s="291"/>
      <c r="CM142" s="291"/>
      <c r="CN142" s="305"/>
      <c r="CO142" s="305">
        <v>1.1399999999999999</v>
      </c>
      <c r="CP142" s="294"/>
      <c r="CQ142" s="294"/>
      <c r="CR142" s="293"/>
      <c r="CS142" s="293"/>
      <c r="CT142" s="294"/>
      <c r="CU142" s="294"/>
      <c r="CV142" s="293"/>
      <c r="CW142" s="293"/>
      <c r="CX142" s="305"/>
      <c r="CY142" s="305"/>
      <c r="CZ142" s="295">
        <v>38.36</v>
      </c>
      <c r="DA142" s="295"/>
      <c r="DB142" s="305"/>
      <c r="DC142" s="295"/>
      <c r="DD142" s="295"/>
      <c r="DE142" s="306"/>
      <c r="DF142" s="306"/>
      <c r="DG142" s="306"/>
      <c r="DH142" s="292"/>
      <c r="DI142" s="305"/>
      <c r="DJ142" s="305"/>
      <c r="DK142" s="305"/>
      <c r="DL142" s="305"/>
      <c r="DM142" s="305"/>
      <c r="DN142" s="306"/>
      <c r="DO142" s="296"/>
      <c r="DP142" s="294"/>
      <c r="DQ142" s="294"/>
      <c r="DR142" s="293"/>
      <c r="DS142" s="293"/>
      <c r="DT142" s="294"/>
      <c r="DU142" s="293"/>
      <c r="DV142" s="293"/>
      <c r="DW142" s="291"/>
      <c r="DX142" s="291"/>
      <c r="DY142" s="294"/>
      <c r="DZ142" s="294"/>
      <c r="EA142" s="293"/>
      <c r="EB142" s="294"/>
      <c r="EC142" s="293"/>
      <c r="ED142" s="292"/>
      <c r="EE142" s="292"/>
      <c r="EF142" s="292"/>
      <c r="EG142" s="292">
        <v>1165000</v>
      </c>
      <c r="EH142" s="292"/>
      <c r="EI142" s="292">
        <v>1048500</v>
      </c>
      <c r="EJ142" s="292"/>
      <c r="EK142" s="294"/>
    </row>
    <row r="143" spans="1:142" ht="30" hidden="1" x14ac:dyDescent="0.2">
      <c r="A143" s="403" t="s">
        <v>575</v>
      </c>
      <c r="B143" s="404" t="s">
        <v>310</v>
      </c>
      <c r="C143" s="404" t="s">
        <v>214</v>
      </c>
      <c r="D143" s="238" t="s">
        <v>759</v>
      </c>
      <c r="E143" s="238" t="s">
        <v>179</v>
      </c>
      <c r="F143" s="403"/>
      <c r="G143" s="403" t="s">
        <v>512</v>
      </c>
      <c r="H143" s="403"/>
      <c r="I143" s="403"/>
      <c r="J143" s="403" t="s">
        <v>561</v>
      </c>
      <c r="K143" s="403"/>
      <c r="L143" s="405">
        <v>310500</v>
      </c>
      <c r="M143" s="154"/>
      <c r="N143" s="462"/>
      <c r="O143" s="155"/>
      <c r="P143" s="367"/>
      <c r="Q143" s="367"/>
      <c r="R143" s="367"/>
      <c r="S143" s="406">
        <v>3.56</v>
      </c>
      <c r="T143" s="364">
        <v>6</v>
      </c>
      <c r="U143" s="462"/>
      <c r="V143" s="159" t="s">
        <v>155</v>
      </c>
      <c r="W143" s="365"/>
      <c r="X143" s="366">
        <f t="shared" si="73"/>
        <v>8208.8999809648703</v>
      </c>
      <c r="Y143" s="367"/>
      <c r="Z143" s="367"/>
      <c r="AA143" s="367" t="s">
        <v>161</v>
      </c>
      <c r="AB143" s="365">
        <f t="shared" si="74"/>
        <v>0</v>
      </c>
      <c r="AC143" s="367"/>
      <c r="AD143" s="368">
        <f t="shared" si="75"/>
        <v>0</v>
      </c>
      <c r="AE143" s="367"/>
      <c r="AF143" s="407">
        <f t="shared" si="82"/>
        <v>0</v>
      </c>
      <c r="AG143" s="407">
        <f t="shared" si="76"/>
        <v>0</v>
      </c>
      <c r="AH143" s="407">
        <f t="shared" si="83"/>
        <v>15</v>
      </c>
      <c r="AI143" s="407">
        <f t="shared" si="81"/>
        <v>10</v>
      </c>
      <c r="AJ143" s="364" t="s">
        <v>161</v>
      </c>
      <c r="AK143" s="407">
        <f t="shared" si="80"/>
        <v>15</v>
      </c>
      <c r="AL143" s="364" t="s">
        <v>751</v>
      </c>
      <c r="AM143" s="407">
        <f t="shared" si="84"/>
        <v>10</v>
      </c>
      <c r="AN143" s="364" t="s">
        <v>161</v>
      </c>
      <c r="AO143" s="407">
        <f t="shared" si="77"/>
        <v>5</v>
      </c>
      <c r="AP143" s="364" t="s">
        <v>161</v>
      </c>
      <c r="AQ143" s="407">
        <f t="shared" si="78"/>
        <v>0</v>
      </c>
      <c r="AR143" s="364" t="s">
        <v>162</v>
      </c>
      <c r="AS143" s="370"/>
      <c r="AT143" s="370"/>
      <c r="AU143" s="370"/>
      <c r="AV143" s="370"/>
      <c r="AW143" s="370"/>
      <c r="AX143" s="370"/>
      <c r="AY143" s="370"/>
      <c r="AZ143" s="370"/>
      <c r="BA143" s="451"/>
      <c r="BB143" s="448"/>
      <c r="BC143" s="451"/>
      <c r="BD143" s="345" t="s">
        <v>214</v>
      </c>
      <c r="BE143" s="371"/>
      <c r="BF143" s="345"/>
      <c r="BG143" s="371"/>
      <c r="BH143" s="345"/>
      <c r="BI143" s="371"/>
      <c r="BJ143" s="371"/>
      <c r="BK143" s="371"/>
      <c r="BL143" s="371"/>
      <c r="BM143" s="371"/>
      <c r="BN143" s="371"/>
      <c r="BO143" s="371"/>
      <c r="BP143" s="371"/>
      <c r="BQ143" s="406">
        <f t="shared" si="79"/>
        <v>55</v>
      </c>
      <c r="BR143" s="371"/>
      <c r="BS143" s="371"/>
      <c r="BT143" s="371"/>
      <c r="BU143" s="408"/>
      <c r="BV143" s="408"/>
      <c r="BW143" s="408"/>
      <c r="BX143" s="408"/>
      <c r="BY143" s="371"/>
      <c r="BZ143" s="293"/>
      <c r="CA143" s="291" t="s">
        <v>310</v>
      </c>
      <c r="CB143" s="293"/>
      <c r="CC143" s="291"/>
      <c r="CD143" s="293"/>
      <c r="CE143" s="291"/>
      <c r="CF143" s="293"/>
      <c r="CG143" s="291"/>
      <c r="CH143" s="293"/>
      <c r="CI143" s="294"/>
      <c r="CJ143" s="294"/>
      <c r="CK143" s="291"/>
      <c r="CL143" s="291"/>
      <c r="CM143" s="291"/>
      <c r="CN143" s="305"/>
      <c r="CO143" s="305">
        <v>1.04</v>
      </c>
      <c r="CP143" s="294"/>
      <c r="CQ143" s="294"/>
      <c r="CR143" s="293"/>
      <c r="CS143" s="293"/>
      <c r="CT143" s="294"/>
      <c r="CU143" s="294"/>
      <c r="CV143" s="293"/>
      <c r="CW143" s="293"/>
      <c r="CX143" s="305"/>
      <c r="CY143" s="305"/>
      <c r="CZ143" s="295">
        <v>36.369999999999997</v>
      </c>
      <c r="DA143" s="295"/>
      <c r="DB143" s="305"/>
      <c r="DC143" s="295"/>
      <c r="DD143" s="295"/>
      <c r="DE143" s="306"/>
      <c r="DF143" s="306"/>
      <c r="DG143" s="306"/>
      <c r="DH143" s="292"/>
      <c r="DI143" s="305"/>
      <c r="DJ143" s="305"/>
      <c r="DK143" s="305"/>
      <c r="DL143" s="305"/>
      <c r="DM143" s="305"/>
      <c r="DN143" s="306"/>
      <c r="DO143" s="296"/>
      <c r="DP143" s="294"/>
      <c r="DQ143" s="294"/>
      <c r="DR143" s="293"/>
      <c r="DS143" s="293"/>
      <c r="DT143" s="294"/>
      <c r="DU143" s="293"/>
      <c r="DV143" s="293"/>
      <c r="DW143" s="291"/>
      <c r="DX143" s="291"/>
      <c r="DY143" s="294"/>
      <c r="DZ143" s="294"/>
      <c r="EA143" s="293"/>
      <c r="EB143" s="294"/>
      <c r="EC143" s="293"/>
      <c r="ED143" s="292"/>
      <c r="EE143" s="292"/>
      <c r="EF143" s="292"/>
      <c r="EG143" s="292">
        <v>345000</v>
      </c>
      <c r="EH143" s="292"/>
      <c r="EI143" s="292">
        <v>310500</v>
      </c>
      <c r="EJ143" s="292"/>
      <c r="EK143" s="294"/>
    </row>
    <row r="144" spans="1:142" ht="30" hidden="1" x14ac:dyDescent="0.2">
      <c r="A144" s="403" t="s">
        <v>576</v>
      </c>
      <c r="B144" s="404" t="s">
        <v>310</v>
      </c>
      <c r="C144" s="404" t="s">
        <v>214</v>
      </c>
      <c r="D144" s="238" t="s">
        <v>759</v>
      </c>
      <c r="E144" s="238" t="s">
        <v>179</v>
      </c>
      <c r="F144" s="403"/>
      <c r="G144" s="403" t="s">
        <v>512</v>
      </c>
      <c r="H144" s="403"/>
      <c r="I144" s="403"/>
      <c r="J144" s="403" t="s">
        <v>561</v>
      </c>
      <c r="K144" s="403"/>
      <c r="L144" s="405">
        <v>760500</v>
      </c>
      <c r="M144" s="154" t="s">
        <v>749</v>
      </c>
      <c r="N144" s="462"/>
      <c r="O144" s="155" t="s">
        <v>749</v>
      </c>
      <c r="P144" s="367"/>
      <c r="Q144" s="367"/>
      <c r="R144" s="367"/>
      <c r="S144" s="406">
        <v>3.56</v>
      </c>
      <c r="T144" s="364">
        <v>6</v>
      </c>
      <c r="U144" s="462"/>
      <c r="V144" s="159" t="s">
        <v>155</v>
      </c>
      <c r="W144" s="365"/>
      <c r="X144" s="366">
        <f t="shared" ref="X144:X177" si="85">(EI144/CZ144)/CO144</f>
        <v>5115.6912924853541</v>
      </c>
      <c r="Y144" s="367"/>
      <c r="Z144" s="367"/>
      <c r="AA144" s="367" t="s">
        <v>161</v>
      </c>
      <c r="AB144" s="365">
        <f t="shared" si="74"/>
        <v>0</v>
      </c>
      <c r="AC144" s="367"/>
      <c r="AD144" s="368">
        <f t="shared" si="75"/>
        <v>0</v>
      </c>
      <c r="AE144" s="367"/>
      <c r="AF144" s="407">
        <f t="shared" si="82"/>
        <v>0</v>
      </c>
      <c r="AG144" s="407">
        <f t="shared" si="76"/>
        <v>0</v>
      </c>
      <c r="AH144" s="407">
        <f t="shared" si="83"/>
        <v>15</v>
      </c>
      <c r="AI144" s="407">
        <f t="shared" si="81"/>
        <v>10</v>
      </c>
      <c r="AJ144" s="364" t="s">
        <v>161</v>
      </c>
      <c r="AK144" s="407">
        <f t="shared" si="80"/>
        <v>15</v>
      </c>
      <c r="AL144" s="364" t="s">
        <v>751</v>
      </c>
      <c r="AM144" s="407">
        <f t="shared" si="84"/>
        <v>10</v>
      </c>
      <c r="AN144" s="364" t="s">
        <v>161</v>
      </c>
      <c r="AO144" s="407">
        <f t="shared" si="77"/>
        <v>5</v>
      </c>
      <c r="AP144" s="364" t="s">
        <v>161</v>
      </c>
      <c r="AQ144" s="407">
        <f t="shared" si="78"/>
        <v>0</v>
      </c>
      <c r="AR144" s="364" t="s">
        <v>162</v>
      </c>
      <c r="AS144" s="370"/>
      <c r="AT144" s="370"/>
      <c r="AU144" s="370"/>
      <c r="AV144" s="370"/>
      <c r="AW144" s="370"/>
      <c r="AX144" s="370"/>
      <c r="AY144" s="370"/>
      <c r="AZ144" s="370"/>
      <c r="BA144" s="451"/>
      <c r="BB144" s="448"/>
      <c r="BC144" s="451"/>
      <c r="BD144" s="361" t="s">
        <v>214</v>
      </c>
      <c r="BE144" s="371"/>
      <c r="BF144" s="345"/>
      <c r="BG144" s="371"/>
      <c r="BH144" s="345"/>
      <c r="BI144" s="371"/>
      <c r="BJ144" s="371"/>
      <c r="BK144" s="371"/>
      <c r="BL144" s="371"/>
      <c r="BM144" s="371"/>
      <c r="BN144" s="371"/>
      <c r="BO144" s="371"/>
      <c r="BP144" s="371"/>
      <c r="BQ144" s="406">
        <f t="shared" si="79"/>
        <v>55</v>
      </c>
      <c r="BR144" s="371"/>
      <c r="BS144" s="371"/>
      <c r="BT144" s="371"/>
      <c r="BU144" s="408"/>
      <c r="BV144" s="408"/>
      <c r="BW144" s="408"/>
      <c r="BX144" s="408"/>
      <c r="BY144" s="371"/>
      <c r="BZ144" s="293"/>
      <c r="CA144" s="291" t="s">
        <v>310</v>
      </c>
      <c r="CB144" s="293"/>
      <c r="CC144" s="291"/>
      <c r="CD144" s="293"/>
      <c r="CE144" s="291"/>
      <c r="CF144" s="293"/>
      <c r="CG144" s="291"/>
      <c r="CH144" s="293"/>
      <c r="CI144" s="294"/>
      <c r="CJ144" s="294"/>
      <c r="CK144" s="291"/>
      <c r="CL144" s="291"/>
      <c r="CM144" s="291"/>
      <c r="CN144" s="305"/>
      <c r="CO144" s="305">
        <v>1.04</v>
      </c>
      <c r="CP144" s="294"/>
      <c r="CQ144" s="294"/>
      <c r="CR144" s="293"/>
      <c r="CS144" s="293"/>
      <c r="CT144" s="294"/>
      <c r="CU144" s="294"/>
      <c r="CV144" s="293"/>
      <c r="CW144" s="293"/>
      <c r="CX144" s="305"/>
      <c r="CY144" s="305"/>
      <c r="CZ144" s="295">
        <v>36.369999999999997</v>
      </c>
      <c r="DA144" s="295"/>
      <c r="DB144" s="305"/>
      <c r="DC144" s="295"/>
      <c r="DD144" s="295"/>
      <c r="DE144" s="306"/>
      <c r="DF144" s="306"/>
      <c r="DG144" s="306"/>
      <c r="DH144" s="292"/>
      <c r="DI144" s="305"/>
      <c r="DJ144" s="305"/>
      <c r="DK144" s="305"/>
      <c r="DL144" s="305"/>
      <c r="DM144" s="305"/>
      <c r="DN144" s="306"/>
      <c r="DO144" s="296"/>
      <c r="DP144" s="294"/>
      <c r="DQ144" s="294"/>
      <c r="DR144" s="293"/>
      <c r="DS144" s="293"/>
      <c r="DT144" s="294"/>
      <c r="DU144" s="293"/>
      <c r="DV144" s="293"/>
      <c r="DW144" s="291"/>
      <c r="DX144" s="291"/>
      <c r="DY144" s="294"/>
      <c r="DZ144" s="294"/>
      <c r="EA144" s="293"/>
      <c r="EB144" s="294"/>
      <c r="EC144" s="293"/>
      <c r="ED144" s="292"/>
      <c r="EE144" s="292"/>
      <c r="EF144" s="292"/>
      <c r="EG144" s="292">
        <v>845000</v>
      </c>
      <c r="EH144" s="292"/>
      <c r="EI144" s="292">
        <v>193500</v>
      </c>
      <c r="EJ144" s="292"/>
      <c r="EK144" s="294"/>
    </row>
    <row r="145" spans="1:141" ht="30" hidden="1" x14ac:dyDescent="0.2">
      <c r="A145" s="403" t="s">
        <v>577</v>
      </c>
      <c r="B145" s="404" t="s">
        <v>225</v>
      </c>
      <c r="C145" s="404" t="s">
        <v>224</v>
      </c>
      <c r="D145" s="238" t="s">
        <v>759</v>
      </c>
      <c r="E145" s="238" t="s">
        <v>179</v>
      </c>
      <c r="F145" s="403"/>
      <c r="G145" s="403" t="s">
        <v>531</v>
      </c>
      <c r="H145" s="403"/>
      <c r="I145" s="403"/>
      <c r="J145" s="403" t="s">
        <v>561</v>
      </c>
      <c r="K145" s="403"/>
      <c r="L145" s="405">
        <v>535500</v>
      </c>
      <c r="M145" s="154" t="s">
        <v>749</v>
      </c>
      <c r="N145" s="462"/>
      <c r="O145" s="155" t="s">
        <v>749</v>
      </c>
      <c r="P145" s="367"/>
      <c r="Q145" s="367"/>
      <c r="R145" s="367"/>
      <c r="S145" s="406">
        <v>3.5</v>
      </c>
      <c r="T145" s="364"/>
      <c r="U145" s="462"/>
      <c r="V145" s="159" t="s">
        <v>155</v>
      </c>
      <c r="W145" s="365"/>
      <c r="X145" s="366">
        <f t="shared" si="85"/>
        <v>45716.4809834806</v>
      </c>
      <c r="Y145" s="367"/>
      <c r="Z145" s="367"/>
      <c r="AA145" s="367" t="s">
        <v>161</v>
      </c>
      <c r="AB145" s="365">
        <f t="shared" si="74"/>
        <v>0</v>
      </c>
      <c r="AC145" s="367"/>
      <c r="AD145" s="368">
        <f t="shared" si="75"/>
        <v>0</v>
      </c>
      <c r="AE145" s="367"/>
      <c r="AF145" s="407">
        <f t="shared" si="82"/>
        <v>0</v>
      </c>
      <c r="AG145" s="407">
        <f t="shared" si="76"/>
        <v>0</v>
      </c>
      <c r="AH145" s="407">
        <f t="shared" si="83"/>
        <v>15</v>
      </c>
      <c r="AI145" s="407">
        <f t="shared" si="81"/>
        <v>10</v>
      </c>
      <c r="AJ145" s="364" t="s">
        <v>161</v>
      </c>
      <c r="AK145" s="407">
        <f t="shared" si="80"/>
        <v>15</v>
      </c>
      <c r="AL145" s="364" t="s">
        <v>751</v>
      </c>
      <c r="AM145" s="407">
        <f t="shared" si="84"/>
        <v>10</v>
      </c>
      <c r="AN145" s="364" t="s">
        <v>161</v>
      </c>
      <c r="AO145" s="407">
        <f t="shared" si="77"/>
        <v>5</v>
      </c>
      <c r="AP145" s="364" t="s">
        <v>161</v>
      </c>
      <c r="AQ145" s="407">
        <f t="shared" si="78"/>
        <v>0</v>
      </c>
      <c r="AR145" s="364" t="s">
        <v>162</v>
      </c>
      <c r="AS145" s="370"/>
      <c r="AT145" s="370"/>
      <c r="AU145" s="370"/>
      <c r="AV145" s="370"/>
      <c r="AW145" s="370"/>
      <c r="AX145" s="370"/>
      <c r="AY145" s="370"/>
      <c r="AZ145" s="370"/>
      <c r="BA145" s="451"/>
      <c r="BB145" s="448"/>
      <c r="BC145" s="451"/>
      <c r="BD145" s="345" t="s">
        <v>224</v>
      </c>
      <c r="BE145" s="371"/>
      <c r="BF145" s="345"/>
      <c r="BG145" s="371"/>
      <c r="BH145" s="345"/>
      <c r="BI145" s="371"/>
      <c r="BJ145" s="371"/>
      <c r="BK145" s="371"/>
      <c r="BL145" s="371"/>
      <c r="BM145" s="371"/>
      <c r="BN145" s="371"/>
      <c r="BO145" s="371"/>
      <c r="BP145" s="371"/>
      <c r="BQ145" s="406">
        <f t="shared" si="79"/>
        <v>55</v>
      </c>
      <c r="BR145" s="371"/>
      <c r="BS145" s="371"/>
      <c r="BT145" s="371"/>
      <c r="BU145" s="408"/>
      <c r="BV145" s="408"/>
      <c r="BW145" s="408"/>
      <c r="BX145" s="408"/>
      <c r="BY145" s="371"/>
      <c r="BZ145" s="293"/>
      <c r="CA145" s="291" t="s">
        <v>225</v>
      </c>
      <c r="CB145" s="293"/>
      <c r="CC145" s="291"/>
      <c r="CD145" s="293"/>
      <c r="CE145" s="291"/>
      <c r="CF145" s="293"/>
      <c r="CG145" s="291"/>
      <c r="CH145" s="293"/>
      <c r="CI145" s="294"/>
      <c r="CJ145" s="294"/>
      <c r="CK145" s="291"/>
      <c r="CL145" s="291"/>
      <c r="CM145" s="291"/>
      <c r="CN145" s="305"/>
      <c r="CO145" s="305">
        <v>0.95</v>
      </c>
      <c r="CP145" s="294"/>
      <c r="CQ145" s="294"/>
      <c r="CR145" s="293"/>
      <c r="CS145" s="293"/>
      <c r="CT145" s="294"/>
      <c r="CU145" s="294"/>
      <c r="CV145" s="293"/>
      <c r="CW145" s="293"/>
      <c r="CX145" s="305"/>
      <c r="CY145" s="305"/>
      <c r="CZ145" s="295">
        <v>12.33</v>
      </c>
      <c r="DA145" s="295"/>
      <c r="DB145" s="305"/>
      <c r="DC145" s="295"/>
      <c r="DD145" s="295"/>
      <c r="DE145" s="306"/>
      <c r="DF145" s="306"/>
      <c r="DG145" s="306"/>
      <c r="DH145" s="292"/>
      <c r="DI145" s="305"/>
      <c r="DJ145" s="305"/>
      <c r="DK145" s="305"/>
      <c r="DL145" s="305"/>
      <c r="DM145" s="305"/>
      <c r="DN145" s="306"/>
      <c r="DO145" s="296"/>
      <c r="DP145" s="294"/>
      <c r="DQ145" s="294"/>
      <c r="DR145" s="293"/>
      <c r="DS145" s="293"/>
      <c r="DT145" s="294"/>
      <c r="DU145" s="293"/>
      <c r="DV145" s="293"/>
      <c r="DW145" s="291"/>
      <c r="DX145" s="291"/>
      <c r="DY145" s="294"/>
      <c r="DZ145" s="294"/>
      <c r="EA145" s="293"/>
      <c r="EB145" s="294"/>
      <c r="EC145" s="293"/>
      <c r="ED145" s="292"/>
      <c r="EE145" s="292"/>
      <c r="EF145" s="292"/>
      <c r="EG145" s="292">
        <v>595000</v>
      </c>
      <c r="EH145" s="292"/>
      <c r="EI145" s="292">
        <v>535500</v>
      </c>
      <c r="EJ145" s="292"/>
      <c r="EK145" s="294"/>
    </row>
    <row r="146" spans="1:141" ht="30" hidden="1" x14ac:dyDescent="0.2">
      <c r="A146" s="403" t="s">
        <v>578</v>
      </c>
      <c r="B146" s="404" t="s">
        <v>472</v>
      </c>
      <c r="C146" s="404" t="s">
        <v>214</v>
      </c>
      <c r="D146" s="238" t="s">
        <v>759</v>
      </c>
      <c r="E146" s="238" t="s">
        <v>179</v>
      </c>
      <c r="F146" s="403"/>
      <c r="G146" s="403" t="s">
        <v>517</v>
      </c>
      <c r="H146" s="403"/>
      <c r="I146" s="403"/>
      <c r="J146" s="403" t="s">
        <v>561</v>
      </c>
      <c r="K146" s="403"/>
      <c r="L146" s="405">
        <v>990000</v>
      </c>
      <c r="M146" s="154" t="s">
        <v>749</v>
      </c>
      <c r="N146" s="462"/>
      <c r="O146" s="155" t="s">
        <v>749</v>
      </c>
      <c r="P146" s="367"/>
      <c r="Q146" s="367"/>
      <c r="R146" s="367"/>
      <c r="S146" s="406">
        <v>3.16</v>
      </c>
      <c r="T146" s="364">
        <v>6.75</v>
      </c>
      <c r="U146" s="462"/>
      <c r="V146" s="159" t="s">
        <v>155</v>
      </c>
      <c r="W146" s="365"/>
      <c r="X146" s="366">
        <f t="shared" si="85"/>
        <v>100212.57212268448</v>
      </c>
      <c r="Y146" s="367"/>
      <c r="Z146" s="367"/>
      <c r="AA146" s="367" t="s">
        <v>161</v>
      </c>
      <c r="AB146" s="365">
        <f t="shared" si="74"/>
        <v>0</v>
      </c>
      <c r="AC146" s="367"/>
      <c r="AD146" s="368">
        <f t="shared" si="75"/>
        <v>0</v>
      </c>
      <c r="AE146" s="367"/>
      <c r="AF146" s="407">
        <f t="shared" si="82"/>
        <v>0</v>
      </c>
      <c r="AG146" s="407">
        <f t="shared" si="76"/>
        <v>0</v>
      </c>
      <c r="AH146" s="407">
        <f t="shared" si="83"/>
        <v>15</v>
      </c>
      <c r="AI146" s="407">
        <f t="shared" si="81"/>
        <v>10</v>
      </c>
      <c r="AJ146" s="364" t="s">
        <v>161</v>
      </c>
      <c r="AK146" s="407">
        <f t="shared" si="80"/>
        <v>15</v>
      </c>
      <c r="AL146" s="364" t="s">
        <v>751</v>
      </c>
      <c r="AM146" s="407">
        <f t="shared" si="84"/>
        <v>10</v>
      </c>
      <c r="AN146" s="364" t="s">
        <v>161</v>
      </c>
      <c r="AO146" s="407">
        <f t="shared" si="77"/>
        <v>5</v>
      </c>
      <c r="AP146" s="364" t="s">
        <v>161</v>
      </c>
      <c r="AQ146" s="407">
        <f t="shared" si="78"/>
        <v>0</v>
      </c>
      <c r="AR146" s="364" t="s">
        <v>162</v>
      </c>
      <c r="AS146" s="370"/>
      <c r="AT146" s="370"/>
      <c r="AU146" s="370"/>
      <c r="AV146" s="370"/>
      <c r="AW146" s="370"/>
      <c r="AX146" s="370"/>
      <c r="AY146" s="370"/>
      <c r="AZ146" s="370"/>
      <c r="BA146" s="451"/>
      <c r="BB146" s="448"/>
      <c r="BC146" s="451"/>
      <c r="BD146" s="361" t="s">
        <v>214</v>
      </c>
      <c r="BE146" s="371"/>
      <c r="BF146" s="345"/>
      <c r="BG146" s="371"/>
      <c r="BH146" s="345"/>
      <c r="BI146" s="371"/>
      <c r="BJ146" s="371"/>
      <c r="BK146" s="371"/>
      <c r="BL146" s="371"/>
      <c r="BM146" s="371"/>
      <c r="BN146" s="371"/>
      <c r="BO146" s="371"/>
      <c r="BP146" s="371"/>
      <c r="BQ146" s="406">
        <f t="shared" si="79"/>
        <v>55</v>
      </c>
      <c r="BR146" s="371"/>
      <c r="BS146" s="371"/>
      <c r="BT146" s="371"/>
      <c r="BU146" s="408"/>
      <c r="BV146" s="408"/>
      <c r="BW146" s="408"/>
      <c r="BX146" s="408"/>
      <c r="BY146" s="371"/>
      <c r="BZ146" s="293"/>
      <c r="CA146" s="291" t="s">
        <v>472</v>
      </c>
      <c r="CB146" s="293"/>
      <c r="CC146" s="291"/>
      <c r="CD146" s="293"/>
      <c r="CE146" s="291"/>
      <c r="CF146" s="293"/>
      <c r="CG146" s="291"/>
      <c r="CH146" s="293"/>
      <c r="CI146" s="294"/>
      <c r="CJ146" s="294"/>
      <c r="CK146" s="291"/>
      <c r="CL146" s="291"/>
      <c r="CM146" s="291"/>
      <c r="CN146" s="305"/>
      <c r="CO146" s="305">
        <v>0.89</v>
      </c>
      <c r="CP146" s="294"/>
      <c r="CQ146" s="294"/>
      <c r="CR146" s="293"/>
      <c r="CS146" s="293"/>
      <c r="CT146" s="294"/>
      <c r="CU146" s="294"/>
      <c r="CV146" s="293"/>
      <c r="CW146" s="293"/>
      <c r="CX146" s="305"/>
      <c r="CY146" s="305"/>
      <c r="CZ146" s="295">
        <v>11.1</v>
      </c>
      <c r="DA146" s="295"/>
      <c r="DB146" s="305"/>
      <c r="DC146" s="295"/>
      <c r="DD146" s="295"/>
      <c r="DE146" s="306"/>
      <c r="DF146" s="306"/>
      <c r="DG146" s="306"/>
      <c r="DH146" s="292"/>
      <c r="DI146" s="305"/>
      <c r="DJ146" s="305"/>
      <c r="DK146" s="305"/>
      <c r="DL146" s="305"/>
      <c r="DM146" s="305"/>
      <c r="DN146" s="306"/>
      <c r="DO146" s="296"/>
      <c r="DP146" s="294"/>
      <c r="DQ146" s="294"/>
      <c r="DR146" s="293"/>
      <c r="DS146" s="293"/>
      <c r="DT146" s="294"/>
      <c r="DU146" s="293"/>
      <c r="DV146" s="293"/>
      <c r="DW146" s="291"/>
      <c r="DX146" s="291"/>
      <c r="DY146" s="294"/>
      <c r="DZ146" s="294"/>
      <c r="EA146" s="293"/>
      <c r="EB146" s="294"/>
      <c r="EC146" s="293"/>
      <c r="ED146" s="292"/>
      <c r="EE146" s="292"/>
      <c r="EF146" s="292"/>
      <c r="EG146" s="292">
        <v>1100000</v>
      </c>
      <c r="EH146" s="292"/>
      <c r="EI146" s="292">
        <v>990000</v>
      </c>
      <c r="EJ146" s="292"/>
      <c r="EK146" s="294"/>
    </row>
    <row r="147" spans="1:141" ht="30" hidden="1" x14ac:dyDescent="0.2">
      <c r="A147" s="472" t="s">
        <v>579</v>
      </c>
      <c r="B147" s="476" t="s">
        <v>472</v>
      </c>
      <c r="C147" s="476" t="s">
        <v>214</v>
      </c>
      <c r="D147" s="238" t="s">
        <v>759</v>
      </c>
      <c r="E147" s="477" t="s">
        <v>179</v>
      </c>
      <c r="F147" s="472"/>
      <c r="G147" s="472" t="s">
        <v>517</v>
      </c>
      <c r="H147" s="472"/>
      <c r="I147" s="472"/>
      <c r="J147" s="472" t="s">
        <v>580</v>
      </c>
      <c r="K147" s="472"/>
      <c r="L147" s="473">
        <v>2070000</v>
      </c>
      <c r="M147" s="252" t="s">
        <v>749</v>
      </c>
      <c r="N147" s="462"/>
      <c r="O147" s="253" t="s">
        <v>749</v>
      </c>
      <c r="P147" s="367"/>
      <c r="Q147" s="254"/>
      <c r="R147" s="254"/>
      <c r="S147" s="474">
        <v>3.16</v>
      </c>
      <c r="T147" s="255">
        <v>6.75</v>
      </c>
      <c r="U147" s="462"/>
      <c r="V147" s="159" t="s">
        <v>155</v>
      </c>
      <c r="W147" s="256"/>
      <c r="X147" s="366">
        <f t="shared" si="85"/>
        <v>209535.37807470391</v>
      </c>
      <c r="Y147" s="254"/>
      <c r="Z147" s="367"/>
      <c r="AA147" s="254" t="s">
        <v>161</v>
      </c>
      <c r="AB147" s="365">
        <f t="shared" si="74"/>
        <v>0</v>
      </c>
      <c r="AC147" s="254"/>
      <c r="AD147" s="368">
        <f t="shared" si="75"/>
        <v>0</v>
      </c>
      <c r="AE147" s="254"/>
      <c r="AF147" s="407">
        <f t="shared" si="82"/>
        <v>0</v>
      </c>
      <c r="AG147" s="407">
        <f t="shared" si="76"/>
        <v>0</v>
      </c>
      <c r="AH147" s="407">
        <f t="shared" si="83"/>
        <v>15</v>
      </c>
      <c r="AI147" s="407">
        <f t="shared" si="81"/>
        <v>10</v>
      </c>
      <c r="AJ147" s="364" t="s">
        <v>161</v>
      </c>
      <c r="AK147" s="407">
        <f t="shared" si="80"/>
        <v>15</v>
      </c>
      <c r="AL147" s="364" t="s">
        <v>751</v>
      </c>
      <c r="AM147" s="407">
        <f t="shared" si="84"/>
        <v>10</v>
      </c>
      <c r="AN147" s="255" t="s">
        <v>161</v>
      </c>
      <c r="AO147" s="407">
        <f t="shared" si="77"/>
        <v>5</v>
      </c>
      <c r="AP147" s="364" t="s">
        <v>161</v>
      </c>
      <c r="AQ147" s="407">
        <f t="shared" si="78"/>
        <v>0</v>
      </c>
      <c r="AR147" s="364" t="s">
        <v>162</v>
      </c>
      <c r="AS147" s="257"/>
      <c r="AT147" s="257"/>
      <c r="AU147" s="257"/>
      <c r="AV147" s="257"/>
      <c r="AW147" s="257"/>
      <c r="AX147" s="257"/>
      <c r="AY147" s="257"/>
      <c r="AZ147" s="257"/>
      <c r="BA147" s="451"/>
      <c r="BB147" s="448"/>
      <c r="BC147" s="451"/>
      <c r="BD147" s="361" t="s">
        <v>214</v>
      </c>
      <c r="BE147" s="261"/>
      <c r="BF147" s="248"/>
      <c r="BG147" s="261"/>
      <c r="BH147" s="248"/>
      <c r="BI147" s="261"/>
      <c r="BJ147" s="261"/>
      <c r="BK147" s="261"/>
      <c r="BL147" s="261"/>
      <c r="BM147" s="261"/>
      <c r="BN147" s="261"/>
      <c r="BO147" s="261"/>
      <c r="BP147" s="371"/>
      <c r="BQ147" s="406">
        <f t="shared" si="79"/>
        <v>55</v>
      </c>
      <c r="BR147" s="262"/>
      <c r="BS147" s="262"/>
      <c r="BT147" s="262"/>
      <c r="BU147" s="475"/>
      <c r="BV147" s="408"/>
      <c r="BW147" s="475"/>
      <c r="BX147" s="475"/>
      <c r="BY147" s="371"/>
      <c r="BZ147" s="263"/>
      <c r="CA147" s="264" t="s">
        <v>472</v>
      </c>
      <c r="CB147" s="265"/>
      <c r="CC147" s="264"/>
      <c r="CD147" s="265"/>
      <c r="CE147" s="264"/>
      <c r="CF147" s="265"/>
      <c r="CG147" s="264"/>
      <c r="CH147" s="265"/>
      <c r="CI147" s="266"/>
      <c r="CJ147" s="266"/>
      <c r="CK147" s="264"/>
      <c r="CL147" s="264"/>
      <c r="CM147" s="264"/>
      <c r="CN147" s="267"/>
      <c r="CO147" s="267">
        <v>0.89</v>
      </c>
      <c r="CP147" s="266"/>
      <c r="CQ147" s="266"/>
      <c r="CR147" s="265"/>
      <c r="CS147" s="265"/>
      <c r="CT147" s="266"/>
      <c r="CU147" s="266"/>
      <c r="CV147" s="265"/>
      <c r="CW147" s="265"/>
      <c r="CX147" s="267"/>
      <c r="CY147" s="267"/>
      <c r="CZ147" s="268">
        <v>11.1</v>
      </c>
      <c r="DA147" s="268"/>
      <c r="DB147" s="267"/>
      <c r="DC147" s="268"/>
      <c r="DD147" s="268"/>
      <c r="DE147" s="269"/>
      <c r="DF147" s="269"/>
      <c r="DG147" s="269"/>
      <c r="DH147" s="270"/>
      <c r="DI147" s="267"/>
      <c r="DJ147" s="267"/>
      <c r="DK147" s="267"/>
      <c r="DL147" s="267"/>
      <c r="DM147" s="267"/>
      <c r="DN147" s="269"/>
      <c r="DO147" s="271"/>
      <c r="DP147" s="266"/>
      <c r="DQ147" s="266"/>
      <c r="DR147" s="265"/>
      <c r="DS147" s="265"/>
      <c r="DT147" s="266"/>
      <c r="DU147" s="265"/>
      <c r="DV147" s="265"/>
      <c r="DW147" s="264"/>
      <c r="DX147" s="264"/>
      <c r="DY147" s="266"/>
      <c r="DZ147" s="266"/>
      <c r="EA147" s="265"/>
      <c r="EB147" s="266"/>
      <c r="EC147" s="265"/>
      <c r="ED147" s="270"/>
      <c r="EE147" s="270"/>
      <c r="EF147" s="270"/>
      <c r="EG147" s="270">
        <v>2300000</v>
      </c>
      <c r="EH147" s="270"/>
      <c r="EI147" s="270">
        <v>2070000</v>
      </c>
      <c r="EJ147" s="270"/>
      <c r="EK147" s="266"/>
    </row>
    <row r="148" spans="1:141" ht="30" hidden="1" x14ac:dyDescent="0.2">
      <c r="A148" s="403" t="s">
        <v>581</v>
      </c>
      <c r="B148" s="404" t="s">
        <v>225</v>
      </c>
      <c r="C148" s="404" t="s">
        <v>224</v>
      </c>
      <c r="D148" s="238" t="s">
        <v>759</v>
      </c>
      <c r="E148" s="403" t="s">
        <v>179</v>
      </c>
      <c r="F148" s="403"/>
      <c r="G148" s="403" t="s">
        <v>531</v>
      </c>
      <c r="H148" s="403"/>
      <c r="I148" s="403"/>
      <c r="J148" s="403" t="s">
        <v>561</v>
      </c>
      <c r="K148" s="403"/>
      <c r="L148" s="405">
        <v>211500</v>
      </c>
      <c r="M148" s="154" t="s">
        <v>749</v>
      </c>
      <c r="N148" s="462"/>
      <c r="O148" s="253" t="s">
        <v>749</v>
      </c>
      <c r="P148" s="254"/>
      <c r="Q148" s="254"/>
      <c r="R148" s="254"/>
      <c r="S148" s="406">
        <v>3.16</v>
      </c>
      <c r="T148" s="364"/>
      <c r="U148" s="462"/>
      <c r="V148" s="159" t="s">
        <v>155</v>
      </c>
      <c r="W148" s="365"/>
      <c r="X148" s="366">
        <f t="shared" si="85"/>
        <v>18056.08912792931</v>
      </c>
      <c r="Y148" s="367"/>
      <c r="Z148" s="367"/>
      <c r="AA148" s="367" t="s">
        <v>161</v>
      </c>
      <c r="AB148" s="365">
        <f t="shared" si="74"/>
        <v>0</v>
      </c>
      <c r="AC148" s="367"/>
      <c r="AD148" s="368">
        <f t="shared" si="75"/>
        <v>0</v>
      </c>
      <c r="AE148" s="367"/>
      <c r="AF148" s="407">
        <f t="shared" si="82"/>
        <v>0</v>
      </c>
      <c r="AG148" s="407">
        <f t="shared" si="76"/>
        <v>0</v>
      </c>
      <c r="AH148" s="407">
        <f t="shared" si="83"/>
        <v>15</v>
      </c>
      <c r="AI148" s="407">
        <f t="shared" si="81"/>
        <v>10</v>
      </c>
      <c r="AJ148" s="364" t="s">
        <v>161</v>
      </c>
      <c r="AK148" s="407">
        <f t="shared" si="80"/>
        <v>15</v>
      </c>
      <c r="AL148" s="364" t="s">
        <v>751</v>
      </c>
      <c r="AM148" s="407">
        <f t="shared" si="84"/>
        <v>10</v>
      </c>
      <c r="AN148" s="364" t="s">
        <v>161</v>
      </c>
      <c r="AO148" s="407">
        <f t="shared" si="77"/>
        <v>5</v>
      </c>
      <c r="AP148" s="364" t="s">
        <v>161</v>
      </c>
      <c r="AQ148" s="407">
        <f t="shared" si="78"/>
        <v>0</v>
      </c>
      <c r="AR148" s="364" t="s">
        <v>162</v>
      </c>
      <c r="AS148" s="370"/>
      <c r="AT148" s="370"/>
      <c r="AU148" s="370"/>
      <c r="AV148" s="370"/>
      <c r="AW148" s="370"/>
      <c r="AX148" s="370"/>
      <c r="AY148" s="370"/>
      <c r="AZ148" s="370"/>
      <c r="BA148" s="258"/>
      <c r="BB148" s="448"/>
      <c r="BC148" s="468"/>
      <c r="BD148" s="345" t="s">
        <v>224</v>
      </c>
      <c r="BE148" s="371"/>
      <c r="BF148" s="345"/>
      <c r="BG148" s="371"/>
      <c r="BH148" s="345"/>
      <c r="BI148" s="371"/>
      <c r="BJ148" s="371"/>
      <c r="BK148" s="371"/>
      <c r="BL148" s="371"/>
      <c r="BM148" s="371"/>
      <c r="BN148" s="371"/>
      <c r="BO148" s="371"/>
      <c r="BP148" s="371"/>
      <c r="BQ148" s="406">
        <f t="shared" si="79"/>
        <v>55</v>
      </c>
      <c r="BR148" s="371"/>
      <c r="BS148" s="371"/>
      <c r="BT148" s="371"/>
      <c r="BU148" s="408"/>
      <c r="BV148" s="408"/>
      <c r="BW148" s="408"/>
      <c r="BX148" s="408"/>
      <c r="BY148" s="371"/>
      <c r="BZ148" s="293"/>
      <c r="CA148" s="291" t="s">
        <v>225</v>
      </c>
      <c r="CB148" s="293"/>
      <c r="CC148" s="291"/>
      <c r="CD148" s="293"/>
      <c r="CE148" s="291"/>
      <c r="CF148" s="293"/>
      <c r="CG148" s="291"/>
      <c r="CH148" s="293"/>
      <c r="CI148" s="294"/>
      <c r="CJ148" s="294"/>
      <c r="CK148" s="291"/>
      <c r="CL148" s="291"/>
      <c r="CM148" s="291"/>
      <c r="CN148" s="305"/>
      <c r="CO148" s="305">
        <v>0.95</v>
      </c>
      <c r="CP148" s="294"/>
      <c r="CQ148" s="294"/>
      <c r="CR148" s="293"/>
      <c r="CS148" s="293"/>
      <c r="CT148" s="294"/>
      <c r="CU148" s="294"/>
      <c r="CV148" s="293"/>
      <c r="CW148" s="293"/>
      <c r="CX148" s="305"/>
      <c r="CY148" s="305"/>
      <c r="CZ148" s="295">
        <v>12.33</v>
      </c>
      <c r="DA148" s="295"/>
      <c r="DB148" s="305"/>
      <c r="DC148" s="295"/>
      <c r="DD148" s="295"/>
      <c r="DE148" s="306"/>
      <c r="DF148" s="306"/>
      <c r="DG148" s="306"/>
      <c r="DH148" s="292"/>
      <c r="DI148" s="305"/>
      <c r="DJ148" s="305"/>
      <c r="DK148" s="305"/>
      <c r="DL148" s="305"/>
      <c r="DM148" s="305"/>
      <c r="DN148" s="306"/>
      <c r="DO148" s="296"/>
      <c r="DP148" s="294"/>
      <c r="DQ148" s="294"/>
      <c r="DR148" s="293"/>
      <c r="DS148" s="293"/>
      <c r="DT148" s="294"/>
      <c r="DU148" s="293"/>
      <c r="DV148" s="293"/>
      <c r="DW148" s="291"/>
      <c r="DX148" s="291"/>
      <c r="DY148" s="294"/>
      <c r="DZ148" s="294"/>
      <c r="EA148" s="293"/>
      <c r="EB148" s="294"/>
      <c r="EC148" s="293"/>
      <c r="ED148" s="292"/>
      <c r="EE148" s="292"/>
      <c r="EF148" s="292"/>
      <c r="EG148" s="292">
        <v>235000</v>
      </c>
      <c r="EH148" s="292"/>
      <c r="EI148" s="292">
        <v>211500</v>
      </c>
      <c r="EJ148" s="292"/>
      <c r="EK148" s="294"/>
    </row>
    <row r="149" spans="1:141" ht="30" hidden="1" x14ac:dyDescent="0.2">
      <c r="A149" s="403" t="s">
        <v>516</v>
      </c>
      <c r="B149" s="404"/>
      <c r="C149" s="404"/>
      <c r="D149" s="238" t="s">
        <v>759</v>
      </c>
      <c r="E149" s="403" t="s">
        <v>179</v>
      </c>
      <c r="F149" s="403"/>
      <c r="G149" s="403" t="s">
        <v>517</v>
      </c>
      <c r="H149" s="403"/>
      <c r="I149" s="403"/>
      <c r="J149" s="403" t="s">
        <v>507</v>
      </c>
      <c r="K149" s="403"/>
      <c r="L149" s="405">
        <v>622440</v>
      </c>
      <c r="M149" s="154"/>
      <c r="N149" s="462"/>
      <c r="O149" s="253"/>
      <c r="P149" s="254"/>
      <c r="Q149" s="254"/>
      <c r="R149" s="254"/>
      <c r="S149" s="406">
        <v>25.97</v>
      </c>
      <c r="T149" s="194">
        <v>6.75</v>
      </c>
      <c r="U149" s="462"/>
      <c r="V149" s="159" t="s">
        <v>155</v>
      </c>
      <c r="W149" s="365"/>
      <c r="X149" s="366">
        <f t="shared" si="85"/>
        <v>63006.37716368054</v>
      </c>
      <c r="Y149" s="367"/>
      <c r="Z149" s="367"/>
      <c r="AA149" s="367" t="s">
        <v>161</v>
      </c>
      <c r="AB149" s="365">
        <f t="shared" si="74"/>
        <v>0</v>
      </c>
      <c r="AC149" s="367"/>
      <c r="AD149" s="368">
        <f t="shared" si="75"/>
        <v>0</v>
      </c>
      <c r="AE149" s="367"/>
      <c r="AF149" s="407">
        <f t="shared" si="82"/>
        <v>0</v>
      </c>
      <c r="AG149" s="407">
        <f t="shared" si="76"/>
        <v>0</v>
      </c>
      <c r="AH149" s="407">
        <f t="shared" si="83"/>
        <v>15</v>
      </c>
      <c r="AI149" s="407">
        <f t="shared" si="81"/>
        <v>10</v>
      </c>
      <c r="AJ149" s="364" t="s">
        <v>161</v>
      </c>
      <c r="AK149" s="407">
        <f t="shared" si="80"/>
        <v>15</v>
      </c>
      <c r="AL149" s="364" t="s">
        <v>751</v>
      </c>
      <c r="AM149" s="407">
        <f t="shared" si="84"/>
        <v>10</v>
      </c>
      <c r="AN149" s="364" t="s">
        <v>161</v>
      </c>
      <c r="AO149" s="407">
        <f t="shared" si="77"/>
        <v>5</v>
      </c>
      <c r="AP149" s="364" t="s">
        <v>161</v>
      </c>
      <c r="AQ149" s="407">
        <f t="shared" si="78"/>
        <v>0</v>
      </c>
      <c r="AR149" s="364" t="s">
        <v>162</v>
      </c>
      <c r="AS149" s="370"/>
      <c r="AT149" s="370"/>
      <c r="AU149" s="370"/>
      <c r="AV149" s="370"/>
      <c r="AW149" s="370"/>
      <c r="AX149" s="370"/>
      <c r="AY149" s="370"/>
      <c r="AZ149" s="370"/>
      <c r="BA149" s="258"/>
      <c r="BB149" s="448"/>
      <c r="BC149" s="451"/>
      <c r="BD149" s="361" t="s">
        <v>214</v>
      </c>
      <c r="BE149" s="371"/>
      <c r="BF149" s="345"/>
      <c r="BG149" s="371"/>
      <c r="BH149" s="345"/>
      <c r="BI149" s="371"/>
      <c r="BJ149" s="371"/>
      <c r="BK149" s="371"/>
      <c r="BL149" s="371"/>
      <c r="BM149" s="371"/>
      <c r="BN149" s="371"/>
      <c r="BO149" s="371"/>
      <c r="BP149" s="371"/>
      <c r="BQ149" s="406">
        <f t="shared" si="79"/>
        <v>55</v>
      </c>
      <c r="BR149" s="371"/>
      <c r="BS149" s="371"/>
      <c r="BT149" s="371"/>
      <c r="BU149" s="408"/>
      <c r="BV149" s="408"/>
      <c r="BW149" s="408"/>
      <c r="BX149" s="408"/>
      <c r="BY149" s="371"/>
      <c r="BZ149" s="293"/>
      <c r="CA149" s="291" t="s">
        <v>472</v>
      </c>
      <c r="CB149" s="293"/>
      <c r="CC149" s="291"/>
      <c r="CD149" s="293"/>
      <c r="CE149" s="291"/>
      <c r="CF149" s="293"/>
      <c r="CG149" s="291"/>
      <c r="CH149" s="293"/>
      <c r="CI149" s="294"/>
      <c r="CJ149" s="294"/>
      <c r="CK149" s="291"/>
      <c r="CL149" s="291"/>
      <c r="CM149" s="291"/>
      <c r="CN149" s="305"/>
      <c r="CO149" s="305">
        <v>0.89</v>
      </c>
      <c r="CP149" s="294"/>
      <c r="CQ149" s="294"/>
      <c r="CR149" s="293"/>
      <c r="CS149" s="293"/>
      <c r="CT149" s="294"/>
      <c r="CU149" s="294"/>
      <c r="CV149" s="293"/>
      <c r="CW149" s="293"/>
      <c r="CX149" s="305"/>
      <c r="CY149" s="305"/>
      <c r="CZ149" s="295">
        <v>11.1</v>
      </c>
      <c r="DA149" s="295"/>
      <c r="DB149" s="305"/>
      <c r="DC149" s="295"/>
      <c r="DD149" s="295"/>
      <c r="DE149" s="306"/>
      <c r="DF149" s="306"/>
      <c r="DG149" s="306"/>
      <c r="DH149" s="292"/>
      <c r="DI149" s="305"/>
      <c r="DJ149" s="305"/>
      <c r="DK149" s="305"/>
      <c r="DL149" s="305"/>
      <c r="DM149" s="305"/>
      <c r="DN149" s="306"/>
      <c r="DO149" s="296"/>
      <c r="DP149" s="294"/>
      <c r="DQ149" s="294"/>
      <c r="DR149" s="293"/>
      <c r="DS149" s="293"/>
      <c r="DT149" s="294"/>
      <c r="DU149" s="293"/>
      <c r="DV149" s="293"/>
      <c r="DW149" s="291"/>
      <c r="DX149" s="291"/>
      <c r="DY149" s="294"/>
      <c r="DZ149" s="294"/>
      <c r="EA149" s="293"/>
      <c r="EB149" s="294"/>
      <c r="EC149" s="293"/>
      <c r="ED149" s="292"/>
      <c r="EE149" s="292"/>
      <c r="EF149" s="292"/>
      <c r="EG149" s="292">
        <v>691600</v>
      </c>
      <c r="EH149" s="292"/>
      <c r="EI149" s="292">
        <v>622440</v>
      </c>
      <c r="EJ149" s="292"/>
      <c r="EK149" s="294"/>
    </row>
    <row r="150" spans="1:141" ht="210.6" hidden="1" customHeight="1" x14ac:dyDescent="0.2">
      <c r="A150" s="403" t="s">
        <v>130</v>
      </c>
      <c r="B150" s="404" t="s">
        <v>225</v>
      </c>
      <c r="C150" s="404" t="s">
        <v>224</v>
      </c>
      <c r="D150" s="238" t="s">
        <v>757</v>
      </c>
      <c r="E150" s="403" t="s">
        <v>185</v>
      </c>
      <c r="F150" s="403" t="s">
        <v>382</v>
      </c>
      <c r="G150" s="403" t="s">
        <v>383</v>
      </c>
      <c r="H150" s="403" t="s">
        <v>384</v>
      </c>
      <c r="I150" s="403" t="s">
        <v>385</v>
      </c>
      <c r="J150" s="403" t="s">
        <v>368</v>
      </c>
      <c r="K150" s="403" t="s">
        <v>154</v>
      </c>
      <c r="L150" s="405">
        <v>13455000</v>
      </c>
      <c r="M150" s="217"/>
      <c r="N150" s="462"/>
      <c r="O150" s="107">
        <v>16.96</v>
      </c>
      <c r="P150" s="108">
        <f>(V150+W150+Y150+Z150+AB150+AD150)</f>
        <v>50</v>
      </c>
      <c r="Q150" s="108"/>
      <c r="R150" s="108">
        <f>O150+P150+Q150</f>
        <v>66.960000000000008</v>
      </c>
      <c r="S150" s="406">
        <v>13.65</v>
      </c>
      <c r="T150" s="331"/>
      <c r="U150" s="462"/>
      <c r="V150" s="104">
        <f>IF(AU150&lt;30,0,IF(AU150&lt;50,5,IF(AU150&lt;65,10,IF(AU150&gt;66,15))))</f>
        <v>5</v>
      </c>
      <c r="W150" s="338">
        <f>IF(X150&lt;499,15,IF(X150&lt;999,10,IF(X150&lt;1499,5,IF(X150&gt;1500,0))))</f>
        <v>10</v>
      </c>
      <c r="X150" s="384">
        <f t="shared" si="85"/>
        <v>807.05092750951746</v>
      </c>
      <c r="Y150" s="338">
        <f>IF(DD150&lt;500,0,IF(DD150&lt;1000,5,IF(DD150&gt;1000,10)))</f>
        <v>0</v>
      </c>
      <c r="Z150" s="338">
        <f>IF(AA150="Yes",15,0)</f>
        <v>15</v>
      </c>
      <c r="AA150" s="331" t="s">
        <v>161</v>
      </c>
      <c r="AB150" s="338">
        <f t="shared" si="74"/>
        <v>10</v>
      </c>
      <c r="AC150" s="385" t="s">
        <v>161</v>
      </c>
      <c r="AD150" s="338">
        <f t="shared" si="75"/>
        <v>10</v>
      </c>
      <c r="AE150" s="385" t="s">
        <v>161</v>
      </c>
      <c r="AF150" s="407">
        <f t="shared" si="82"/>
        <v>5</v>
      </c>
      <c r="AG150" s="407">
        <f>IF(BM148&lt;999,20,IF(BM148&lt;1499,15,IF(BM148&lt;1999,10,IF(BM148&lt;3999,5,IF(BM148&gt;4000,0)))))</f>
        <v>20</v>
      </c>
      <c r="AH150" s="407">
        <f t="shared" si="83"/>
        <v>15</v>
      </c>
      <c r="AI150" s="407">
        <f t="shared" si="81"/>
        <v>10</v>
      </c>
      <c r="AJ150" s="406" t="s">
        <v>161</v>
      </c>
      <c r="AK150" s="407">
        <v>15</v>
      </c>
      <c r="AL150" s="406" t="s">
        <v>751</v>
      </c>
      <c r="AM150" s="407">
        <f t="shared" si="84"/>
        <v>10</v>
      </c>
      <c r="AN150" s="406" t="s">
        <v>161</v>
      </c>
      <c r="AO150" s="407">
        <f t="shared" ref="AO150:AO177" si="86">IF(AP150="Yes",10,0)</f>
        <v>0</v>
      </c>
      <c r="AP150" s="406" t="s">
        <v>162</v>
      </c>
      <c r="AQ150" s="407">
        <f t="shared" si="78"/>
        <v>0</v>
      </c>
      <c r="AR150" s="406" t="s">
        <v>162</v>
      </c>
      <c r="AS150" s="385">
        <v>22.757972274033232</v>
      </c>
      <c r="AT150" s="385">
        <v>4.6692109996283913</v>
      </c>
      <c r="AU150" s="385">
        <v>34.092816780692999</v>
      </c>
      <c r="AV150" s="385">
        <v>2.0332975245396128</v>
      </c>
      <c r="AW150" s="385" t="s">
        <v>155</v>
      </c>
      <c r="AX150" s="385">
        <v>11.222159958999999</v>
      </c>
      <c r="AY150" s="385">
        <v>25</v>
      </c>
      <c r="AZ150" s="385">
        <v>50</v>
      </c>
      <c r="BA150" s="224"/>
      <c r="BB150" s="448"/>
      <c r="BC150" s="442"/>
      <c r="BD150" s="273" t="s">
        <v>224</v>
      </c>
      <c r="BE150" s="386">
        <v>100</v>
      </c>
      <c r="BF150" s="337" t="s">
        <v>156</v>
      </c>
      <c r="BG150" s="386" t="s">
        <v>156</v>
      </c>
      <c r="BH150" s="337" t="s">
        <v>156</v>
      </c>
      <c r="BI150" s="386" t="s">
        <v>156</v>
      </c>
      <c r="BJ150" s="386" t="s">
        <v>195</v>
      </c>
      <c r="BK150" s="386">
        <v>100</v>
      </c>
      <c r="BL150" s="386" t="s">
        <v>156</v>
      </c>
      <c r="BM150" s="386" t="s">
        <v>156</v>
      </c>
      <c r="BN150" s="386" t="s">
        <v>156</v>
      </c>
      <c r="BO150" s="386" t="s">
        <v>156</v>
      </c>
      <c r="BP150" s="331">
        <f>SUM(V150+W150+Y150+Z150+AB150+AD150)</f>
        <v>50</v>
      </c>
      <c r="BQ150" s="406">
        <f t="shared" si="79"/>
        <v>75</v>
      </c>
      <c r="BR150" s="331"/>
      <c r="BS150" s="406"/>
      <c r="BT150" s="338">
        <v>100</v>
      </c>
      <c r="BU150" s="407">
        <v>100</v>
      </c>
      <c r="BV150" s="406">
        <f t="shared" ref="BV150:BV185" si="87">S150+BU150*0.25</f>
        <v>38.65</v>
      </c>
      <c r="BW150" s="406"/>
      <c r="BX150" s="406"/>
      <c r="BY150" s="331">
        <f>O150+BT150*0.25</f>
        <v>41.96</v>
      </c>
      <c r="BZ150" s="331"/>
      <c r="CA150" s="282" t="s">
        <v>225</v>
      </c>
      <c r="CB150" s="308">
        <v>100</v>
      </c>
      <c r="CC150" s="282" t="s">
        <v>156</v>
      </c>
      <c r="CD150" s="308" t="s">
        <v>156</v>
      </c>
      <c r="CE150" s="282" t="s">
        <v>156</v>
      </c>
      <c r="CF150" s="308" t="s">
        <v>156</v>
      </c>
      <c r="CG150" s="282" t="s">
        <v>156</v>
      </c>
      <c r="CH150" s="308" t="s">
        <v>156</v>
      </c>
      <c r="CI150" s="284">
        <v>1</v>
      </c>
      <c r="CJ150" s="284" t="s">
        <v>184</v>
      </c>
      <c r="CK150" s="282" t="s">
        <v>198</v>
      </c>
      <c r="CL150" s="282" t="s">
        <v>228</v>
      </c>
      <c r="CM150" s="282" t="s">
        <v>304</v>
      </c>
      <c r="CN150" s="307">
        <v>3.6</v>
      </c>
      <c r="CO150" s="307">
        <v>2.3084244100000002</v>
      </c>
      <c r="CP150" s="284" t="s">
        <v>157</v>
      </c>
      <c r="CQ150" s="284" t="s">
        <v>157</v>
      </c>
      <c r="CR150" s="308">
        <v>1</v>
      </c>
      <c r="CS150" s="308">
        <v>1</v>
      </c>
      <c r="CT150" s="284" t="s">
        <v>159</v>
      </c>
      <c r="CU150" s="284" t="s">
        <v>159</v>
      </c>
      <c r="CV150" s="308">
        <v>42</v>
      </c>
      <c r="CW150" s="308">
        <v>40</v>
      </c>
      <c r="CX150" s="307">
        <v>5.6307186107274996</v>
      </c>
      <c r="CY150" s="307">
        <v>94.369281389272501</v>
      </c>
      <c r="CZ150" s="309">
        <v>7222.1599589999996</v>
      </c>
      <c r="DA150" s="309">
        <v>21809.21213</v>
      </c>
      <c r="DB150" s="307">
        <v>0.33115180484055384</v>
      </c>
      <c r="DC150" s="309">
        <v>6815.5004540920772</v>
      </c>
      <c r="DD150" s="309">
        <v>406.65950490792255</v>
      </c>
      <c r="DE150" s="310">
        <v>2633056.1127941757</v>
      </c>
      <c r="DF150" s="310">
        <v>157106.18793675935</v>
      </c>
      <c r="DG150" s="310">
        <v>2790162.3007309353</v>
      </c>
      <c r="DH150" s="283">
        <v>62824234</v>
      </c>
      <c r="DI150" s="307">
        <v>27.046175269999999</v>
      </c>
      <c r="DJ150" s="307">
        <v>38.234234950000001</v>
      </c>
      <c r="DK150" s="307">
        <v>37.008268989999998</v>
      </c>
      <c r="DL150" s="307" t="s">
        <v>156</v>
      </c>
      <c r="DM150" s="307" t="s">
        <v>156</v>
      </c>
      <c r="DN150" s="310" t="s">
        <v>156</v>
      </c>
      <c r="DO150" s="311" t="s">
        <v>156</v>
      </c>
      <c r="DP150" s="284" t="s">
        <v>162</v>
      </c>
      <c r="DQ150" s="284" t="s">
        <v>162</v>
      </c>
      <c r="DR150" s="308">
        <v>11</v>
      </c>
      <c r="DS150" s="308">
        <v>12</v>
      </c>
      <c r="DT150" s="284" t="s">
        <v>162</v>
      </c>
      <c r="DU150" s="308">
        <v>0</v>
      </c>
      <c r="DV150" s="308">
        <v>2</v>
      </c>
      <c r="DW150" s="282" t="s">
        <v>163</v>
      </c>
      <c r="DX150" s="282" t="s">
        <v>266</v>
      </c>
      <c r="DY150" s="284" t="s">
        <v>165</v>
      </c>
      <c r="DZ150" s="284" t="s">
        <v>165</v>
      </c>
      <c r="EA150" s="308">
        <v>1</v>
      </c>
      <c r="EB150" s="284" t="s">
        <v>162</v>
      </c>
      <c r="EC150" s="308">
        <v>22</v>
      </c>
      <c r="ED150" s="283">
        <v>10800000</v>
      </c>
      <c r="EE150" s="283">
        <v>2400000</v>
      </c>
      <c r="EF150" s="283">
        <v>255000</v>
      </c>
      <c r="EG150" s="283">
        <v>13455000</v>
      </c>
      <c r="EH150" s="283" t="s">
        <v>156</v>
      </c>
      <c r="EI150" s="283">
        <v>13455000</v>
      </c>
      <c r="EJ150" s="283">
        <v>13455000</v>
      </c>
      <c r="EK150" s="284" t="s">
        <v>156</v>
      </c>
    </row>
    <row r="151" spans="1:141" ht="165" hidden="1" x14ac:dyDescent="0.2">
      <c r="A151" s="403" t="s">
        <v>147</v>
      </c>
      <c r="B151" s="404" t="s">
        <v>196</v>
      </c>
      <c r="C151" s="404" t="s">
        <v>194</v>
      </c>
      <c r="D151" s="238" t="s">
        <v>757</v>
      </c>
      <c r="E151" s="403" t="s">
        <v>185</v>
      </c>
      <c r="F151" s="403" t="s">
        <v>156</v>
      </c>
      <c r="G151" s="403" t="s">
        <v>444</v>
      </c>
      <c r="H151" s="403" t="s">
        <v>435</v>
      </c>
      <c r="I151" s="403" t="s">
        <v>445</v>
      </c>
      <c r="J151" s="403" t="s">
        <v>446</v>
      </c>
      <c r="K151" s="403" t="s">
        <v>167</v>
      </c>
      <c r="L151" s="405">
        <v>130375000</v>
      </c>
      <c r="M151" s="217"/>
      <c r="N151" s="462"/>
      <c r="O151" s="107">
        <v>9.07</v>
      </c>
      <c r="P151" s="331">
        <f>(V151+W151+Y151+Z151+AB151+AD151)</f>
        <v>45</v>
      </c>
      <c r="Q151" s="108"/>
      <c r="R151" s="108">
        <f>O151+P151+Q151</f>
        <v>54.07</v>
      </c>
      <c r="S151" s="406">
        <v>6.88</v>
      </c>
      <c r="T151" s="331"/>
      <c r="U151" s="462"/>
      <c r="V151" s="104">
        <f>IF(AU151&lt;30,0,IF(AU151&lt;50,5,IF(AU151&lt;65,10,IF(AU151&gt;66,15))))</f>
        <v>5</v>
      </c>
      <c r="W151" s="338">
        <f>IF(X151&lt;499,15,IF(X151&lt;999,10,IF(X151&lt;1499,5,IF(X151&gt;1500,0))))</f>
        <v>0</v>
      </c>
      <c r="X151" s="384">
        <f t="shared" si="85"/>
        <v>2103.5491872249895</v>
      </c>
      <c r="Y151" s="338">
        <f>IF(DD151&lt;500,0,IF(DD151&lt;1000,5,IF(DD151&gt;1000,10)))</f>
        <v>5</v>
      </c>
      <c r="Z151" s="338">
        <f>IF(AA151="Yes",15,0)</f>
        <v>15</v>
      </c>
      <c r="AA151" s="331" t="s">
        <v>161</v>
      </c>
      <c r="AB151" s="338">
        <f t="shared" si="74"/>
        <v>10</v>
      </c>
      <c r="AC151" s="385" t="s">
        <v>161</v>
      </c>
      <c r="AD151" s="338">
        <f t="shared" si="75"/>
        <v>10</v>
      </c>
      <c r="AE151" s="385" t="s">
        <v>161</v>
      </c>
      <c r="AF151" s="407">
        <f t="shared" si="82"/>
        <v>5</v>
      </c>
      <c r="AG151" s="407">
        <f>IF(BM149&lt;999,20,IF(BM149&lt;1499,15,IF(BM149&lt;1999,10,IF(BM149&lt;3999,5,IF(BM149&gt;4000,0)))))</f>
        <v>20</v>
      </c>
      <c r="AH151" s="407">
        <f t="shared" si="83"/>
        <v>15</v>
      </c>
      <c r="AI151" s="407">
        <f t="shared" si="81"/>
        <v>10</v>
      </c>
      <c r="AJ151" s="406" t="s">
        <v>161</v>
      </c>
      <c r="AK151" s="407">
        <v>15</v>
      </c>
      <c r="AL151" s="406" t="s">
        <v>751</v>
      </c>
      <c r="AM151" s="407">
        <f t="shared" si="84"/>
        <v>10</v>
      </c>
      <c r="AN151" s="406" t="s">
        <v>161</v>
      </c>
      <c r="AO151" s="407">
        <f t="shared" si="86"/>
        <v>0</v>
      </c>
      <c r="AP151" s="406" t="s">
        <v>162</v>
      </c>
      <c r="AQ151" s="407">
        <f t="shared" ref="AQ151:AQ177" si="88">IF(AR151="Yes",10,0)</f>
        <v>0</v>
      </c>
      <c r="AR151" s="406" t="s">
        <v>162</v>
      </c>
      <c r="AS151" s="385">
        <v>10.66617998102131</v>
      </c>
      <c r="AT151" s="385">
        <v>1.6161204218600192E-2</v>
      </c>
      <c r="AU151" s="385">
        <v>33.133862619032996</v>
      </c>
      <c r="AV151" s="385">
        <v>2.6845429695994789</v>
      </c>
      <c r="AW151" s="385" t="s">
        <v>155</v>
      </c>
      <c r="AX151" s="385">
        <v>16.497368424559369</v>
      </c>
      <c r="AY151" s="385">
        <v>25</v>
      </c>
      <c r="AZ151" s="385">
        <v>0</v>
      </c>
      <c r="BA151" s="224"/>
      <c r="BB151" s="448"/>
      <c r="BC151" s="442"/>
      <c r="BD151" s="273" t="s">
        <v>194</v>
      </c>
      <c r="BE151" s="386">
        <v>100</v>
      </c>
      <c r="BF151" s="337" t="s">
        <v>214</v>
      </c>
      <c r="BG151" s="386" t="s">
        <v>156</v>
      </c>
      <c r="BH151" s="337" t="s">
        <v>156</v>
      </c>
      <c r="BI151" s="386" t="s">
        <v>156</v>
      </c>
      <c r="BJ151" s="386" t="s">
        <v>195</v>
      </c>
      <c r="BK151" s="386">
        <v>100</v>
      </c>
      <c r="BL151" s="386" t="s">
        <v>156</v>
      </c>
      <c r="BM151" s="386" t="s">
        <v>156</v>
      </c>
      <c r="BN151" s="386" t="s">
        <v>156</v>
      </c>
      <c r="BO151" s="386" t="s">
        <v>156</v>
      </c>
      <c r="BP151" s="331">
        <f>SUM(V151+W151+Y151+Z151+AB151+AD151)</f>
        <v>45</v>
      </c>
      <c r="BQ151" s="406">
        <f t="shared" si="79"/>
        <v>75</v>
      </c>
      <c r="BR151" s="331"/>
      <c r="BS151" s="406"/>
      <c r="BT151" s="338"/>
      <c r="BU151" s="407"/>
      <c r="BV151" s="406">
        <f t="shared" si="87"/>
        <v>6.88</v>
      </c>
      <c r="BW151" s="406"/>
      <c r="BX151" s="410" t="s">
        <v>809</v>
      </c>
      <c r="BY151" s="331">
        <f>O151+BT151*0.25</f>
        <v>9.07</v>
      </c>
      <c r="BZ151" s="331"/>
      <c r="CA151" s="282" t="s">
        <v>196</v>
      </c>
      <c r="CB151" s="308">
        <v>100</v>
      </c>
      <c r="CC151" s="282" t="s">
        <v>310</v>
      </c>
      <c r="CD151" s="308" t="s">
        <v>156</v>
      </c>
      <c r="CE151" s="282" t="s">
        <v>156</v>
      </c>
      <c r="CF151" s="308" t="s">
        <v>156</v>
      </c>
      <c r="CG151" s="282" t="s">
        <v>156</v>
      </c>
      <c r="CH151" s="308" t="s">
        <v>156</v>
      </c>
      <c r="CI151" s="284">
        <v>1</v>
      </c>
      <c r="CJ151" s="284" t="s">
        <v>184</v>
      </c>
      <c r="CK151" s="282" t="s">
        <v>198</v>
      </c>
      <c r="CL151" s="282" t="s">
        <v>447</v>
      </c>
      <c r="CM151" s="282" t="s">
        <v>448</v>
      </c>
      <c r="CN151" s="307">
        <v>24.817557310000002</v>
      </c>
      <c r="CO151" s="307">
        <v>24.817557310000002</v>
      </c>
      <c r="CP151" s="284" t="s">
        <v>174</v>
      </c>
      <c r="CQ151" s="284" t="s">
        <v>174</v>
      </c>
      <c r="CR151" s="308">
        <v>1</v>
      </c>
      <c r="CS151" s="308">
        <v>1</v>
      </c>
      <c r="CT151" s="284" t="s">
        <v>159</v>
      </c>
      <c r="CU151" s="284" t="s">
        <v>205</v>
      </c>
      <c r="CV151" s="308">
        <v>55</v>
      </c>
      <c r="CW151" s="308">
        <v>55</v>
      </c>
      <c r="CX151" s="307">
        <v>21.498974225824398</v>
      </c>
      <c r="CY151" s="307">
        <v>78.501025774175602</v>
      </c>
      <c r="CZ151" s="309">
        <v>2497.3684245593699</v>
      </c>
      <c r="DA151" s="309">
        <v>15500</v>
      </c>
      <c r="DB151" s="307">
        <v>0.16112054351995936</v>
      </c>
      <c r="DC151" s="309">
        <v>1960.4598306394741</v>
      </c>
      <c r="DD151" s="309">
        <v>536.90859391989579</v>
      </c>
      <c r="DE151" s="310">
        <v>68999.968866657597</v>
      </c>
      <c r="DF151" s="310">
        <v>18896.932079771112</v>
      </c>
      <c r="DG151" s="310">
        <v>87896.900946428708</v>
      </c>
      <c r="DH151" s="283">
        <v>2107017</v>
      </c>
      <c r="DI151" s="307">
        <v>34.606511580000003</v>
      </c>
      <c r="DJ151" s="307">
        <v>28.184745840000001</v>
      </c>
      <c r="DK151" s="307">
        <v>36.620271590000002</v>
      </c>
      <c r="DL151" s="307" t="s">
        <v>156</v>
      </c>
      <c r="DM151" s="307" t="s">
        <v>156</v>
      </c>
      <c r="DN151" s="310" t="s">
        <v>156</v>
      </c>
      <c r="DO151" s="311" t="s">
        <v>156</v>
      </c>
      <c r="DP151" s="284" t="s">
        <v>162</v>
      </c>
      <c r="DQ151" s="284" t="s">
        <v>162</v>
      </c>
      <c r="DR151" s="308">
        <v>11</v>
      </c>
      <c r="DS151" s="308">
        <v>12</v>
      </c>
      <c r="DT151" s="284" t="s">
        <v>162</v>
      </c>
      <c r="DU151" s="308">
        <v>0</v>
      </c>
      <c r="DV151" s="308">
        <v>0</v>
      </c>
      <c r="DW151" s="282" t="s">
        <v>175</v>
      </c>
      <c r="DX151" s="282" t="s">
        <v>305</v>
      </c>
      <c r="DY151" s="284" t="s">
        <v>165</v>
      </c>
      <c r="DZ151" s="284" t="s">
        <v>165</v>
      </c>
      <c r="EA151" s="308">
        <v>1</v>
      </c>
      <c r="EB151" s="284" t="s">
        <v>162</v>
      </c>
      <c r="EC151" s="308">
        <v>27</v>
      </c>
      <c r="ED151" s="283">
        <v>108729000</v>
      </c>
      <c r="EE151" s="283">
        <v>19327000</v>
      </c>
      <c r="EF151" s="283">
        <v>2319000</v>
      </c>
      <c r="EG151" s="283">
        <v>130375000</v>
      </c>
      <c r="EH151" s="283" t="s">
        <v>156</v>
      </c>
      <c r="EI151" s="283">
        <v>130375000</v>
      </c>
      <c r="EJ151" s="283">
        <v>130375000</v>
      </c>
      <c r="EK151" s="284" t="s">
        <v>156</v>
      </c>
    </row>
    <row r="152" spans="1:141" ht="195" hidden="1" x14ac:dyDescent="0.2">
      <c r="A152" s="403" t="s">
        <v>143</v>
      </c>
      <c r="B152" s="404" t="s">
        <v>258</v>
      </c>
      <c r="C152" s="404" t="s">
        <v>194</v>
      </c>
      <c r="D152" s="238" t="s">
        <v>757</v>
      </c>
      <c r="E152" s="403" t="s">
        <v>185</v>
      </c>
      <c r="F152" s="403" t="s">
        <v>156</v>
      </c>
      <c r="G152" s="403" t="s">
        <v>430</v>
      </c>
      <c r="H152" s="403" t="s">
        <v>219</v>
      </c>
      <c r="I152" s="403" t="s">
        <v>431</v>
      </c>
      <c r="J152" s="403" t="s">
        <v>432</v>
      </c>
      <c r="K152" s="403" t="s">
        <v>187</v>
      </c>
      <c r="L152" s="405">
        <v>8587000</v>
      </c>
      <c r="M152" s="217"/>
      <c r="N152" s="462"/>
      <c r="O152" s="107">
        <v>12.09</v>
      </c>
      <c r="P152" s="331">
        <f>(V152+W152+Y152+Z152+AB152+AD152)</f>
        <v>55</v>
      </c>
      <c r="Q152" s="108"/>
      <c r="R152" s="108">
        <f>O152+P152+Q152</f>
        <v>67.09</v>
      </c>
      <c r="S152" s="406">
        <v>8.89</v>
      </c>
      <c r="T152" s="331"/>
      <c r="U152" s="462"/>
      <c r="V152" s="104">
        <f>IF(AU152&lt;30,0,IF(AU152&lt;50,5,IF(AU152&lt;65,10,IF(AU152&gt;66,15))))</f>
        <v>5</v>
      </c>
      <c r="W152" s="338">
        <f>IF(X152&lt;499,15,IF(X152&lt;999,10,IF(X152&lt;1499,5,IF(X152&gt;1500,0))))</f>
        <v>15</v>
      </c>
      <c r="X152" s="384">
        <f t="shared" si="85"/>
        <v>226.17036161740458</v>
      </c>
      <c r="Y152" s="338">
        <f>IF(DD152&lt;500,0,IF(DD152&lt;1000,5,IF(DD152&gt;1000,10)))</f>
        <v>0</v>
      </c>
      <c r="Z152" s="338">
        <f>IF(AA152="Yes",15,0)</f>
        <v>15</v>
      </c>
      <c r="AA152" s="331" t="s">
        <v>161</v>
      </c>
      <c r="AB152" s="338">
        <f t="shared" si="74"/>
        <v>10</v>
      </c>
      <c r="AC152" s="385" t="s">
        <v>161</v>
      </c>
      <c r="AD152" s="338">
        <f t="shared" si="75"/>
        <v>10</v>
      </c>
      <c r="AE152" s="385" t="s">
        <v>161</v>
      </c>
      <c r="AF152" s="407">
        <f t="shared" si="82"/>
        <v>5</v>
      </c>
      <c r="AG152" s="407">
        <f>IF(BM150&lt;999,20,IF(BM150&lt;1499,15,IF(BM150&lt;1999,10,IF(BM150&lt;3999,5,IF(BM150&gt;4000,0)))))</f>
        <v>0</v>
      </c>
      <c r="AH152" s="407">
        <f t="shared" si="83"/>
        <v>15</v>
      </c>
      <c r="AI152" s="407">
        <f t="shared" si="81"/>
        <v>10</v>
      </c>
      <c r="AJ152" s="406" t="s">
        <v>161</v>
      </c>
      <c r="AK152" s="407">
        <v>15</v>
      </c>
      <c r="AL152" s="406" t="s">
        <v>751</v>
      </c>
      <c r="AM152" s="407">
        <f t="shared" si="84"/>
        <v>10</v>
      </c>
      <c r="AN152" s="406" t="s">
        <v>161</v>
      </c>
      <c r="AO152" s="407">
        <f t="shared" si="86"/>
        <v>0</v>
      </c>
      <c r="AP152" s="406" t="s">
        <v>162</v>
      </c>
      <c r="AQ152" s="407">
        <f t="shared" si="88"/>
        <v>0</v>
      </c>
      <c r="AR152" s="406" t="s">
        <v>162</v>
      </c>
      <c r="AS152" s="385">
        <v>15.582930485979688</v>
      </c>
      <c r="AT152" s="385">
        <v>0</v>
      </c>
      <c r="AU152" s="385">
        <v>48.359228950130998</v>
      </c>
      <c r="AV152" s="385">
        <v>1.1083439460534406</v>
      </c>
      <c r="AW152" s="385" t="s">
        <v>155</v>
      </c>
      <c r="AX152" s="385">
        <v>17.64857133735174</v>
      </c>
      <c r="AY152" s="385">
        <v>25</v>
      </c>
      <c r="AZ152" s="385">
        <v>0</v>
      </c>
      <c r="BA152" s="224"/>
      <c r="BB152" s="448"/>
      <c r="BC152" s="442"/>
      <c r="BD152" s="273" t="s">
        <v>194</v>
      </c>
      <c r="BE152" s="386">
        <v>100</v>
      </c>
      <c r="BF152" s="337" t="s">
        <v>156</v>
      </c>
      <c r="BG152" s="386" t="s">
        <v>156</v>
      </c>
      <c r="BH152" s="337" t="s">
        <v>156</v>
      </c>
      <c r="BI152" s="386" t="s">
        <v>156</v>
      </c>
      <c r="BJ152" s="386" t="s">
        <v>195</v>
      </c>
      <c r="BK152" s="386">
        <v>100</v>
      </c>
      <c r="BL152" s="386" t="s">
        <v>156</v>
      </c>
      <c r="BM152" s="386" t="s">
        <v>156</v>
      </c>
      <c r="BN152" s="386" t="s">
        <v>156</v>
      </c>
      <c r="BO152" s="386" t="s">
        <v>156</v>
      </c>
      <c r="BP152" s="331">
        <f>SUM(V152+W152+Y152+Z152+AB152+AD152)</f>
        <v>55</v>
      </c>
      <c r="BQ152" s="406">
        <f t="shared" si="79"/>
        <v>55</v>
      </c>
      <c r="BR152" s="331"/>
      <c r="BS152" s="406"/>
      <c r="BT152" s="338">
        <v>100</v>
      </c>
      <c r="BU152" s="407">
        <v>100</v>
      </c>
      <c r="BV152" s="406">
        <f t="shared" si="87"/>
        <v>33.89</v>
      </c>
      <c r="BW152" s="406"/>
      <c r="BX152" s="406"/>
      <c r="BY152" s="331">
        <f>O152+BT152*0.25</f>
        <v>37.090000000000003</v>
      </c>
      <c r="BZ152" s="331"/>
      <c r="CA152" s="282" t="s">
        <v>258</v>
      </c>
      <c r="CB152" s="308">
        <v>100</v>
      </c>
      <c r="CC152" s="282" t="s">
        <v>156</v>
      </c>
      <c r="CD152" s="308" t="s">
        <v>156</v>
      </c>
      <c r="CE152" s="282" t="s">
        <v>156</v>
      </c>
      <c r="CF152" s="308" t="s">
        <v>156</v>
      </c>
      <c r="CG152" s="282" t="s">
        <v>156</v>
      </c>
      <c r="CH152" s="308" t="s">
        <v>156</v>
      </c>
      <c r="CI152" s="284">
        <v>1</v>
      </c>
      <c r="CJ152" s="284" t="s">
        <v>184</v>
      </c>
      <c r="CK152" s="282" t="s">
        <v>198</v>
      </c>
      <c r="CL152" s="282" t="s">
        <v>199</v>
      </c>
      <c r="CM152" s="282" t="s">
        <v>259</v>
      </c>
      <c r="CN152" s="307">
        <v>10.4059785999999</v>
      </c>
      <c r="CO152" s="307">
        <v>10.4059785999999</v>
      </c>
      <c r="CP152" s="284" t="s">
        <v>174</v>
      </c>
      <c r="CQ152" s="284" t="s">
        <v>174</v>
      </c>
      <c r="CR152" s="308">
        <v>1</v>
      </c>
      <c r="CS152" s="308">
        <v>1</v>
      </c>
      <c r="CT152" s="284" t="s">
        <v>159</v>
      </c>
      <c r="CU152" s="284" t="s">
        <v>159</v>
      </c>
      <c r="CV152" s="308">
        <v>55</v>
      </c>
      <c r="CW152" s="308">
        <v>55</v>
      </c>
      <c r="CX152" s="307">
        <v>6.0754955492136</v>
      </c>
      <c r="CY152" s="307">
        <v>93.924504450786401</v>
      </c>
      <c r="CZ152" s="309">
        <v>3648.5713373517401</v>
      </c>
      <c r="DA152" s="309">
        <v>15500</v>
      </c>
      <c r="DB152" s="307">
        <v>0.23539169918398323</v>
      </c>
      <c r="DC152" s="309">
        <v>3426.9025481410522</v>
      </c>
      <c r="DD152" s="309">
        <v>221.66878921068809</v>
      </c>
      <c r="DE152" s="310">
        <v>0</v>
      </c>
      <c r="DF152" s="310">
        <v>0</v>
      </c>
      <c r="DG152" s="310">
        <v>0</v>
      </c>
      <c r="DH152" s="283">
        <v>0</v>
      </c>
      <c r="DI152" s="307">
        <v>52.554759300000001</v>
      </c>
      <c r="DJ152" s="307">
        <v>46.363860670000001</v>
      </c>
      <c r="DK152" s="307">
        <v>46.173576099999998</v>
      </c>
      <c r="DL152" s="307" t="s">
        <v>156</v>
      </c>
      <c r="DM152" s="307" t="s">
        <v>156</v>
      </c>
      <c r="DN152" s="310" t="s">
        <v>156</v>
      </c>
      <c r="DO152" s="311" t="s">
        <v>156</v>
      </c>
      <c r="DP152" s="284" t="s">
        <v>162</v>
      </c>
      <c r="DQ152" s="284" t="s">
        <v>162</v>
      </c>
      <c r="DR152" s="308">
        <v>11</v>
      </c>
      <c r="DS152" s="308">
        <v>12</v>
      </c>
      <c r="DT152" s="284" t="s">
        <v>162</v>
      </c>
      <c r="DU152" s="308">
        <v>2</v>
      </c>
      <c r="DV152" s="308">
        <v>0</v>
      </c>
      <c r="DW152" s="282" t="s">
        <v>175</v>
      </c>
      <c r="DX152" s="282" t="s">
        <v>305</v>
      </c>
      <c r="DY152" s="284" t="s">
        <v>165</v>
      </c>
      <c r="DZ152" s="284" t="s">
        <v>165</v>
      </c>
      <c r="EA152" s="308">
        <v>1</v>
      </c>
      <c r="EB152" s="284" t="s">
        <v>162</v>
      </c>
      <c r="EC152" s="308">
        <v>27</v>
      </c>
      <c r="ED152" s="283">
        <v>8587000</v>
      </c>
      <c r="EE152" s="283">
        <v>0</v>
      </c>
      <c r="EF152" s="283">
        <v>0</v>
      </c>
      <c r="EG152" s="283">
        <v>8587000</v>
      </c>
      <c r="EH152" s="283" t="s">
        <v>156</v>
      </c>
      <c r="EI152" s="283">
        <v>8587000</v>
      </c>
      <c r="EJ152" s="283">
        <v>8587000</v>
      </c>
      <c r="EK152" s="284" t="s">
        <v>156</v>
      </c>
    </row>
    <row r="153" spans="1:141" ht="62.45" hidden="1" customHeight="1" x14ac:dyDescent="0.2">
      <c r="A153" s="403" t="s">
        <v>136</v>
      </c>
      <c r="B153" s="404" t="s">
        <v>197</v>
      </c>
      <c r="C153" s="404" t="s">
        <v>194</v>
      </c>
      <c r="D153" s="238" t="s">
        <v>757</v>
      </c>
      <c r="E153" s="403" t="s">
        <v>153</v>
      </c>
      <c r="F153" s="403" t="s">
        <v>405</v>
      </c>
      <c r="G153" s="403" t="s">
        <v>406</v>
      </c>
      <c r="H153" s="403" t="s">
        <v>407</v>
      </c>
      <c r="I153" s="403" t="s">
        <v>408</v>
      </c>
      <c r="J153" s="403" t="s">
        <v>173</v>
      </c>
      <c r="K153" s="403" t="s">
        <v>167</v>
      </c>
      <c r="L153" s="405">
        <v>78190000</v>
      </c>
      <c r="M153" s="126">
        <v>14.294078398139709</v>
      </c>
      <c r="N153" s="462"/>
      <c r="O153" s="107">
        <v>10.371087217043794</v>
      </c>
      <c r="P153" s="108">
        <f>(V153+W153+Y153+Z153+AB153+AD153)</f>
        <v>45</v>
      </c>
      <c r="Q153" s="108"/>
      <c r="R153" s="108">
        <f>O153+P153+Q153</f>
        <v>55.371087217043794</v>
      </c>
      <c r="S153" s="406">
        <v>6.9127386775858319</v>
      </c>
      <c r="T153" s="331"/>
      <c r="U153" s="462"/>
      <c r="V153" s="104">
        <f>IF(AU153&lt;30,0,IF(AU153&lt;50,5,IF(AU153&lt;65,10,IF(AU153&gt;66,15))))</f>
        <v>5</v>
      </c>
      <c r="W153" s="338">
        <f>IF(X153&lt;499,15,IF(X153&lt;999,10,IF(X153&lt;1499,5,IF(X153&gt;1500,0))))</f>
        <v>0</v>
      </c>
      <c r="X153" s="384">
        <f t="shared" si="85"/>
        <v>1789.7333075371355</v>
      </c>
      <c r="Y153" s="338">
        <f>IF(DD153&lt;500,0,IF(DD153&lt;1000,5,IF(DD153&gt;1000,10)))</f>
        <v>5</v>
      </c>
      <c r="Z153" s="338">
        <f>IF(AA153="Yes",15,0)</f>
        <v>15</v>
      </c>
      <c r="AA153" s="331" t="s">
        <v>161</v>
      </c>
      <c r="AB153" s="338">
        <f t="shared" si="74"/>
        <v>10</v>
      </c>
      <c r="AC153" s="385" t="s">
        <v>161</v>
      </c>
      <c r="AD153" s="338">
        <f t="shared" si="75"/>
        <v>10</v>
      </c>
      <c r="AE153" s="385" t="s">
        <v>161</v>
      </c>
      <c r="AF153" s="407">
        <f t="shared" si="82"/>
        <v>5</v>
      </c>
      <c r="AG153" s="407">
        <f>IF(BM151&lt;999,20,IF(BM151&lt;1499,15,IF(BM151&lt;1999,10,IF(BM151&lt;3999,5,IF(BM151&gt;4000,0)))))</f>
        <v>0</v>
      </c>
      <c r="AH153" s="407">
        <f t="shared" si="83"/>
        <v>15</v>
      </c>
      <c r="AI153" s="407">
        <f t="shared" si="81"/>
        <v>10</v>
      </c>
      <c r="AJ153" s="406" t="s">
        <v>161</v>
      </c>
      <c r="AK153" s="407">
        <v>15</v>
      </c>
      <c r="AL153" s="406" t="s">
        <v>751</v>
      </c>
      <c r="AM153" s="407">
        <f t="shared" si="84"/>
        <v>10</v>
      </c>
      <c r="AN153" s="406" t="s">
        <v>161</v>
      </c>
      <c r="AO153" s="407">
        <f t="shared" si="86"/>
        <v>0</v>
      </c>
      <c r="AP153" s="406" t="s">
        <v>162</v>
      </c>
      <c r="AQ153" s="407">
        <f t="shared" si="88"/>
        <v>0</v>
      </c>
      <c r="AR153" s="406" t="s">
        <v>162</v>
      </c>
      <c r="AS153" s="385">
        <v>24.001832373834379</v>
      </c>
      <c r="AT153" s="385">
        <v>3.9584013300933626E-2</v>
      </c>
      <c r="AU153" s="385">
        <v>45.085970388722998</v>
      </c>
      <c r="AV153" s="385">
        <v>12.62287902978008</v>
      </c>
      <c r="AW153" s="385">
        <v>0.48480637170798752</v>
      </c>
      <c r="AX153" s="385">
        <v>24.870691912999998</v>
      </c>
      <c r="AY153" s="385">
        <v>0</v>
      </c>
      <c r="AZ153" s="385">
        <v>0</v>
      </c>
      <c r="BA153" s="224"/>
      <c r="BB153" s="448"/>
      <c r="BC153" s="442"/>
      <c r="BD153" s="273" t="s">
        <v>194</v>
      </c>
      <c r="BE153" s="386">
        <v>100</v>
      </c>
      <c r="BF153" s="337" t="s">
        <v>156</v>
      </c>
      <c r="BG153" s="386" t="s">
        <v>156</v>
      </c>
      <c r="BH153" s="337" t="s">
        <v>156</v>
      </c>
      <c r="BI153" s="386" t="s">
        <v>156</v>
      </c>
      <c r="BJ153" s="386" t="s">
        <v>195</v>
      </c>
      <c r="BK153" s="386">
        <v>100</v>
      </c>
      <c r="BL153" s="386" t="s">
        <v>156</v>
      </c>
      <c r="BM153" s="386" t="s">
        <v>156</v>
      </c>
      <c r="BN153" s="386" t="s">
        <v>156</v>
      </c>
      <c r="BO153" s="386" t="s">
        <v>156</v>
      </c>
      <c r="BP153" s="331">
        <f>SUM(V153+W153+Y153+Z153+AB153+AD153)</f>
        <v>45</v>
      </c>
      <c r="BQ153" s="406">
        <f t="shared" si="79"/>
        <v>55</v>
      </c>
      <c r="BR153" s="331"/>
      <c r="BS153" s="406"/>
      <c r="BT153" s="338"/>
      <c r="BU153" s="407"/>
      <c r="BV153" s="406">
        <f t="shared" si="87"/>
        <v>6.9127386775858319</v>
      </c>
      <c r="BW153" s="406"/>
      <c r="BX153" s="410" t="s">
        <v>809</v>
      </c>
      <c r="BY153" s="331">
        <f>O153+BT153*0.25</f>
        <v>10.371087217043794</v>
      </c>
      <c r="BZ153" s="331"/>
      <c r="CA153" s="282" t="s">
        <v>197</v>
      </c>
      <c r="CB153" s="308">
        <v>100</v>
      </c>
      <c r="CC153" s="282" t="s">
        <v>156</v>
      </c>
      <c r="CD153" s="308" t="s">
        <v>156</v>
      </c>
      <c r="CE153" s="282" t="s">
        <v>156</v>
      </c>
      <c r="CF153" s="308" t="s">
        <v>156</v>
      </c>
      <c r="CG153" s="282" t="s">
        <v>156</v>
      </c>
      <c r="CH153" s="308" t="s">
        <v>156</v>
      </c>
      <c r="CI153" s="284">
        <v>1</v>
      </c>
      <c r="CJ153" s="284" t="s">
        <v>184</v>
      </c>
      <c r="CK153" s="282" t="s">
        <v>198</v>
      </c>
      <c r="CL153" s="282" t="s">
        <v>199</v>
      </c>
      <c r="CM153" s="282" t="s">
        <v>404</v>
      </c>
      <c r="CN153" s="307">
        <v>7.7687519099999998</v>
      </c>
      <c r="CO153" s="307">
        <v>7.7687519099999998</v>
      </c>
      <c r="CP153" s="284" t="s">
        <v>174</v>
      </c>
      <c r="CQ153" s="284" t="s">
        <v>158</v>
      </c>
      <c r="CR153" s="308">
        <v>1</v>
      </c>
      <c r="CS153" s="308">
        <v>2</v>
      </c>
      <c r="CT153" s="284" t="s">
        <v>159</v>
      </c>
      <c r="CU153" s="284" t="s">
        <v>160</v>
      </c>
      <c r="CV153" s="308">
        <v>51</v>
      </c>
      <c r="CW153" s="308">
        <v>51</v>
      </c>
      <c r="CX153" s="307">
        <v>12.658791545258499</v>
      </c>
      <c r="CY153" s="307">
        <v>87.341208454741505</v>
      </c>
      <c r="CZ153" s="309">
        <v>5623.5639709999996</v>
      </c>
      <c r="DA153" s="309">
        <v>15511.563459999999</v>
      </c>
      <c r="DB153" s="307">
        <v>0.36254011309057299</v>
      </c>
      <c r="DC153" s="309">
        <v>4911.6887304968486</v>
      </c>
      <c r="DD153" s="309">
        <v>711.87524050315096</v>
      </c>
      <c r="DE153" s="310">
        <v>116717.64369008195</v>
      </c>
      <c r="DF153" s="310">
        <v>16916.462999159405</v>
      </c>
      <c r="DG153" s="310">
        <v>133634.10668924137</v>
      </c>
      <c r="DH153" s="283">
        <v>3095074</v>
      </c>
      <c r="DI153" s="307">
        <v>59.757713440000003</v>
      </c>
      <c r="DJ153" s="307">
        <v>36.965768650000001</v>
      </c>
      <c r="DK153" s="307">
        <v>38.547956220000003</v>
      </c>
      <c r="DL153" s="307" t="s">
        <v>156</v>
      </c>
      <c r="DM153" s="307" t="s">
        <v>156</v>
      </c>
      <c r="DN153" s="310">
        <v>2.1084775792553301</v>
      </c>
      <c r="DO153" s="311">
        <v>7.5876498549044201E-6</v>
      </c>
      <c r="DP153" s="284" t="s">
        <v>161</v>
      </c>
      <c r="DQ153" s="284" t="s">
        <v>162</v>
      </c>
      <c r="DR153" s="308">
        <v>12</v>
      </c>
      <c r="DS153" s="308">
        <v>12</v>
      </c>
      <c r="DT153" s="284" t="s">
        <v>162</v>
      </c>
      <c r="DU153" s="308">
        <v>4</v>
      </c>
      <c r="DV153" s="308">
        <v>2</v>
      </c>
      <c r="DW153" s="282" t="s">
        <v>175</v>
      </c>
      <c r="DX153" s="282" t="s">
        <v>164</v>
      </c>
      <c r="DY153" s="284" t="s">
        <v>165</v>
      </c>
      <c r="DZ153" s="284" t="s">
        <v>176</v>
      </c>
      <c r="EA153" s="308">
        <v>1</v>
      </c>
      <c r="EB153" s="284" t="s">
        <v>161</v>
      </c>
      <c r="EC153" s="308">
        <v>24</v>
      </c>
      <c r="ED153" s="283">
        <v>73100000</v>
      </c>
      <c r="EE153" s="283">
        <v>4425000</v>
      </c>
      <c r="EF153" s="283">
        <v>665000</v>
      </c>
      <c r="EG153" s="283">
        <v>78190000</v>
      </c>
      <c r="EH153" s="283" t="s">
        <v>156</v>
      </c>
      <c r="EI153" s="283">
        <v>78190000</v>
      </c>
      <c r="EJ153" s="283">
        <v>78190000</v>
      </c>
      <c r="EK153" s="284" t="s">
        <v>156</v>
      </c>
    </row>
    <row r="154" spans="1:141" ht="69" hidden="1" customHeight="1" x14ac:dyDescent="0.2">
      <c r="A154" s="403" t="s">
        <v>140</v>
      </c>
      <c r="B154" s="404" t="s">
        <v>242</v>
      </c>
      <c r="C154" s="404" t="s">
        <v>214</v>
      </c>
      <c r="D154" s="238" t="s">
        <v>757</v>
      </c>
      <c r="E154" s="403" t="s">
        <v>179</v>
      </c>
      <c r="F154" s="403" t="s">
        <v>156</v>
      </c>
      <c r="G154" s="403" t="s">
        <v>422</v>
      </c>
      <c r="H154" s="403" t="s">
        <v>287</v>
      </c>
      <c r="I154" s="403" t="s">
        <v>360</v>
      </c>
      <c r="J154" s="403" t="s">
        <v>423</v>
      </c>
      <c r="K154" s="403" t="s">
        <v>201</v>
      </c>
      <c r="L154" s="405">
        <v>46069000</v>
      </c>
      <c r="M154" s="186"/>
      <c r="N154" s="462"/>
      <c r="O154" s="228"/>
      <c r="P154" s="229"/>
      <c r="Q154" s="229"/>
      <c r="R154" s="229"/>
      <c r="S154" s="406">
        <v>11.1</v>
      </c>
      <c r="T154" s="331">
        <v>7.5</v>
      </c>
      <c r="U154" s="462"/>
      <c r="V154" s="104" t="s">
        <v>155</v>
      </c>
      <c r="W154" s="338"/>
      <c r="X154" s="384">
        <f t="shared" si="85"/>
        <v>1967.3398086522786</v>
      </c>
      <c r="Y154" s="331"/>
      <c r="Z154" s="331"/>
      <c r="AA154" s="331" t="s">
        <v>161</v>
      </c>
      <c r="AB154" s="331"/>
      <c r="AC154" s="331"/>
      <c r="AD154" s="331"/>
      <c r="AE154" s="331"/>
      <c r="AF154" s="407">
        <f t="shared" si="82"/>
        <v>5</v>
      </c>
      <c r="AG154" s="407">
        <f>IF(X154&lt;999,20,IF(X154&lt;1499,15,IF(X154&lt;1999,10,IF(X154&lt;3999,5,IF(X154&gt;4000,0)))))</f>
        <v>10</v>
      </c>
      <c r="AH154" s="407">
        <f t="shared" si="83"/>
        <v>15</v>
      </c>
      <c r="AI154" s="407">
        <v>0</v>
      </c>
      <c r="AJ154" s="406" t="s">
        <v>162</v>
      </c>
      <c r="AK154" s="407">
        <f>IF(AL154="Minimal",15,0)</f>
        <v>15</v>
      </c>
      <c r="AL154" s="406" t="s">
        <v>751</v>
      </c>
      <c r="AM154" s="407">
        <f t="shared" si="84"/>
        <v>10</v>
      </c>
      <c r="AN154" s="406" t="s">
        <v>161</v>
      </c>
      <c r="AO154" s="407">
        <f t="shared" si="86"/>
        <v>0</v>
      </c>
      <c r="AP154" s="406" t="s">
        <v>162</v>
      </c>
      <c r="AQ154" s="407">
        <f t="shared" si="88"/>
        <v>0</v>
      </c>
      <c r="AR154" s="406" t="s">
        <v>162</v>
      </c>
      <c r="AS154" s="385">
        <v>9.7560748992085635</v>
      </c>
      <c r="AT154" s="385">
        <v>1.3002594152249887</v>
      </c>
      <c r="AU154" s="385">
        <v>49.966063520603996</v>
      </c>
      <c r="AV154" s="385">
        <v>0</v>
      </c>
      <c r="AW154" s="385" t="s">
        <v>155</v>
      </c>
      <c r="AX154" s="385" t="s">
        <v>155</v>
      </c>
      <c r="AY154" s="385">
        <v>50</v>
      </c>
      <c r="AZ154" s="385">
        <v>0</v>
      </c>
      <c r="BA154" s="224"/>
      <c r="BB154" s="448"/>
      <c r="BC154" s="469"/>
      <c r="BD154" s="337" t="s">
        <v>214</v>
      </c>
      <c r="BE154" s="386">
        <v>100</v>
      </c>
      <c r="BF154" s="337" t="s">
        <v>156</v>
      </c>
      <c r="BG154" s="386" t="s">
        <v>156</v>
      </c>
      <c r="BH154" s="337" t="s">
        <v>156</v>
      </c>
      <c r="BI154" s="386" t="s">
        <v>156</v>
      </c>
      <c r="BJ154" s="386" t="s">
        <v>195</v>
      </c>
      <c r="BK154" s="386">
        <v>100</v>
      </c>
      <c r="BL154" s="386" t="s">
        <v>156</v>
      </c>
      <c r="BM154" s="386" t="s">
        <v>156</v>
      </c>
      <c r="BN154" s="386" t="s">
        <v>156</v>
      </c>
      <c r="BO154" s="386" t="s">
        <v>156</v>
      </c>
      <c r="BP154" s="386"/>
      <c r="BQ154" s="406">
        <f t="shared" si="79"/>
        <v>55</v>
      </c>
      <c r="BR154" s="386"/>
      <c r="BS154" s="408"/>
      <c r="BT154" s="386"/>
      <c r="BU154" s="407"/>
      <c r="BV154" s="406">
        <f t="shared" si="87"/>
        <v>11.1</v>
      </c>
      <c r="BW154" s="406"/>
      <c r="BX154" s="272" t="s">
        <v>809</v>
      </c>
      <c r="BY154" s="386"/>
      <c r="BZ154" s="308"/>
      <c r="CA154" s="282" t="s">
        <v>242</v>
      </c>
      <c r="CB154" s="308">
        <v>63.5</v>
      </c>
      <c r="CC154" s="282" t="s">
        <v>243</v>
      </c>
      <c r="CD154" s="308">
        <v>36.5</v>
      </c>
      <c r="CE154" s="282" t="s">
        <v>156</v>
      </c>
      <c r="CF154" s="308" t="s">
        <v>156</v>
      </c>
      <c r="CG154" s="282" t="s">
        <v>156</v>
      </c>
      <c r="CH154" s="308" t="s">
        <v>156</v>
      </c>
      <c r="CI154" s="284">
        <v>1</v>
      </c>
      <c r="CJ154" s="284" t="s">
        <v>184</v>
      </c>
      <c r="CK154" s="282" t="s">
        <v>198</v>
      </c>
      <c r="CL154" s="282" t="s">
        <v>216</v>
      </c>
      <c r="CM154" s="282" t="s">
        <v>244</v>
      </c>
      <c r="CN154" s="307">
        <v>17.899999999999999</v>
      </c>
      <c r="CO154" s="307">
        <v>10.223092530000001</v>
      </c>
      <c r="CP154" s="284" t="s">
        <v>174</v>
      </c>
      <c r="CQ154" s="284" t="s">
        <v>174</v>
      </c>
      <c r="CR154" s="308">
        <v>1</v>
      </c>
      <c r="CS154" s="308">
        <v>1</v>
      </c>
      <c r="CT154" s="284" t="s">
        <v>159</v>
      </c>
      <c r="CU154" s="284" t="s">
        <v>159</v>
      </c>
      <c r="CV154" s="308">
        <v>53.1532929418469</v>
      </c>
      <c r="CW154" s="308">
        <v>55</v>
      </c>
      <c r="CX154" s="307">
        <v>0</v>
      </c>
      <c r="CY154" s="307">
        <v>100</v>
      </c>
      <c r="CZ154" s="309">
        <v>2290.5886992880501</v>
      </c>
      <c r="DA154" s="309">
        <v>15547.2645412783</v>
      </c>
      <c r="DB154" s="307">
        <v>0.1473306569915557</v>
      </c>
      <c r="DC154" s="309">
        <v>2290.5886992880501</v>
      </c>
      <c r="DD154" s="309">
        <v>0</v>
      </c>
      <c r="DE154" s="310">
        <v>2722802.3267137692</v>
      </c>
      <c r="DF154" s="310">
        <v>0</v>
      </c>
      <c r="DG154" s="310">
        <v>2722802.3267137692</v>
      </c>
      <c r="DH154" s="283">
        <v>59901651</v>
      </c>
      <c r="DI154" s="307">
        <v>78.457510429999999</v>
      </c>
      <c r="DJ154" s="307">
        <v>43.696003040000001</v>
      </c>
      <c r="DK154" s="307">
        <v>27.75966841</v>
      </c>
      <c r="DL154" s="307" t="s">
        <v>156</v>
      </c>
      <c r="DM154" s="307" t="s">
        <v>156</v>
      </c>
      <c r="DN154" s="310" t="s">
        <v>156</v>
      </c>
      <c r="DO154" s="311" t="s">
        <v>156</v>
      </c>
      <c r="DP154" s="284" t="s">
        <v>162</v>
      </c>
      <c r="DQ154" s="284" t="s">
        <v>162</v>
      </c>
      <c r="DR154" s="308">
        <v>10</v>
      </c>
      <c r="DS154" s="308">
        <v>12</v>
      </c>
      <c r="DT154" s="284" t="s">
        <v>162</v>
      </c>
      <c r="DU154" s="308">
        <v>0</v>
      </c>
      <c r="DV154" s="308">
        <v>0</v>
      </c>
      <c r="DW154" s="282" t="s">
        <v>163</v>
      </c>
      <c r="DX154" s="282" t="s">
        <v>264</v>
      </c>
      <c r="DY154" s="284" t="s">
        <v>165</v>
      </c>
      <c r="DZ154" s="284" t="s">
        <v>165</v>
      </c>
      <c r="EA154" s="308">
        <v>1</v>
      </c>
      <c r="EB154" s="284" t="s">
        <v>162</v>
      </c>
      <c r="EC154" s="308">
        <v>34</v>
      </c>
      <c r="ED154" s="283">
        <v>44934000</v>
      </c>
      <c r="EE154" s="283">
        <v>1013000</v>
      </c>
      <c r="EF154" s="283">
        <v>122000</v>
      </c>
      <c r="EG154" s="283">
        <v>46069000</v>
      </c>
      <c r="EH154" s="283" t="s">
        <v>156</v>
      </c>
      <c r="EI154" s="283">
        <v>46069000</v>
      </c>
      <c r="EJ154" s="283">
        <v>46069000</v>
      </c>
      <c r="EK154" s="284" t="s">
        <v>156</v>
      </c>
    </row>
    <row r="155" spans="1:141" ht="60" hidden="1" x14ac:dyDescent="0.2">
      <c r="A155" s="403" t="s">
        <v>119</v>
      </c>
      <c r="B155" s="404" t="s">
        <v>327</v>
      </c>
      <c r="C155" s="404" t="s">
        <v>214</v>
      </c>
      <c r="D155" s="238" t="s">
        <v>757</v>
      </c>
      <c r="E155" s="403" t="s">
        <v>179</v>
      </c>
      <c r="F155" s="403" t="s">
        <v>337</v>
      </c>
      <c r="G155" s="403" t="s">
        <v>338</v>
      </c>
      <c r="H155" s="403" t="s">
        <v>339</v>
      </c>
      <c r="I155" s="403" t="s">
        <v>340</v>
      </c>
      <c r="J155" s="403" t="s">
        <v>341</v>
      </c>
      <c r="K155" s="403" t="s">
        <v>154</v>
      </c>
      <c r="L155" s="405">
        <v>9681000</v>
      </c>
      <c r="M155" s="186" t="s">
        <v>749</v>
      </c>
      <c r="N155" s="462"/>
      <c r="O155" s="228" t="s">
        <v>749</v>
      </c>
      <c r="P155" s="229"/>
      <c r="Q155" s="229"/>
      <c r="R155" s="229"/>
      <c r="S155" s="406">
        <v>3.3389965257502841</v>
      </c>
      <c r="T155" s="331">
        <v>4.5</v>
      </c>
      <c r="U155" s="462"/>
      <c r="V155" s="104" t="s">
        <v>155</v>
      </c>
      <c r="W155" s="338"/>
      <c r="X155" s="384">
        <f t="shared" si="85"/>
        <v>1484.2014063804211</v>
      </c>
      <c r="Y155" s="331"/>
      <c r="Z155" s="331"/>
      <c r="AA155" s="331" t="s">
        <v>161</v>
      </c>
      <c r="AB155" s="331"/>
      <c r="AC155" s="331"/>
      <c r="AD155" s="331"/>
      <c r="AE155" s="331"/>
      <c r="AF155" s="407">
        <f t="shared" si="82"/>
        <v>0</v>
      </c>
      <c r="AG155" s="407">
        <f>IF(X155&lt;999,20,IF(X155&lt;1499,15,IF(X155&lt;1999,10,IF(X155&lt;3999,5,IF(X155&gt;4000,0)))))</f>
        <v>15</v>
      </c>
      <c r="AH155" s="407">
        <f t="shared" si="83"/>
        <v>15</v>
      </c>
      <c r="AI155" s="407">
        <f t="shared" ref="AI155:AI160" si="89">IF(AJ155="Yes",10,0)</f>
        <v>0</v>
      </c>
      <c r="AJ155" s="406" t="s">
        <v>162</v>
      </c>
      <c r="AK155" s="407">
        <f>IF(AL155="Minimal",15,0)</f>
        <v>15</v>
      </c>
      <c r="AL155" s="406" t="s">
        <v>751</v>
      </c>
      <c r="AM155" s="407">
        <f t="shared" si="84"/>
        <v>10</v>
      </c>
      <c r="AN155" s="406" t="s">
        <v>161</v>
      </c>
      <c r="AO155" s="407">
        <f t="shared" si="86"/>
        <v>0</v>
      </c>
      <c r="AP155" s="406" t="s">
        <v>162</v>
      </c>
      <c r="AQ155" s="407">
        <f t="shared" si="88"/>
        <v>0</v>
      </c>
      <c r="AR155" s="406" t="s">
        <v>162</v>
      </c>
      <c r="AS155" s="385">
        <v>21.672837154252885</v>
      </c>
      <c r="AT155" s="385">
        <v>1.44483162896395</v>
      </c>
      <c r="AU155" s="385">
        <v>10.272296474286</v>
      </c>
      <c r="AV155" s="385">
        <v>1.0195217718000875</v>
      </c>
      <c r="AW155" s="385" t="s">
        <v>155</v>
      </c>
      <c r="AX155" s="385" t="s">
        <v>155</v>
      </c>
      <c r="AY155" s="385">
        <v>0</v>
      </c>
      <c r="AZ155" s="385">
        <v>0</v>
      </c>
      <c r="BA155" s="224"/>
      <c r="BB155" s="448"/>
      <c r="BC155" s="455"/>
      <c r="BD155" s="273" t="s">
        <v>214</v>
      </c>
      <c r="BE155" s="386">
        <v>100</v>
      </c>
      <c r="BF155" s="337" t="s">
        <v>156</v>
      </c>
      <c r="BG155" s="386" t="s">
        <v>156</v>
      </c>
      <c r="BH155" s="337" t="s">
        <v>156</v>
      </c>
      <c r="BI155" s="386" t="s">
        <v>156</v>
      </c>
      <c r="BJ155" s="386" t="s">
        <v>195</v>
      </c>
      <c r="BK155" s="386">
        <v>100</v>
      </c>
      <c r="BL155" s="386" t="s">
        <v>156</v>
      </c>
      <c r="BM155" s="386" t="s">
        <v>156</v>
      </c>
      <c r="BN155" s="386" t="s">
        <v>156</v>
      </c>
      <c r="BO155" s="386" t="s">
        <v>156</v>
      </c>
      <c r="BP155" s="386"/>
      <c r="BQ155" s="406">
        <f t="shared" si="79"/>
        <v>55</v>
      </c>
      <c r="BR155" s="386"/>
      <c r="BS155" s="408"/>
      <c r="BT155" s="386"/>
      <c r="BU155" s="407"/>
      <c r="BV155" s="406">
        <f t="shared" si="87"/>
        <v>3.3389965257502841</v>
      </c>
      <c r="BW155" s="406"/>
      <c r="BX155" s="272" t="s">
        <v>812</v>
      </c>
      <c r="BY155" s="386"/>
      <c r="BZ155" s="308"/>
      <c r="CA155" s="282" t="s">
        <v>327</v>
      </c>
      <c r="CB155" s="308">
        <v>100</v>
      </c>
      <c r="CC155" s="282" t="s">
        <v>156</v>
      </c>
      <c r="CD155" s="308" t="s">
        <v>156</v>
      </c>
      <c r="CE155" s="282" t="s">
        <v>156</v>
      </c>
      <c r="CF155" s="308" t="s">
        <v>156</v>
      </c>
      <c r="CG155" s="282" t="s">
        <v>156</v>
      </c>
      <c r="CH155" s="308" t="s">
        <v>156</v>
      </c>
      <c r="CI155" s="284">
        <v>1</v>
      </c>
      <c r="CJ155" s="284" t="s">
        <v>184</v>
      </c>
      <c r="CK155" s="282" t="s">
        <v>198</v>
      </c>
      <c r="CL155" s="282" t="s">
        <v>216</v>
      </c>
      <c r="CM155" s="282" t="s">
        <v>328</v>
      </c>
      <c r="CN155" s="307">
        <v>1.5</v>
      </c>
      <c r="CO155" s="307">
        <v>1.11961556</v>
      </c>
      <c r="CP155" s="284" t="s">
        <v>157</v>
      </c>
      <c r="CQ155" s="284" t="s">
        <v>157</v>
      </c>
      <c r="CR155" s="308">
        <v>1</v>
      </c>
      <c r="CS155" s="308">
        <v>2</v>
      </c>
      <c r="CT155" s="284" t="s">
        <v>159</v>
      </c>
      <c r="CU155" s="284" t="s">
        <v>160</v>
      </c>
      <c r="CV155" s="308">
        <v>38</v>
      </c>
      <c r="CW155" s="308">
        <v>35</v>
      </c>
      <c r="CX155" s="307">
        <v>3.5000000000003002</v>
      </c>
      <c r="CY155" s="307">
        <v>96.499999999999702</v>
      </c>
      <c r="CZ155" s="309">
        <v>5825.8386959999998</v>
      </c>
      <c r="DA155" s="309">
        <v>18071.619050000001</v>
      </c>
      <c r="DB155" s="307">
        <v>0.32237502793088146</v>
      </c>
      <c r="DC155" s="309">
        <v>5621.9343416399824</v>
      </c>
      <c r="DD155" s="309">
        <v>203.90435436001749</v>
      </c>
      <c r="DE155" s="310">
        <v>604716.87205310084</v>
      </c>
      <c r="DF155" s="310">
        <v>21932.736292083333</v>
      </c>
      <c r="DG155" s="310">
        <v>626649.60834518413</v>
      </c>
      <c r="DH155" s="283">
        <v>13987415</v>
      </c>
      <c r="DI155" s="307">
        <v>7.8258291699999996</v>
      </c>
      <c r="DJ155" s="307">
        <v>15.168313080000001</v>
      </c>
      <c r="DK155" s="307">
        <v>7.8258291699999996</v>
      </c>
      <c r="DL155" s="307" t="s">
        <v>156</v>
      </c>
      <c r="DM155" s="307" t="s">
        <v>156</v>
      </c>
      <c r="DN155" s="310" t="s">
        <v>156</v>
      </c>
      <c r="DO155" s="311" t="s">
        <v>156</v>
      </c>
      <c r="DP155" s="284" t="s">
        <v>162</v>
      </c>
      <c r="DQ155" s="284" t="s">
        <v>162</v>
      </c>
      <c r="DR155" s="308">
        <v>12</v>
      </c>
      <c r="DS155" s="308">
        <v>12</v>
      </c>
      <c r="DT155" s="284" t="s">
        <v>161</v>
      </c>
      <c r="DU155" s="308">
        <v>0</v>
      </c>
      <c r="DV155" s="308">
        <v>2</v>
      </c>
      <c r="DW155" s="282" t="s">
        <v>163</v>
      </c>
      <c r="DX155" s="282" t="s">
        <v>207</v>
      </c>
      <c r="DY155" s="284" t="s">
        <v>165</v>
      </c>
      <c r="DZ155" s="284" t="s">
        <v>176</v>
      </c>
      <c r="EA155" s="308">
        <v>1</v>
      </c>
      <c r="EB155" s="284" t="s">
        <v>162</v>
      </c>
      <c r="EC155" s="308">
        <v>24</v>
      </c>
      <c r="ED155" s="283">
        <v>5928000</v>
      </c>
      <c r="EE155" s="283">
        <v>3351000</v>
      </c>
      <c r="EF155" s="283">
        <v>402000</v>
      </c>
      <c r="EG155" s="283">
        <v>9681000</v>
      </c>
      <c r="EH155" s="283" t="s">
        <v>156</v>
      </c>
      <c r="EI155" s="283">
        <v>9681000</v>
      </c>
      <c r="EJ155" s="283">
        <v>9681000</v>
      </c>
      <c r="EK155" s="284" t="s">
        <v>156</v>
      </c>
    </row>
    <row r="156" spans="1:141" ht="57.6" hidden="1" customHeight="1" x14ac:dyDescent="0.2">
      <c r="A156" s="403" t="s">
        <v>97</v>
      </c>
      <c r="B156" s="404" t="s">
        <v>225</v>
      </c>
      <c r="C156" s="404" t="s">
        <v>224</v>
      </c>
      <c r="D156" s="238" t="s">
        <v>757</v>
      </c>
      <c r="E156" s="403" t="s">
        <v>153</v>
      </c>
      <c r="F156" s="403" t="s">
        <v>220</v>
      </c>
      <c r="G156" s="403" t="s">
        <v>221</v>
      </c>
      <c r="H156" s="403" t="s">
        <v>222</v>
      </c>
      <c r="I156" s="403" t="s">
        <v>223</v>
      </c>
      <c r="J156" s="403" t="s">
        <v>173</v>
      </c>
      <c r="K156" s="403" t="s">
        <v>167</v>
      </c>
      <c r="L156" s="405">
        <v>72100000</v>
      </c>
      <c r="M156" s="126">
        <v>13.736271562618974</v>
      </c>
      <c r="N156" s="462"/>
      <c r="O156" s="107">
        <v>13.18</v>
      </c>
      <c r="P156" s="331">
        <f t="shared" ref="P156:P161" si="90">(V156+W156+Y156+Z156+AB156+AD156)</f>
        <v>50</v>
      </c>
      <c r="Q156" s="108"/>
      <c r="R156" s="108">
        <f t="shared" ref="R156:R161" si="91">O156+P156+Q156</f>
        <v>63.18</v>
      </c>
      <c r="S156" s="406">
        <v>9.6199999999999992</v>
      </c>
      <c r="T156" s="331"/>
      <c r="U156" s="462"/>
      <c r="V156" s="104">
        <f t="shared" ref="V156:V161" si="92">IF(AU156&lt;30,0,IF(AU156&lt;50,5,IF(AU156&lt;65,10,IF(AU156&gt;66,15))))</f>
        <v>5</v>
      </c>
      <c r="W156" s="338">
        <f t="shared" ref="W156:W161" si="93">IF(X156&lt;499,15,IF(X156&lt;999,10,IF(X156&lt;1499,5,IF(X156&gt;1500,0))))</f>
        <v>5</v>
      </c>
      <c r="X156" s="384">
        <f t="shared" si="85"/>
        <v>1431.1007695384499</v>
      </c>
      <c r="Y156" s="338">
        <f t="shared" ref="Y156:Y161" si="94">IF(DD156&lt;500,0,IF(DD156&lt;1000,5,IF(DD156&gt;1000,10)))</f>
        <v>5</v>
      </c>
      <c r="Z156" s="338">
        <f>IF(AA156="Yes",15,0)</f>
        <v>15</v>
      </c>
      <c r="AA156" s="331" t="s">
        <v>161</v>
      </c>
      <c r="AB156" s="338">
        <f t="shared" ref="AB156:AB161" si="95">IF(AC156="Yes",10,0)</f>
        <v>10</v>
      </c>
      <c r="AC156" s="385" t="s">
        <v>161</v>
      </c>
      <c r="AD156" s="338">
        <f>IF(AE156="Yes",10,0)</f>
        <v>10</v>
      </c>
      <c r="AE156" s="385" t="s">
        <v>161</v>
      </c>
      <c r="AF156" s="407">
        <f t="shared" si="82"/>
        <v>5</v>
      </c>
      <c r="AG156" s="407">
        <f>IF(BM154&lt;999,20,IF(BM154&lt;1499,15,IF(BM154&lt;1999,10,IF(BM154&lt;3999,5,IF(BM154&gt;4000,0)))))</f>
        <v>0</v>
      </c>
      <c r="AH156" s="407">
        <f t="shared" si="83"/>
        <v>15</v>
      </c>
      <c r="AI156" s="407">
        <f t="shared" si="89"/>
        <v>10</v>
      </c>
      <c r="AJ156" s="406" t="s">
        <v>161</v>
      </c>
      <c r="AK156" s="407">
        <v>15</v>
      </c>
      <c r="AL156" s="406" t="s">
        <v>751</v>
      </c>
      <c r="AM156" s="407">
        <f t="shared" si="84"/>
        <v>10</v>
      </c>
      <c r="AN156" s="406" t="s">
        <v>161</v>
      </c>
      <c r="AO156" s="407">
        <f t="shared" si="86"/>
        <v>0</v>
      </c>
      <c r="AP156" s="406" t="s">
        <v>162</v>
      </c>
      <c r="AQ156" s="407">
        <f t="shared" si="88"/>
        <v>0</v>
      </c>
      <c r="AR156" s="406" t="s">
        <v>162</v>
      </c>
      <c r="AS156" s="385">
        <v>21.525655987638711</v>
      </c>
      <c r="AT156" s="385">
        <v>4.5849292649098476E-2</v>
      </c>
      <c r="AU156" s="385">
        <v>49.622986325087993</v>
      </c>
      <c r="AV156" s="385">
        <v>11.243927572853604</v>
      </c>
      <c r="AW156" s="385">
        <v>0.53735831453110849</v>
      </c>
      <c r="AX156" s="385">
        <v>17.119984946000002</v>
      </c>
      <c r="AY156" s="385">
        <v>0</v>
      </c>
      <c r="AZ156" s="385">
        <v>25</v>
      </c>
      <c r="BA156" s="224"/>
      <c r="BB156" s="448"/>
      <c r="BC156" s="442"/>
      <c r="BD156" s="273" t="s">
        <v>224</v>
      </c>
      <c r="BE156" s="386">
        <v>100</v>
      </c>
      <c r="BF156" s="337" t="s">
        <v>156</v>
      </c>
      <c r="BG156" s="386" t="s">
        <v>156</v>
      </c>
      <c r="BH156" s="337" t="s">
        <v>156</v>
      </c>
      <c r="BI156" s="386" t="s">
        <v>156</v>
      </c>
      <c r="BJ156" s="386" t="s">
        <v>195</v>
      </c>
      <c r="BK156" s="386">
        <v>61.75</v>
      </c>
      <c r="BL156" s="386" t="s">
        <v>188</v>
      </c>
      <c r="BM156" s="386">
        <v>38.25</v>
      </c>
      <c r="BN156" s="386" t="s">
        <v>156</v>
      </c>
      <c r="BO156" s="386" t="s">
        <v>156</v>
      </c>
      <c r="BP156" s="331">
        <f t="shared" ref="BP156:BP161" si="96">SUM(V156+W156+Y156+Z156+AB156+AD156)</f>
        <v>50</v>
      </c>
      <c r="BQ156" s="406">
        <f t="shared" si="79"/>
        <v>55</v>
      </c>
      <c r="BR156" s="331"/>
      <c r="BS156" s="406"/>
      <c r="BT156" s="338">
        <v>100</v>
      </c>
      <c r="BU156" s="407"/>
      <c r="BV156" s="406">
        <f t="shared" si="87"/>
        <v>9.6199999999999992</v>
      </c>
      <c r="BW156" s="406"/>
      <c r="BX156" s="410" t="s">
        <v>809</v>
      </c>
      <c r="BY156" s="331">
        <f t="shared" ref="BY156:BY161" si="97">O156+BT156*0.25</f>
        <v>38.18</v>
      </c>
      <c r="BZ156" s="331"/>
      <c r="CA156" s="282" t="s">
        <v>225</v>
      </c>
      <c r="CB156" s="308">
        <v>61.75</v>
      </c>
      <c r="CC156" s="282" t="s">
        <v>226</v>
      </c>
      <c r="CD156" s="308">
        <v>38.25</v>
      </c>
      <c r="CE156" s="282" t="s">
        <v>156</v>
      </c>
      <c r="CF156" s="308" t="s">
        <v>156</v>
      </c>
      <c r="CG156" s="282" t="s">
        <v>156</v>
      </c>
      <c r="CH156" s="308" t="s">
        <v>156</v>
      </c>
      <c r="CI156" s="284">
        <v>1</v>
      </c>
      <c r="CJ156" s="284" t="s">
        <v>184</v>
      </c>
      <c r="CK156" s="282" t="s">
        <v>227</v>
      </c>
      <c r="CL156" s="282" t="s">
        <v>228</v>
      </c>
      <c r="CM156" s="282" t="s">
        <v>229</v>
      </c>
      <c r="CN156" s="307">
        <v>9.9962002000000005</v>
      </c>
      <c r="CO156" s="307">
        <v>9.9962002000000005</v>
      </c>
      <c r="CP156" s="284" t="s">
        <v>174</v>
      </c>
      <c r="CQ156" s="284" t="s">
        <v>158</v>
      </c>
      <c r="CR156" s="308">
        <v>1</v>
      </c>
      <c r="CS156" s="308">
        <v>2</v>
      </c>
      <c r="CT156" s="284" t="s">
        <v>159</v>
      </c>
      <c r="CU156" s="284" t="s">
        <v>160</v>
      </c>
      <c r="CV156" s="308">
        <v>55</v>
      </c>
      <c r="CW156" s="308">
        <v>55</v>
      </c>
      <c r="CX156" s="307">
        <v>12.3607401176475</v>
      </c>
      <c r="CY156" s="307">
        <v>87.639259882352505</v>
      </c>
      <c r="CZ156" s="309">
        <v>5039.9949820000002</v>
      </c>
      <c r="DA156" s="309">
        <v>15500</v>
      </c>
      <c r="DB156" s="307">
        <v>0.32516096658064519</v>
      </c>
      <c r="DC156" s="309">
        <v>4417.0143003325056</v>
      </c>
      <c r="DD156" s="309">
        <v>622.98068166749499</v>
      </c>
      <c r="DE156" s="310">
        <v>125234.98255004203</v>
      </c>
      <c r="DF156" s="310">
        <v>17663.283270730833</v>
      </c>
      <c r="DG156" s="310">
        <v>142898.26582077285</v>
      </c>
      <c r="DH156" s="283">
        <v>3305734</v>
      </c>
      <c r="DI156" s="307">
        <v>70.895399049999995</v>
      </c>
      <c r="DJ156" s="307">
        <v>20.985946729999998</v>
      </c>
      <c r="DK156" s="307">
        <v>57.002501580000001</v>
      </c>
      <c r="DL156" s="307" t="s">
        <v>156</v>
      </c>
      <c r="DM156" s="307" t="s">
        <v>156</v>
      </c>
      <c r="DN156" s="310">
        <v>2</v>
      </c>
      <c r="DO156" s="311">
        <v>8.7471662906221696E-6</v>
      </c>
      <c r="DP156" s="284" t="s">
        <v>161</v>
      </c>
      <c r="DQ156" s="284" t="s">
        <v>162</v>
      </c>
      <c r="DR156" s="308">
        <v>12</v>
      </c>
      <c r="DS156" s="308">
        <v>12</v>
      </c>
      <c r="DT156" s="284" t="s">
        <v>162</v>
      </c>
      <c r="DU156" s="308">
        <v>1</v>
      </c>
      <c r="DV156" s="308">
        <v>2</v>
      </c>
      <c r="DW156" s="282" t="s">
        <v>175</v>
      </c>
      <c r="DX156" s="282" t="s">
        <v>164</v>
      </c>
      <c r="DY156" s="284" t="s">
        <v>165</v>
      </c>
      <c r="DZ156" s="284" t="s">
        <v>176</v>
      </c>
      <c r="EA156" s="308">
        <v>1</v>
      </c>
      <c r="EB156" s="284" t="s">
        <v>161</v>
      </c>
      <c r="EC156" s="308">
        <v>21</v>
      </c>
      <c r="ED156" s="283">
        <v>51700000</v>
      </c>
      <c r="EE156" s="283">
        <v>16000000</v>
      </c>
      <c r="EF156" s="283">
        <v>4400000</v>
      </c>
      <c r="EG156" s="283">
        <v>72100000</v>
      </c>
      <c r="EH156" s="283" t="s">
        <v>156</v>
      </c>
      <c r="EI156" s="283">
        <v>72100000</v>
      </c>
      <c r="EJ156" s="283">
        <v>72100000</v>
      </c>
      <c r="EK156" s="284" t="s">
        <v>156</v>
      </c>
    </row>
    <row r="157" spans="1:141" ht="180" hidden="1" x14ac:dyDescent="0.2">
      <c r="A157" s="403" t="s">
        <v>144</v>
      </c>
      <c r="B157" s="404" t="s">
        <v>258</v>
      </c>
      <c r="C157" s="404" t="s">
        <v>194</v>
      </c>
      <c r="D157" s="238" t="s">
        <v>757</v>
      </c>
      <c r="E157" s="403" t="s">
        <v>185</v>
      </c>
      <c r="F157" s="403" t="s">
        <v>156</v>
      </c>
      <c r="G157" s="403" t="s">
        <v>433</v>
      </c>
      <c r="H157" s="403" t="s">
        <v>434</v>
      </c>
      <c r="I157" s="403" t="s">
        <v>435</v>
      </c>
      <c r="J157" s="403" t="s">
        <v>436</v>
      </c>
      <c r="K157" s="403" t="s">
        <v>187</v>
      </c>
      <c r="L157" s="405">
        <v>340000</v>
      </c>
      <c r="M157" s="217"/>
      <c r="N157" s="462"/>
      <c r="O157" s="107">
        <v>8.93</v>
      </c>
      <c r="P157" s="108">
        <f t="shared" si="90"/>
        <v>55</v>
      </c>
      <c r="Q157" s="108"/>
      <c r="R157" s="108">
        <f t="shared" si="91"/>
        <v>63.93</v>
      </c>
      <c r="S157" s="406">
        <v>6.78</v>
      </c>
      <c r="T157" s="331"/>
      <c r="U157" s="462"/>
      <c r="V157" s="104">
        <f t="shared" si="92"/>
        <v>5</v>
      </c>
      <c r="W157" s="338">
        <f t="shared" si="93"/>
        <v>15</v>
      </c>
      <c r="X157" s="384">
        <f t="shared" si="85"/>
        <v>6.4567141369090955</v>
      </c>
      <c r="Y157" s="338">
        <f t="shared" si="94"/>
        <v>0</v>
      </c>
      <c r="Z157" s="338">
        <f>IF(AA157="Yes",15,0)</f>
        <v>15</v>
      </c>
      <c r="AA157" s="331" t="s">
        <v>161</v>
      </c>
      <c r="AB157" s="338">
        <f t="shared" si="95"/>
        <v>10</v>
      </c>
      <c r="AC157" s="385" t="s">
        <v>161</v>
      </c>
      <c r="AD157" s="338">
        <f>IF(AE157="Yes",10,0)</f>
        <v>10</v>
      </c>
      <c r="AE157" s="385" t="s">
        <v>161</v>
      </c>
      <c r="AF157" s="407">
        <f t="shared" si="82"/>
        <v>5</v>
      </c>
      <c r="AG157" s="407">
        <f>IF(BM155&lt;999,20,IF(BM155&lt;1499,15,IF(BM155&lt;1999,10,IF(BM155&lt;3999,5,IF(BM155&gt;4000,0)))))</f>
        <v>0</v>
      </c>
      <c r="AH157" s="407">
        <f t="shared" si="83"/>
        <v>15</v>
      </c>
      <c r="AI157" s="407">
        <f t="shared" si="89"/>
        <v>10</v>
      </c>
      <c r="AJ157" s="406" t="s">
        <v>161</v>
      </c>
      <c r="AK157" s="407">
        <v>15</v>
      </c>
      <c r="AL157" s="406" t="s">
        <v>751</v>
      </c>
      <c r="AM157" s="407">
        <f t="shared" si="84"/>
        <v>10</v>
      </c>
      <c r="AN157" s="406" t="s">
        <v>161</v>
      </c>
      <c r="AO157" s="407">
        <f t="shared" si="86"/>
        <v>0</v>
      </c>
      <c r="AP157" s="406" t="s">
        <v>162</v>
      </c>
      <c r="AQ157" s="407">
        <f t="shared" si="88"/>
        <v>0</v>
      </c>
      <c r="AR157" s="406" t="s">
        <v>162</v>
      </c>
      <c r="AS157" s="385">
        <v>9.1026580263264592</v>
      </c>
      <c r="AT157" s="385">
        <v>0</v>
      </c>
      <c r="AU157" s="385">
        <v>33.738719173995001</v>
      </c>
      <c r="AV157" s="385">
        <v>1.2485128352237644</v>
      </c>
      <c r="AW157" s="385" t="s">
        <v>155</v>
      </c>
      <c r="AX157" s="385">
        <v>12.13739033746937</v>
      </c>
      <c r="AY157" s="385">
        <v>25</v>
      </c>
      <c r="AZ157" s="385">
        <v>0</v>
      </c>
      <c r="BA157" s="224"/>
      <c r="BB157" s="448"/>
      <c r="BC157" s="442"/>
      <c r="BD157" s="273" t="s">
        <v>194</v>
      </c>
      <c r="BE157" s="386">
        <v>100</v>
      </c>
      <c r="BF157" s="337" t="s">
        <v>156</v>
      </c>
      <c r="BG157" s="386" t="s">
        <v>156</v>
      </c>
      <c r="BH157" s="337" t="s">
        <v>156</v>
      </c>
      <c r="BI157" s="386" t="s">
        <v>156</v>
      </c>
      <c r="BJ157" s="386" t="s">
        <v>195</v>
      </c>
      <c r="BK157" s="386">
        <v>100</v>
      </c>
      <c r="BL157" s="386" t="s">
        <v>156</v>
      </c>
      <c r="BM157" s="386" t="s">
        <v>156</v>
      </c>
      <c r="BN157" s="386" t="s">
        <v>156</v>
      </c>
      <c r="BO157" s="386" t="s">
        <v>156</v>
      </c>
      <c r="BP157" s="331">
        <f t="shared" si="96"/>
        <v>55</v>
      </c>
      <c r="BQ157" s="406">
        <f t="shared" si="79"/>
        <v>55</v>
      </c>
      <c r="BR157" s="331"/>
      <c r="BS157" s="406"/>
      <c r="BT157" s="338"/>
      <c r="BU157" s="407">
        <v>100</v>
      </c>
      <c r="BV157" s="406">
        <f t="shared" si="87"/>
        <v>31.78</v>
      </c>
      <c r="BW157" s="406"/>
      <c r="BX157" s="406"/>
      <c r="BY157" s="331">
        <f t="shared" si="97"/>
        <v>8.93</v>
      </c>
      <c r="BZ157" s="331" t="s">
        <v>808</v>
      </c>
      <c r="CA157" s="282" t="s">
        <v>258</v>
      </c>
      <c r="CB157" s="308">
        <v>100</v>
      </c>
      <c r="CC157" s="282" t="s">
        <v>156</v>
      </c>
      <c r="CD157" s="308" t="s">
        <v>156</v>
      </c>
      <c r="CE157" s="282" t="s">
        <v>156</v>
      </c>
      <c r="CF157" s="308" t="s">
        <v>156</v>
      </c>
      <c r="CG157" s="282" t="s">
        <v>156</v>
      </c>
      <c r="CH157" s="308" t="s">
        <v>156</v>
      </c>
      <c r="CI157" s="284">
        <v>1</v>
      </c>
      <c r="CJ157" s="284" t="s">
        <v>184</v>
      </c>
      <c r="CK157" s="282" t="s">
        <v>198</v>
      </c>
      <c r="CL157" s="282" t="s">
        <v>199</v>
      </c>
      <c r="CM157" s="282" t="s">
        <v>259</v>
      </c>
      <c r="CN157" s="307">
        <v>24.636755659999899</v>
      </c>
      <c r="CO157" s="307">
        <v>24.636755659999899</v>
      </c>
      <c r="CP157" s="284" t="s">
        <v>174</v>
      </c>
      <c r="CQ157" s="284" t="s">
        <v>174</v>
      </c>
      <c r="CR157" s="308">
        <v>1</v>
      </c>
      <c r="CS157" s="308">
        <v>1</v>
      </c>
      <c r="CT157" s="284" t="s">
        <v>159</v>
      </c>
      <c r="CU157" s="284" t="s">
        <v>159</v>
      </c>
      <c r="CV157" s="308">
        <v>51.703662517699499</v>
      </c>
      <c r="CW157" s="308">
        <v>51.703662517699499</v>
      </c>
      <c r="CX157" s="307">
        <v>11.682590805589401</v>
      </c>
      <c r="CY157" s="307">
        <v>88.317409194410601</v>
      </c>
      <c r="CZ157" s="309">
        <v>2137.39033746937</v>
      </c>
      <c r="DA157" s="309">
        <v>15548.988304589</v>
      </c>
      <c r="DB157" s="307">
        <v>0.13746169818897852</v>
      </c>
      <c r="DC157" s="309">
        <v>1887.6877704246172</v>
      </c>
      <c r="DD157" s="309">
        <v>249.7025670447529</v>
      </c>
      <c r="DE157" s="310">
        <v>0</v>
      </c>
      <c r="DF157" s="310">
        <v>0</v>
      </c>
      <c r="DG157" s="310">
        <v>0</v>
      </c>
      <c r="DH157" s="283">
        <v>0</v>
      </c>
      <c r="DI157" s="307">
        <v>34.662762260000001</v>
      </c>
      <c r="DJ157" s="307">
        <v>27.896578810000001</v>
      </c>
      <c r="DK157" s="307">
        <v>38.666939079999999</v>
      </c>
      <c r="DL157" s="307" t="s">
        <v>156</v>
      </c>
      <c r="DM157" s="307" t="s">
        <v>156</v>
      </c>
      <c r="DN157" s="310" t="s">
        <v>156</v>
      </c>
      <c r="DO157" s="311" t="s">
        <v>156</v>
      </c>
      <c r="DP157" s="284" t="s">
        <v>162</v>
      </c>
      <c r="DQ157" s="284" t="s">
        <v>162</v>
      </c>
      <c r="DR157" s="308">
        <v>11</v>
      </c>
      <c r="DS157" s="308">
        <v>12</v>
      </c>
      <c r="DT157" s="284" t="s">
        <v>162</v>
      </c>
      <c r="DU157" s="308">
        <v>0</v>
      </c>
      <c r="DV157" s="308">
        <v>0</v>
      </c>
      <c r="DW157" s="282" t="s">
        <v>175</v>
      </c>
      <c r="DX157" s="282" t="s">
        <v>305</v>
      </c>
      <c r="DY157" s="284" t="s">
        <v>165</v>
      </c>
      <c r="DZ157" s="284" t="s">
        <v>165</v>
      </c>
      <c r="EA157" s="308">
        <v>1</v>
      </c>
      <c r="EB157" s="284" t="s">
        <v>162</v>
      </c>
      <c r="EC157" s="308">
        <v>25</v>
      </c>
      <c r="ED157" s="283">
        <v>340000</v>
      </c>
      <c r="EE157" s="283">
        <v>0</v>
      </c>
      <c r="EF157" s="283">
        <v>0</v>
      </c>
      <c r="EG157" s="283">
        <v>340000</v>
      </c>
      <c r="EH157" s="283" t="s">
        <v>156</v>
      </c>
      <c r="EI157" s="283">
        <v>340000</v>
      </c>
      <c r="EJ157" s="283">
        <v>340000</v>
      </c>
      <c r="EK157" s="284" t="s">
        <v>156</v>
      </c>
    </row>
    <row r="158" spans="1:141" ht="73.150000000000006" hidden="1" customHeight="1" x14ac:dyDescent="0.2">
      <c r="A158" s="403" t="s">
        <v>104</v>
      </c>
      <c r="B158" s="404" t="s">
        <v>258</v>
      </c>
      <c r="C158" s="404" t="s">
        <v>194</v>
      </c>
      <c r="D158" s="238" t="s">
        <v>757</v>
      </c>
      <c r="E158" s="403" t="s">
        <v>153</v>
      </c>
      <c r="F158" s="403" t="s">
        <v>260</v>
      </c>
      <c r="G158" s="403" t="s">
        <v>239</v>
      </c>
      <c r="H158" s="403" t="s">
        <v>256</v>
      </c>
      <c r="I158" s="403" t="s">
        <v>261</v>
      </c>
      <c r="J158" s="403" t="s">
        <v>257</v>
      </c>
      <c r="K158" s="403" t="s">
        <v>201</v>
      </c>
      <c r="L158" s="405">
        <v>54800000</v>
      </c>
      <c r="M158" s="126">
        <v>7.9305558958701106</v>
      </c>
      <c r="N158" s="462"/>
      <c r="O158" s="107">
        <v>8.2200000000000006</v>
      </c>
      <c r="P158" s="108">
        <f t="shared" si="90"/>
        <v>40</v>
      </c>
      <c r="Q158" s="108"/>
      <c r="R158" s="108">
        <f t="shared" si="91"/>
        <v>48.22</v>
      </c>
      <c r="S158" s="406">
        <v>6.31</v>
      </c>
      <c r="T158" s="331"/>
      <c r="U158" s="462"/>
      <c r="V158" s="104">
        <f t="shared" si="92"/>
        <v>0</v>
      </c>
      <c r="W158" s="338">
        <f t="shared" si="93"/>
        <v>0</v>
      </c>
      <c r="X158" s="384">
        <f t="shared" si="85"/>
        <v>3336.37631613444</v>
      </c>
      <c r="Y158" s="338">
        <f t="shared" si="94"/>
        <v>5</v>
      </c>
      <c r="Z158" s="338">
        <f>IF(AA158="Yes",15,0)</f>
        <v>15</v>
      </c>
      <c r="AA158" s="331" t="s">
        <v>161</v>
      </c>
      <c r="AB158" s="338">
        <f t="shared" si="95"/>
        <v>10</v>
      </c>
      <c r="AC158" s="385" t="s">
        <v>161</v>
      </c>
      <c r="AD158" s="338">
        <f>IF(AE158="Yes",10,0)</f>
        <v>10</v>
      </c>
      <c r="AE158" s="385" t="s">
        <v>161</v>
      </c>
      <c r="AF158" s="407">
        <f t="shared" si="82"/>
        <v>0</v>
      </c>
      <c r="AG158" s="407">
        <f>IF(X158&lt;999,20,IF(X158&lt;1499,15,IF(X158&lt;1999,10,IF(X158&lt;3999,5,IF(X158&gt;4000,0)))))</f>
        <v>5</v>
      </c>
      <c r="AH158" s="407">
        <f t="shared" si="83"/>
        <v>15</v>
      </c>
      <c r="AI158" s="407">
        <f t="shared" si="89"/>
        <v>10</v>
      </c>
      <c r="AJ158" s="406" t="s">
        <v>161</v>
      </c>
      <c r="AK158" s="407">
        <v>15</v>
      </c>
      <c r="AL158" s="406" t="s">
        <v>751</v>
      </c>
      <c r="AM158" s="407">
        <f t="shared" si="84"/>
        <v>10</v>
      </c>
      <c r="AN158" s="406" t="s">
        <v>161</v>
      </c>
      <c r="AO158" s="407">
        <f t="shared" si="86"/>
        <v>0</v>
      </c>
      <c r="AP158" s="406" t="s">
        <v>162</v>
      </c>
      <c r="AQ158" s="407">
        <f t="shared" si="88"/>
        <v>0</v>
      </c>
      <c r="AR158" s="406" t="s">
        <v>162</v>
      </c>
      <c r="AS158" s="385">
        <v>17.825798295498515</v>
      </c>
      <c r="AT158" s="385">
        <v>5.7991313868613135E-2</v>
      </c>
      <c r="AU158" s="385">
        <v>20.262297100979996</v>
      </c>
      <c r="AV158" s="385">
        <v>2.6959465148098603</v>
      </c>
      <c r="AW158" s="385">
        <v>0</v>
      </c>
      <c r="AX158" s="385">
        <v>24.612863031</v>
      </c>
      <c r="AY158" s="385">
        <v>0</v>
      </c>
      <c r="AZ158" s="385">
        <v>25</v>
      </c>
      <c r="BA158" s="224"/>
      <c r="BB158" s="448"/>
      <c r="BC158" s="442"/>
      <c r="BD158" s="273" t="s">
        <v>194</v>
      </c>
      <c r="BE158" s="386">
        <v>100</v>
      </c>
      <c r="BF158" s="337" t="s">
        <v>156</v>
      </c>
      <c r="BG158" s="386" t="s">
        <v>156</v>
      </c>
      <c r="BH158" s="337" t="s">
        <v>156</v>
      </c>
      <c r="BI158" s="386" t="s">
        <v>156</v>
      </c>
      <c r="BJ158" s="386" t="s">
        <v>195</v>
      </c>
      <c r="BK158" s="386">
        <v>100</v>
      </c>
      <c r="BL158" s="386" t="s">
        <v>156</v>
      </c>
      <c r="BM158" s="386" t="s">
        <v>156</v>
      </c>
      <c r="BN158" s="386" t="s">
        <v>156</v>
      </c>
      <c r="BO158" s="386" t="s">
        <v>156</v>
      </c>
      <c r="BP158" s="331">
        <f t="shared" si="96"/>
        <v>40</v>
      </c>
      <c r="BQ158" s="406">
        <f t="shared" si="79"/>
        <v>55</v>
      </c>
      <c r="BR158" s="331"/>
      <c r="BS158" s="406"/>
      <c r="BT158" s="338"/>
      <c r="BU158" s="407"/>
      <c r="BV158" s="406">
        <f t="shared" si="87"/>
        <v>6.31</v>
      </c>
      <c r="BW158" s="406"/>
      <c r="BX158" s="410" t="s">
        <v>809</v>
      </c>
      <c r="BY158" s="331">
        <f t="shared" si="97"/>
        <v>8.2200000000000006</v>
      </c>
      <c r="BZ158" s="331"/>
      <c r="CA158" s="282" t="s">
        <v>258</v>
      </c>
      <c r="CB158" s="308">
        <v>100</v>
      </c>
      <c r="CC158" s="282" t="s">
        <v>156</v>
      </c>
      <c r="CD158" s="308" t="s">
        <v>156</v>
      </c>
      <c r="CE158" s="282" t="s">
        <v>156</v>
      </c>
      <c r="CF158" s="308" t="s">
        <v>156</v>
      </c>
      <c r="CG158" s="282" t="s">
        <v>156</v>
      </c>
      <c r="CH158" s="308" t="s">
        <v>156</v>
      </c>
      <c r="CI158" s="284">
        <v>1</v>
      </c>
      <c r="CJ158" s="284" t="s">
        <v>184</v>
      </c>
      <c r="CK158" s="282" t="s">
        <v>198</v>
      </c>
      <c r="CL158" s="282" t="s">
        <v>199</v>
      </c>
      <c r="CM158" s="282" t="s">
        <v>259</v>
      </c>
      <c r="CN158" s="307">
        <v>3.5</v>
      </c>
      <c r="CO158" s="307">
        <v>3.9067273600000001</v>
      </c>
      <c r="CP158" s="284" t="s">
        <v>174</v>
      </c>
      <c r="CQ158" s="284" t="s">
        <v>158</v>
      </c>
      <c r="CR158" s="308">
        <v>1</v>
      </c>
      <c r="CS158" s="308">
        <v>2</v>
      </c>
      <c r="CT158" s="284" t="s">
        <v>159</v>
      </c>
      <c r="CU158" s="284" t="s">
        <v>160</v>
      </c>
      <c r="CV158" s="308">
        <v>47</v>
      </c>
      <c r="CW158" s="308">
        <v>55</v>
      </c>
      <c r="CX158" s="307">
        <v>12.824748075914599</v>
      </c>
      <c r="CY158" s="307">
        <v>87.175251924085401</v>
      </c>
      <c r="CZ158" s="309">
        <v>4204.2876770000003</v>
      </c>
      <c r="DA158" s="309">
        <v>15625.369189999999</v>
      </c>
      <c r="DB158" s="307">
        <v>0.26906805374497528</v>
      </c>
      <c r="DC158" s="309">
        <v>3665.0983740380284</v>
      </c>
      <c r="DD158" s="309">
        <v>539.18930296197209</v>
      </c>
      <c r="DE158" s="310">
        <v>119535.72994085884</v>
      </c>
      <c r="DF158" s="310">
        <v>17585.445280927532</v>
      </c>
      <c r="DG158" s="310">
        <v>137121.17522178637</v>
      </c>
      <c r="DH158" s="283">
        <v>3177924</v>
      </c>
      <c r="DI158" s="307">
        <v>28.277875479999999</v>
      </c>
      <c r="DJ158" s="307">
        <v>8.9871338000000005</v>
      </c>
      <c r="DK158" s="307">
        <v>23.527961319999999</v>
      </c>
      <c r="DL158" s="307" t="s">
        <v>156</v>
      </c>
      <c r="DM158" s="307" t="s">
        <v>156</v>
      </c>
      <c r="DN158" s="310">
        <v>0</v>
      </c>
      <c r="DO158" s="311">
        <v>0</v>
      </c>
      <c r="DP158" s="284" t="s">
        <v>162</v>
      </c>
      <c r="DQ158" s="284" t="s">
        <v>162</v>
      </c>
      <c r="DR158" s="308">
        <v>12</v>
      </c>
      <c r="DS158" s="308">
        <v>12</v>
      </c>
      <c r="DT158" s="284" t="s">
        <v>162</v>
      </c>
      <c r="DU158" s="308">
        <v>1</v>
      </c>
      <c r="DV158" s="308">
        <v>2</v>
      </c>
      <c r="DW158" s="282" t="s">
        <v>163</v>
      </c>
      <c r="DX158" s="282" t="s">
        <v>164</v>
      </c>
      <c r="DY158" s="284" t="s">
        <v>165</v>
      </c>
      <c r="DZ158" s="284" t="s">
        <v>176</v>
      </c>
      <c r="EA158" s="308">
        <v>1</v>
      </c>
      <c r="EB158" s="284" t="s">
        <v>161</v>
      </c>
      <c r="EC158" s="308">
        <v>26</v>
      </c>
      <c r="ED158" s="283">
        <v>47600000</v>
      </c>
      <c r="EE158" s="283">
        <v>7200000</v>
      </c>
      <c r="EF158" s="283">
        <v>0</v>
      </c>
      <c r="EG158" s="283">
        <v>54800000</v>
      </c>
      <c r="EH158" s="283" t="s">
        <v>156</v>
      </c>
      <c r="EI158" s="283">
        <v>54800000</v>
      </c>
      <c r="EJ158" s="283">
        <v>54800000</v>
      </c>
      <c r="EK158" s="284" t="s">
        <v>156</v>
      </c>
    </row>
    <row r="159" spans="1:141" ht="204" hidden="1" customHeight="1" x14ac:dyDescent="0.2">
      <c r="A159" s="403" t="s">
        <v>142</v>
      </c>
      <c r="B159" s="404" t="s">
        <v>258</v>
      </c>
      <c r="C159" s="404" t="s">
        <v>194</v>
      </c>
      <c r="D159" s="238" t="s">
        <v>757</v>
      </c>
      <c r="E159" s="403" t="s">
        <v>185</v>
      </c>
      <c r="F159" s="403" t="s">
        <v>156</v>
      </c>
      <c r="G159" s="403" t="s">
        <v>427</v>
      </c>
      <c r="H159" s="403" t="s">
        <v>428</v>
      </c>
      <c r="I159" s="403" t="s">
        <v>219</v>
      </c>
      <c r="J159" s="403" t="s">
        <v>429</v>
      </c>
      <c r="K159" s="403" t="s">
        <v>167</v>
      </c>
      <c r="L159" s="405">
        <v>69277000</v>
      </c>
      <c r="M159" s="217"/>
      <c r="N159" s="462"/>
      <c r="O159" s="107">
        <v>8.16</v>
      </c>
      <c r="P159" s="108">
        <f t="shared" si="90"/>
        <v>40</v>
      </c>
      <c r="Q159" s="108"/>
      <c r="R159" s="108">
        <f t="shared" si="91"/>
        <v>48.16</v>
      </c>
      <c r="S159" s="406">
        <v>6.27</v>
      </c>
      <c r="T159" s="331"/>
      <c r="U159" s="462"/>
      <c r="V159" s="104">
        <f t="shared" si="92"/>
        <v>5</v>
      </c>
      <c r="W159" s="338">
        <f t="shared" si="93"/>
        <v>0</v>
      </c>
      <c r="X159" s="384">
        <f t="shared" si="85"/>
        <v>1957.443714235656</v>
      </c>
      <c r="Y159" s="338">
        <f t="shared" si="94"/>
        <v>0</v>
      </c>
      <c r="Z159" s="338">
        <f>IF(AA159="Yes",15,0)</f>
        <v>15</v>
      </c>
      <c r="AA159" s="331" t="s">
        <v>161</v>
      </c>
      <c r="AB159" s="338">
        <f t="shared" si="95"/>
        <v>10</v>
      </c>
      <c r="AC159" s="385" t="s">
        <v>161</v>
      </c>
      <c r="AD159" s="338">
        <f>IF(AE159="Yes",10,0)</f>
        <v>10</v>
      </c>
      <c r="AE159" s="385" t="s">
        <v>161</v>
      </c>
      <c r="AF159" s="407">
        <f t="shared" si="82"/>
        <v>5</v>
      </c>
      <c r="AG159" s="407">
        <f>IF(BM157&lt;999,20,IF(BM157&lt;1499,15,IF(BM157&lt;1999,10,IF(BM157&lt;3999,5,IF(BM157&gt;4000,0)))))</f>
        <v>0</v>
      </c>
      <c r="AH159" s="407">
        <f t="shared" si="83"/>
        <v>15</v>
      </c>
      <c r="AI159" s="407">
        <f t="shared" si="89"/>
        <v>10</v>
      </c>
      <c r="AJ159" s="406" t="s">
        <v>161</v>
      </c>
      <c r="AK159" s="407">
        <v>15</v>
      </c>
      <c r="AL159" s="406" t="s">
        <v>751</v>
      </c>
      <c r="AM159" s="407">
        <f t="shared" si="84"/>
        <v>10</v>
      </c>
      <c r="AN159" s="406" t="s">
        <v>161</v>
      </c>
      <c r="AO159" s="407">
        <f t="shared" si="86"/>
        <v>0</v>
      </c>
      <c r="AP159" s="406" t="s">
        <v>162</v>
      </c>
      <c r="AQ159" s="407">
        <f t="shared" si="88"/>
        <v>0</v>
      </c>
      <c r="AR159" s="406" t="s">
        <v>162</v>
      </c>
      <c r="AS159" s="385">
        <v>7.3733627816354605</v>
      </c>
      <c r="AT159" s="385">
        <v>0.12733198608484778</v>
      </c>
      <c r="AU159" s="385">
        <v>30.197608283831997</v>
      </c>
      <c r="AV159" s="385">
        <v>1.1098492973746994</v>
      </c>
      <c r="AW159" s="385" t="s">
        <v>155</v>
      </c>
      <c r="AX159" s="385">
        <v>13.732099667873541</v>
      </c>
      <c r="AY159" s="385">
        <v>25</v>
      </c>
      <c r="AZ159" s="385">
        <v>0</v>
      </c>
      <c r="BA159" s="224"/>
      <c r="BB159" s="448"/>
      <c r="BC159" s="458"/>
      <c r="BD159" s="337" t="s">
        <v>194</v>
      </c>
      <c r="BE159" s="386">
        <v>100</v>
      </c>
      <c r="BF159" s="337" t="s">
        <v>156</v>
      </c>
      <c r="BG159" s="386" t="s">
        <v>156</v>
      </c>
      <c r="BH159" s="337" t="s">
        <v>156</v>
      </c>
      <c r="BI159" s="386" t="s">
        <v>156</v>
      </c>
      <c r="BJ159" s="386" t="s">
        <v>195</v>
      </c>
      <c r="BK159" s="386">
        <v>100</v>
      </c>
      <c r="BL159" s="386" t="s">
        <v>156</v>
      </c>
      <c r="BM159" s="386" t="s">
        <v>156</v>
      </c>
      <c r="BN159" s="386" t="s">
        <v>156</v>
      </c>
      <c r="BO159" s="386" t="s">
        <v>156</v>
      </c>
      <c r="BP159" s="331">
        <f t="shared" si="96"/>
        <v>40</v>
      </c>
      <c r="BQ159" s="406">
        <f t="shared" si="79"/>
        <v>55</v>
      </c>
      <c r="BR159" s="331"/>
      <c r="BS159" s="406"/>
      <c r="BT159" s="338"/>
      <c r="BU159" s="407"/>
      <c r="BV159" s="406">
        <f t="shared" si="87"/>
        <v>6.27</v>
      </c>
      <c r="BW159" s="406"/>
      <c r="BX159" s="410" t="s">
        <v>809</v>
      </c>
      <c r="BY159" s="331">
        <f t="shared" si="97"/>
        <v>8.16</v>
      </c>
      <c r="BZ159" s="331"/>
      <c r="CA159" s="282" t="s">
        <v>258</v>
      </c>
      <c r="CB159" s="308">
        <v>100</v>
      </c>
      <c r="CC159" s="282" t="s">
        <v>156</v>
      </c>
      <c r="CD159" s="308" t="s">
        <v>156</v>
      </c>
      <c r="CE159" s="282" t="s">
        <v>156</v>
      </c>
      <c r="CF159" s="308" t="s">
        <v>156</v>
      </c>
      <c r="CG159" s="282" t="s">
        <v>156</v>
      </c>
      <c r="CH159" s="308" t="s">
        <v>156</v>
      </c>
      <c r="CI159" s="284">
        <v>1</v>
      </c>
      <c r="CJ159" s="284" t="s">
        <v>184</v>
      </c>
      <c r="CK159" s="282" t="s">
        <v>198</v>
      </c>
      <c r="CL159" s="282" t="s">
        <v>199</v>
      </c>
      <c r="CM159" s="282" t="s">
        <v>259</v>
      </c>
      <c r="CN159" s="307">
        <v>20.43275423</v>
      </c>
      <c r="CO159" s="307">
        <v>20.43275423</v>
      </c>
      <c r="CP159" s="284" t="s">
        <v>174</v>
      </c>
      <c r="CQ159" s="284" t="s">
        <v>174</v>
      </c>
      <c r="CR159" s="308">
        <v>1</v>
      </c>
      <c r="CS159" s="308">
        <v>1</v>
      </c>
      <c r="CT159" s="284" t="s">
        <v>159</v>
      </c>
      <c r="CU159" s="284" t="s">
        <v>205</v>
      </c>
      <c r="CV159" s="308">
        <v>51.123057912261999</v>
      </c>
      <c r="CW159" s="308">
        <v>55</v>
      </c>
      <c r="CX159" s="307">
        <v>12.8150743050166</v>
      </c>
      <c r="CY159" s="307">
        <v>87.184925694983406</v>
      </c>
      <c r="CZ159" s="309">
        <v>1732.0996678735401</v>
      </c>
      <c r="DA159" s="309">
        <v>15556.563670646099</v>
      </c>
      <c r="DB159" s="307">
        <v>0.11134204857476741</v>
      </c>
      <c r="DC159" s="309">
        <v>1510.1298083986001</v>
      </c>
      <c r="DD159" s="309">
        <v>221.96985947493988</v>
      </c>
      <c r="DE159" s="310">
        <v>331852.88318075956</v>
      </c>
      <c r="DF159" s="310">
        <v>48778.149690389968</v>
      </c>
      <c r="DG159" s="310">
        <v>380631.03287114954</v>
      </c>
      <c r="DH159" s="283">
        <v>8821178</v>
      </c>
      <c r="DI159" s="307">
        <v>28.494854069999999</v>
      </c>
      <c r="DJ159" s="307">
        <v>27.026539769999999</v>
      </c>
      <c r="DK159" s="307">
        <v>35.080491199999997</v>
      </c>
      <c r="DL159" s="307" t="s">
        <v>156</v>
      </c>
      <c r="DM159" s="307" t="s">
        <v>156</v>
      </c>
      <c r="DN159" s="310" t="s">
        <v>156</v>
      </c>
      <c r="DO159" s="311" t="s">
        <v>156</v>
      </c>
      <c r="DP159" s="284" t="s">
        <v>162</v>
      </c>
      <c r="DQ159" s="284" t="s">
        <v>162</v>
      </c>
      <c r="DR159" s="308">
        <v>10</v>
      </c>
      <c r="DS159" s="308">
        <v>11</v>
      </c>
      <c r="DT159" s="284" t="s">
        <v>162</v>
      </c>
      <c r="DU159" s="308">
        <v>0</v>
      </c>
      <c r="DV159" s="308">
        <v>0</v>
      </c>
      <c r="DW159" s="282" t="s">
        <v>175</v>
      </c>
      <c r="DX159" s="282" t="s">
        <v>305</v>
      </c>
      <c r="DY159" s="284" t="s">
        <v>165</v>
      </c>
      <c r="DZ159" s="284" t="s">
        <v>165</v>
      </c>
      <c r="EA159" s="308">
        <v>1</v>
      </c>
      <c r="EB159" s="284" t="s">
        <v>162</v>
      </c>
      <c r="EC159" s="308">
        <v>26</v>
      </c>
      <c r="ED159" s="283">
        <v>60103000</v>
      </c>
      <c r="EE159" s="283">
        <v>8191000</v>
      </c>
      <c r="EF159" s="283">
        <v>983000</v>
      </c>
      <c r="EG159" s="283">
        <v>69277000</v>
      </c>
      <c r="EH159" s="283" t="s">
        <v>156</v>
      </c>
      <c r="EI159" s="283">
        <v>69277000</v>
      </c>
      <c r="EJ159" s="283">
        <v>69277000</v>
      </c>
      <c r="EK159" s="284" t="s">
        <v>156</v>
      </c>
    </row>
    <row r="160" spans="1:141" ht="45" hidden="1" x14ac:dyDescent="0.2">
      <c r="A160" s="403" t="s">
        <v>131</v>
      </c>
      <c r="B160" s="404" t="s">
        <v>258</v>
      </c>
      <c r="C160" s="404" t="s">
        <v>194</v>
      </c>
      <c r="D160" s="238" t="s">
        <v>757</v>
      </c>
      <c r="E160" s="403" t="s">
        <v>153</v>
      </c>
      <c r="F160" s="403" t="s">
        <v>386</v>
      </c>
      <c r="G160" s="403" t="s">
        <v>387</v>
      </c>
      <c r="H160" s="403" t="s">
        <v>388</v>
      </c>
      <c r="I160" s="403" t="s">
        <v>389</v>
      </c>
      <c r="J160" s="403" t="s">
        <v>390</v>
      </c>
      <c r="K160" s="403" t="s">
        <v>167</v>
      </c>
      <c r="L160" s="405">
        <v>66800000</v>
      </c>
      <c r="M160" s="126">
        <v>8.5075034871344801</v>
      </c>
      <c r="N160" s="462"/>
      <c r="O160" s="107">
        <v>6.6843160297359381</v>
      </c>
      <c r="P160" s="108">
        <f t="shared" si="90"/>
        <v>40</v>
      </c>
      <c r="Q160" s="108"/>
      <c r="R160" s="108">
        <f t="shared" si="91"/>
        <v>46.684316029735939</v>
      </c>
      <c r="S160" s="406">
        <v>4.4558793576483104</v>
      </c>
      <c r="T160" s="331"/>
      <c r="U160" s="462"/>
      <c r="V160" s="104">
        <f t="shared" si="92"/>
        <v>0</v>
      </c>
      <c r="W160" s="338">
        <f t="shared" si="93"/>
        <v>0</v>
      </c>
      <c r="X160" s="384">
        <f t="shared" si="85"/>
        <v>3315.5475518357507</v>
      </c>
      <c r="Y160" s="338">
        <f t="shared" si="94"/>
        <v>5</v>
      </c>
      <c r="Z160" s="338">
        <f>IF(AA160="Yes",15,0)</f>
        <v>15</v>
      </c>
      <c r="AA160" s="331" t="s">
        <v>161</v>
      </c>
      <c r="AB160" s="338">
        <f t="shared" si="95"/>
        <v>10</v>
      </c>
      <c r="AC160" s="385" t="s">
        <v>161</v>
      </c>
      <c r="AD160" s="338">
        <f>IF(AE160="Yes",10,0)</f>
        <v>10</v>
      </c>
      <c r="AE160" s="385" t="s">
        <v>161</v>
      </c>
      <c r="AF160" s="407">
        <f t="shared" si="82"/>
        <v>0</v>
      </c>
      <c r="AG160" s="407">
        <f>IF(X160&lt;999,20,IF(X160&lt;1499,15,IF(X160&lt;1999,10,IF(X160&lt;3999,5,IF(X160&gt;4000,0)))))</f>
        <v>5</v>
      </c>
      <c r="AH160" s="407">
        <f t="shared" si="83"/>
        <v>15</v>
      </c>
      <c r="AI160" s="407">
        <f t="shared" si="89"/>
        <v>10</v>
      </c>
      <c r="AJ160" s="406" t="s">
        <v>161</v>
      </c>
      <c r="AK160" s="407">
        <v>15</v>
      </c>
      <c r="AL160" s="406" t="s">
        <v>751</v>
      </c>
      <c r="AM160" s="407">
        <f t="shared" si="84"/>
        <v>10</v>
      </c>
      <c r="AN160" s="406" t="s">
        <v>161</v>
      </c>
      <c r="AO160" s="407">
        <f t="shared" si="86"/>
        <v>0</v>
      </c>
      <c r="AP160" s="406" t="s">
        <v>162</v>
      </c>
      <c r="AQ160" s="407">
        <f t="shared" si="88"/>
        <v>0</v>
      </c>
      <c r="AR160" s="406" t="s">
        <v>162</v>
      </c>
      <c r="AS160" s="385">
        <v>17.447583609263642</v>
      </c>
      <c r="AT160" s="385">
        <v>9.9398652694610776E-3</v>
      </c>
      <c r="AU160" s="385">
        <v>27.10127010195</v>
      </c>
      <c r="AV160" s="385">
        <v>2.7582020050072966</v>
      </c>
      <c r="AW160" s="385">
        <v>8.4790335780915993E-2</v>
      </c>
      <c r="AX160" s="385">
        <v>16.255478221000004</v>
      </c>
      <c r="AY160" s="385">
        <v>0</v>
      </c>
      <c r="AZ160" s="385">
        <v>0</v>
      </c>
      <c r="BA160" s="224"/>
      <c r="BB160" s="448"/>
      <c r="BC160" s="234"/>
      <c r="BD160" s="337" t="s">
        <v>194</v>
      </c>
      <c r="BE160" s="386">
        <v>100</v>
      </c>
      <c r="BF160" s="337" t="s">
        <v>156</v>
      </c>
      <c r="BG160" s="386" t="s">
        <v>156</v>
      </c>
      <c r="BH160" s="337" t="s">
        <v>156</v>
      </c>
      <c r="BI160" s="386" t="s">
        <v>156</v>
      </c>
      <c r="BJ160" s="386" t="s">
        <v>195</v>
      </c>
      <c r="BK160" s="386">
        <v>100</v>
      </c>
      <c r="BL160" s="386" t="s">
        <v>156</v>
      </c>
      <c r="BM160" s="386" t="s">
        <v>156</v>
      </c>
      <c r="BN160" s="386" t="s">
        <v>156</v>
      </c>
      <c r="BO160" s="386" t="s">
        <v>156</v>
      </c>
      <c r="BP160" s="331">
        <f t="shared" si="96"/>
        <v>40</v>
      </c>
      <c r="BQ160" s="406">
        <f t="shared" si="79"/>
        <v>55</v>
      </c>
      <c r="BR160" s="331"/>
      <c r="BS160" s="406"/>
      <c r="BT160" s="338"/>
      <c r="BU160" s="407"/>
      <c r="BV160" s="406">
        <f t="shared" si="87"/>
        <v>4.4558793576483104</v>
      </c>
      <c r="BW160" s="406"/>
      <c r="BX160" s="410" t="s">
        <v>809</v>
      </c>
      <c r="BY160" s="331">
        <f t="shared" si="97"/>
        <v>6.6843160297359381</v>
      </c>
      <c r="BZ160" s="331"/>
      <c r="CA160" s="282" t="s">
        <v>258</v>
      </c>
      <c r="CB160" s="308">
        <v>100</v>
      </c>
      <c r="CC160" s="282" t="s">
        <v>156</v>
      </c>
      <c r="CD160" s="308" t="s">
        <v>156</v>
      </c>
      <c r="CE160" s="282" t="s">
        <v>156</v>
      </c>
      <c r="CF160" s="308" t="s">
        <v>156</v>
      </c>
      <c r="CG160" s="282" t="s">
        <v>156</v>
      </c>
      <c r="CH160" s="308" t="s">
        <v>156</v>
      </c>
      <c r="CI160" s="284">
        <v>1</v>
      </c>
      <c r="CJ160" s="284" t="s">
        <v>184</v>
      </c>
      <c r="CK160" s="282" t="s">
        <v>198</v>
      </c>
      <c r="CL160" s="282" t="s">
        <v>199</v>
      </c>
      <c r="CM160" s="282" t="s">
        <v>259</v>
      </c>
      <c r="CN160" s="307">
        <v>4.9318765100000004</v>
      </c>
      <c r="CO160" s="307">
        <v>4.9318765100000004</v>
      </c>
      <c r="CP160" s="284" t="s">
        <v>174</v>
      </c>
      <c r="CQ160" s="284" t="s">
        <v>158</v>
      </c>
      <c r="CR160" s="308">
        <v>1</v>
      </c>
      <c r="CS160" s="308">
        <v>2</v>
      </c>
      <c r="CT160" s="284" t="s">
        <v>159</v>
      </c>
      <c r="CU160" s="284" t="s">
        <v>160</v>
      </c>
      <c r="CV160" s="308">
        <v>55</v>
      </c>
      <c r="CW160" s="308">
        <v>55</v>
      </c>
      <c r="CX160" s="307">
        <v>13.503522042645699</v>
      </c>
      <c r="CY160" s="307">
        <v>86.496477957354301</v>
      </c>
      <c r="CZ160" s="309">
        <v>4085.1594070000001</v>
      </c>
      <c r="DA160" s="309">
        <v>15500.00043</v>
      </c>
      <c r="DB160" s="307">
        <v>0.26355866410772738</v>
      </c>
      <c r="DC160" s="309">
        <v>3533.5190059985407</v>
      </c>
      <c r="DD160" s="309">
        <v>551.64040100145928</v>
      </c>
      <c r="DE160" s="310">
        <v>24714.483489075938</v>
      </c>
      <c r="DF160" s="310">
        <v>3858.3371305809887</v>
      </c>
      <c r="DG160" s="310">
        <v>28572.820619656926</v>
      </c>
      <c r="DH160" s="283">
        <v>663983</v>
      </c>
      <c r="DI160" s="307">
        <v>37.272482830000001</v>
      </c>
      <c r="DJ160" s="307">
        <v>20.230309649999999</v>
      </c>
      <c r="DK160" s="307">
        <v>23.80914902</v>
      </c>
      <c r="DL160" s="307" t="s">
        <v>156</v>
      </c>
      <c r="DM160" s="307" t="s">
        <v>156</v>
      </c>
      <c r="DN160" s="310">
        <v>0</v>
      </c>
      <c r="DO160" s="311">
        <v>1.6958067156183199E-6</v>
      </c>
      <c r="DP160" s="284" t="s">
        <v>162</v>
      </c>
      <c r="DQ160" s="284" t="s">
        <v>162</v>
      </c>
      <c r="DR160" s="308">
        <v>12</v>
      </c>
      <c r="DS160" s="308">
        <v>12</v>
      </c>
      <c r="DT160" s="284" t="s">
        <v>162</v>
      </c>
      <c r="DU160" s="308">
        <v>2</v>
      </c>
      <c r="DV160" s="308">
        <v>2</v>
      </c>
      <c r="DW160" s="282" t="s">
        <v>175</v>
      </c>
      <c r="DX160" s="282" t="s">
        <v>164</v>
      </c>
      <c r="DY160" s="284" t="s">
        <v>165</v>
      </c>
      <c r="DZ160" s="284" t="s">
        <v>176</v>
      </c>
      <c r="EA160" s="308">
        <v>1</v>
      </c>
      <c r="EB160" s="284" t="s">
        <v>161</v>
      </c>
      <c r="EC160" s="308">
        <v>22</v>
      </c>
      <c r="ED160" s="283">
        <v>61400000</v>
      </c>
      <c r="EE160" s="283">
        <v>5400000</v>
      </c>
      <c r="EF160" s="283">
        <v>0</v>
      </c>
      <c r="EG160" s="283">
        <v>66800000</v>
      </c>
      <c r="EH160" s="283" t="s">
        <v>156</v>
      </c>
      <c r="EI160" s="283">
        <v>66800000</v>
      </c>
      <c r="EJ160" s="283">
        <v>66800000</v>
      </c>
      <c r="EK160" s="284" t="s">
        <v>156</v>
      </c>
    </row>
    <row r="161" spans="1:141" ht="45" hidden="1" x14ac:dyDescent="0.2">
      <c r="A161" s="403" t="s">
        <v>121</v>
      </c>
      <c r="B161" s="404" t="s">
        <v>243</v>
      </c>
      <c r="C161" s="404" t="s">
        <v>214</v>
      </c>
      <c r="D161" s="238" t="s">
        <v>757</v>
      </c>
      <c r="E161" s="403" t="s">
        <v>185</v>
      </c>
      <c r="F161" s="403" t="s">
        <v>156</v>
      </c>
      <c r="G161" s="403" t="s">
        <v>346</v>
      </c>
      <c r="H161" s="403" t="s">
        <v>204</v>
      </c>
      <c r="I161" s="403" t="s">
        <v>347</v>
      </c>
      <c r="J161" s="403" t="s">
        <v>348</v>
      </c>
      <c r="K161" s="403" t="s">
        <v>187</v>
      </c>
      <c r="L161" s="405">
        <v>17898000</v>
      </c>
      <c r="M161" s="217"/>
      <c r="N161" s="462"/>
      <c r="O161" s="107">
        <v>14.28</v>
      </c>
      <c r="P161" s="108">
        <f t="shared" si="90"/>
        <v>35</v>
      </c>
      <c r="Q161" s="108">
        <v>4.95</v>
      </c>
      <c r="R161" s="108">
        <f t="shared" si="91"/>
        <v>54.230000000000004</v>
      </c>
      <c r="S161" s="406">
        <v>11.19</v>
      </c>
      <c r="T161" s="331">
        <v>6.75</v>
      </c>
      <c r="U161" s="462"/>
      <c r="V161" s="104">
        <f t="shared" si="92"/>
        <v>5</v>
      </c>
      <c r="W161" s="338">
        <f t="shared" si="93"/>
        <v>10</v>
      </c>
      <c r="X161" s="384">
        <f t="shared" si="85"/>
        <v>902.06866756128704</v>
      </c>
      <c r="Y161" s="338">
        <f t="shared" si="94"/>
        <v>0</v>
      </c>
      <c r="Z161" s="338">
        <f>IF(AA161="Yes",20,0)</f>
        <v>20</v>
      </c>
      <c r="AA161" s="331" t="s">
        <v>161</v>
      </c>
      <c r="AB161" s="338">
        <f t="shared" si="95"/>
        <v>0</v>
      </c>
      <c r="AC161" s="385" t="s">
        <v>162</v>
      </c>
      <c r="AD161" s="338">
        <f>IF(AE161="Yes",20,0)</f>
        <v>0</v>
      </c>
      <c r="AE161" s="385" t="s">
        <v>162</v>
      </c>
      <c r="AF161" s="407">
        <f t="shared" si="82"/>
        <v>5</v>
      </c>
      <c r="AG161" s="407">
        <f>IF(BM159&lt;999,20,IF(BM159&lt;1499,15,IF(BM159&lt;1999,10,IF(BM159&lt;3999,5,IF(BM159&gt;4000,0)))))</f>
        <v>0</v>
      </c>
      <c r="AH161" s="407">
        <f t="shared" si="83"/>
        <v>15</v>
      </c>
      <c r="AI161" s="407">
        <v>10</v>
      </c>
      <c r="AJ161" s="406" t="s">
        <v>162</v>
      </c>
      <c r="AK161" s="407">
        <f t="shared" ref="AK161:AK177" si="98">IF(AL161="Minimal",15,0)</f>
        <v>15</v>
      </c>
      <c r="AL161" s="406" t="s">
        <v>751</v>
      </c>
      <c r="AM161" s="407">
        <f t="shared" si="84"/>
        <v>10</v>
      </c>
      <c r="AN161" s="406" t="s">
        <v>161</v>
      </c>
      <c r="AO161" s="407">
        <f t="shared" si="86"/>
        <v>0</v>
      </c>
      <c r="AP161" s="406" t="s">
        <v>162</v>
      </c>
      <c r="AQ161" s="407">
        <f t="shared" si="88"/>
        <v>0</v>
      </c>
      <c r="AR161" s="406" t="s">
        <v>162</v>
      </c>
      <c r="AS161" s="385">
        <v>12.434121680232257</v>
      </c>
      <c r="AT161" s="385">
        <v>0</v>
      </c>
      <c r="AU161" s="385">
        <v>49.452596115812995</v>
      </c>
      <c r="AV161" s="385">
        <v>0.63988824624267526</v>
      </c>
      <c r="AW161" s="385" t="s">
        <v>155</v>
      </c>
      <c r="AX161" s="385">
        <v>26.911312477999999</v>
      </c>
      <c r="AY161" s="385">
        <v>50</v>
      </c>
      <c r="AZ161" s="385">
        <v>0</v>
      </c>
      <c r="BA161" s="224"/>
      <c r="BB161" s="448"/>
      <c r="BC161" s="442"/>
      <c r="BD161" s="273" t="s">
        <v>214</v>
      </c>
      <c r="BE161" s="386">
        <v>100</v>
      </c>
      <c r="BF161" s="337" t="s">
        <v>156</v>
      </c>
      <c r="BG161" s="386" t="s">
        <v>156</v>
      </c>
      <c r="BH161" s="337" t="s">
        <v>156</v>
      </c>
      <c r="BI161" s="386" t="s">
        <v>156</v>
      </c>
      <c r="BJ161" s="386" t="s">
        <v>195</v>
      </c>
      <c r="BK161" s="386">
        <v>100</v>
      </c>
      <c r="BL161" s="386" t="s">
        <v>156</v>
      </c>
      <c r="BM161" s="386" t="s">
        <v>156</v>
      </c>
      <c r="BN161" s="386" t="s">
        <v>156</v>
      </c>
      <c r="BO161" s="386" t="s">
        <v>156</v>
      </c>
      <c r="BP161" s="331">
        <f t="shared" si="96"/>
        <v>35</v>
      </c>
      <c r="BQ161" s="406">
        <f t="shared" si="79"/>
        <v>55</v>
      </c>
      <c r="BR161" s="331"/>
      <c r="BS161" s="406"/>
      <c r="BT161" s="338"/>
      <c r="BU161" s="407"/>
      <c r="BV161" s="406">
        <f t="shared" si="87"/>
        <v>11.19</v>
      </c>
      <c r="BW161" s="406"/>
      <c r="BX161" s="410" t="s">
        <v>809</v>
      </c>
      <c r="BY161" s="331">
        <f t="shared" si="97"/>
        <v>14.28</v>
      </c>
      <c r="BZ161" s="331"/>
      <c r="CA161" s="282" t="s">
        <v>243</v>
      </c>
      <c r="CB161" s="308">
        <v>100</v>
      </c>
      <c r="CC161" s="282" t="s">
        <v>156</v>
      </c>
      <c r="CD161" s="308" t="s">
        <v>156</v>
      </c>
      <c r="CE161" s="282" t="s">
        <v>156</v>
      </c>
      <c r="CF161" s="308" t="s">
        <v>156</v>
      </c>
      <c r="CG161" s="282" t="s">
        <v>156</v>
      </c>
      <c r="CH161" s="308" t="s">
        <v>156</v>
      </c>
      <c r="CI161" s="284">
        <v>1</v>
      </c>
      <c r="CJ161" s="284" t="s">
        <v>184</v>
      </c>
      <c r="CK161" s="282" t="s">
        <v>198</v>
      </c>
      <c r="CL161" s="282" t="s">
        <v>216</v>
      </c>
      <c r="CM161" s="282" t="s">
        <v>349</v>
      </c>
      <c r="CN161" s="307">
        <v>6.8151604299999997</v>
      </c>
      <c r="CO161" s="307">
        <v>6.8151604299999997</v>
      </c>
      <c r="CP161" s="284" t="s">
        <v>174</v>
      </c>
      <c r="CQ161" s="284" t="s">
        <v>174</v>
      </c>
      <c r="CR161" s="308">
        <v>1</v>
      </c>
      <c r="CS161" s="308">
        <v>1</v>
      </c>
      <c r="CT161" s="284" t="s">
        <v>159</v>
      </c>
      <c r="CU161" s="284" t="s">
        <v>159</v>
      </c>
      <c r="CV161" s="308">
        <v>55</v>
      </c>
      <c r="CW161" s="308">
        <v>55</v>
      </c>
      <c r="CX161" s="307">
        <v>4.3958747202722996</v>
      </c>
      <c r="CY161" s="307">
        <v>95.604125279727697</v>
      </c>
      <c r="CZ161" s="309">
        <v>2911.3124779999998</v>
      </c>
      <c r="DA161" s="309">
        <v>15500</v>
      </c>
      <c r="DB161" s="307">
        <v>0.18782661148387095</v>
      </c>
      <c r="DC161" s="309">
        <v>2783.334828751465</v>
      </c>
      <c r="DD161" s="309">
        <v>127.97764924853506</v>
      </c>
      <c r="DE161" s="310">
        <v>0</v>
      </c>
      <c r="DF161" s="310">
        <v>0</v>
      </c>
      <c r="DG161" s="310">
        <v>0</v>
      </c>
      <c r="DH161" s="283">
        <v>0</v>
      </c>
      <c r="DI161" s="307">
        <v>55.740450629999998</v>
      </c>
      <c r="DJ161" s="307">
        <v>49.081060229999999</v>
      </c>
      <c r="DK161" s="307">
        <v>43.551114750000004</v>
      </c>
      <c r="DL161" s="307" t="s">
        <v>156</v>
      </c>
      <c r="DM161" s="307" t="s">
        <v>156</v>
      </c>
      <c r="DN161" s="310" t="s">
        <v>156</v>
      </c>
      <c r="DO161" s="311" t="s">
        <v>156</v>
      </c>
      <c r="DP161" s="284" t="s">
        <v>162</v>
      </c>
      <c r="DQ161" s="284" t="s">
        <v>162</v>
      </c>
      <c r="DR161" s="308">
        <v>10</v>
      </c>
      <c r="DS161" s="308">
        <v>12</v>
      </c>
      <c r="DT161" s="284" t="s">
        <v>162</v>
      </c>
      <c r="DU161" s="308">
        <v>0</v>
      </c>
      <c r="DV161" s="308">
        <v>0</v>
      </c>
      <c r="DW161" s="282" t="s">
        <v>175</v>
      </c>
      <c r="DX161" s="282" t="s">
        <v>156</v>
      </c>
      <c r="DY161" s="284" t="s">
        <v>165</v>
      </c>
      <c r="DZ161" s="284" t="s">
        <v>165</v>
      </c>
      <c r="EA161" s="308">
        <v>1</v>
      </c>
      <c r="EB161" s="284" t="s">
        <v>162</v>
      </c>
      <c r="EC161" s="308">
        <v>32</v>
      </c>
      <c r="ED161" s="283">
        <v>17898000</v>
      </c>
      <c r="EE161" s="283">
        <v>0</v>
      </c>
      <c r="EF161" s="283">
        <v>0</v>
      </c>
      <c r="EG161" s="283">
        <v>17898000</v>
      </c>
      <c r="EH161" s="283" t="s">
        <v>156</v>
      </c>
      <c r="EI161" s="283">
        <v>17898000</v>
      </c>
      <c r="EJ161" s="283">
        <v>17898000</v>
      </c>
      <c r="EK161" s="284" t="s">
        <v>156</v>
      </c>
    </row>
    <row r="162" spans="1:141" ht="78.75" hidden="1" x14ac:dyDescent="0.2">
      <c r="A162" s="478" t="s">
        <v>585</v>
      </c>
      <c r="B162" s="479" t="s">
        <v>376</v>
      </c>
      <c r="C162" s="480" t="s">
        <v>214</v>
      </c>
      <c r="D162" s="481" t="s">
        <v>761</v>
      </c>
      <c r="E162" s="403" t="s">
        <v>179</v>
      </c>
      <c r="F162" s="403"/>
      <c r="G162" s="482" t="s">
        <v>622</v>
      </c>
      <c r="H162" s="482" t="s">
        <v>651</v>
      </c>
      <c r="I162" s="482" t="s">
        <v>624</v>
      </c>
      <c r="J162" s="482" t="s">
        <v>701</v>
      </c>
      <c r="K162" s="482" t="s">
        <v>731</v>
      </c>
      <c r="L162" s="483">
        <v>100000</v>
      </c>
      <c r="M162" s="198"/>
      <c r="N162" s="462"/>
      <c r="O162" s="225"/>
      <c r="P162" s="226"/>
      <c r="Q162" s="226"/>
      <c r="R162" s="226"/>
      <c r="S162" s="409">
        <v>18.819570064834998</v>
      </c>
      <c r="T162" s="391">
        <v>9.75</v>
      </c>
      <c r="U162" s="462"/>
      <c r="V162" s="205" t="s">
        <v>155</v>
      </c>
      <c r="W162" s="392"/>
      <c r="X162" s="393">
        <f t="shared" si="85"/>
        <v>20040.485829959514</v>
      </c>
      <c r="Y162" s="394"/>
      <c r="Z162" s="394"/>
      <c r="AA162" s="394" t="s">
        <v>161</v>
      </c>
      <c r="AB162" s="394"/>
      <c r="AC162" s="394"/>
      <c r="AD162" s="394"/>
      <c r="AE162" s="394"/>
      <c r="AF162" s="407">
        <f t="shared" si="82"/>
        <v>0</v>
      </c>
      <c r="AG162" s="407">
        <f t="shared" ref="AG162:AG177" si="99">IF(X162&lt;999,20,IF(X162&lt;1499,15,IF(X162&lt;1999,10,IF(X162&lt;3999,5,IF(X162&gt;4000,0)))))</f>
        <v>0</v>
      </c>
      <c r="AH162" s="407">
        <f t="shared" si="83"/>
        <v>15</v>
      </c>
      <c r="AI162" s="407">
        <f t="shared" ref="AI162:AI177" si="100">IF(AJ162="Yes",10,0)</f>
        <v>10</v>
      </c>
      <c r="AJ162" s="391" t="s">
        <v>161</v>
      </c>
      <c r="AK162" s="407">
        <f t="shared" si="98"/>
        <v>15</v>
      </c>
      <c r="AL162" s="391" t="s">
        <v>751</v>
      </c>
      <c r="AM162" s="407">
        <f t="shared" si="84"/>
        <v>10</v>
      </c>
      <c r="AN162" s="391" t="s">
        <v>161</v>
      </c>
      <c r="AO162" s="407">
        <f t="shared" si="86"/>
        <v>0</v>
      </c>
      <c r="AP162" s="391" t="s">
        <v>162</v>
      </c>
      <c r="AQ162" s="407">
        <f t="shared" si="88"/>
        <v>0</v>
      </c>
      <c r="AR162" s="391" t="s">
        <v>162</v>
      </c>
      <c r="AS162" s="390"/>
      <c r="AT162" s="390"/>
      <c r="AU162" s="390">
        <v>22.5</v>
      </c>
      <c r="AV162" s="390"/>
      <c r="AW162" s="390"/>
      <c r="AX162" s="390"/>
      <c r="AY162" s="390"/>
      <c r="AZ162" s="390"/>
      <c r="BA162" s="227"/>
      <c r="BB162" s="448"/>
      <c r="BC162" s="457"/>
      <c r="BD162" s="387" t="s">
        <v>214</v>
      </c>
      <c r="BE162" s="396"/>
      <c r="BF162" s="344"/>
      <c r="BG162" s="396"/>
      <c r="BH162" s="344"/>
      <c r="BI162" s="396"/>
      <c r="BJ162" s="396"/>
      <c r="BK162" s="396"/>
      <c r="BL162" s="396"/>
      <c r="BM162" s="396"/>
      <c r="BN162" s="396"/>
      <c r="BO162" s="396"/>
      <c r="BP162" s="396"/>
      <c r="BQ162" s="406">
        <f t="shared" ref="BQ162:BQ177" si="101">SUM(AF162+AG162+AH162+AI162+AK162+AM162+AO162)</f>
        <v>50</v>
      </c>
      <c r="BR162" s="396"/>
      <c r="BS162" s="396"/>
      <c r="BT162" s="396"/>
      <c r="BU162" s="408"/>
      <c r="BV162" s="406">
        <f t="shared" si="87"/>
        <v>18.819570064834998</v>
      </c>
      <c r="BW162" s="406"/>
      <c r="BX162" s="408"/>
      <c r="BY162" s="396"/>
      <c r="BZ162" s="300"/>
      <c r="CA162" s="38" t="s">
        <v>735</v>
      </c>
      <c r="CB162" s="300"/>
      <c r="CC162" s="304"/>
      <c r="CD162" s="300"/>
      <c r="CE162" s="304"/>
      <c r="CF162" s="300"/>
      <c r="CG162" s="304"/>
      <c r="CH162" s="300"/>
      <c r="CI162" s="301"/>
      <c r="CJ162" s="301"/>
      <c r="CK162" s="304"/>
      <c r="CL162" s="304"/>
      <c r="CM162" s="304"/>
      <c r="CN162" s="302"/>
      <c r="CO162" s="302">
        <v>0.25</v>
      </c>
      <c r="CP162" s="301"/>
      <c r="CQ162" s="301"/>
      <c r="CR162" s="300"/>
      <c r="CS162" s="300"/>
      <c r="CT162" s="301"/>
      <c r="CU162" s="301"/>
      <c r="CV162" s="300"/>
      <c r="CW162" s="300"/>
      <c r="CX162" s="302"/>
      <c r="CY162" s="302"/>
      <c r="CZ162" s="299">
        <v>494</v>
      </c>
      <c r="DA162" s="299"/>
      <c r="DB162" s="302"/>
      <c r="DC162" s="299"/>
      <c r="DD162" s="299"/>
      <c r="DE162" s="298"/>
      <c r="DF162" s="298"/>
      <c r="DG162" s="298"/>
      <c r="DH162" s="303"/>
      <c r="DI162" s="302"/>
      <c r="DJ162" s="302"/>
      <c r="DK162" s="302"/>
      <c r="DL162" s="302"/>
      <c r="DM162" s="302"/>
      <c r="DN162" s="298"/>
      <c r="DO162" s="297"/>
      <c r="DP162" s="301"/>
      <c r="DQ162" s="301"/>
      <c r="DR162" s="300"/>
      <c r="DS162" s="300"/>
      <c r="DT162" s="301"/>
      <c r="DU162" s="300"/>
      <c r="DV162" s="300"/>
      <c r="DW162" s="304"/>
      <c r="DX162" s="304"/>
      <c r="DY162" s="301"/>
      <c r="DZ162" s="301"/>
      <c r="EA162" s="300"/>
      <c r="EB162" s="301"/>
      <c r="EC162" s="300"/>
      <c r="ED162" s="52">
        <v>85000</v>
      </c>
      <c r="EE162" s="52">
        <v>0</v>
      </c>
      <c r="EF162" s="303"/>
      <c r="EG162" s="52">
        <v>100000</v>
      </c>
      <c r="EH162" s="51">
        <v>0</v>
      </c>
      <c r="EI162" s="292">
        <v>2475000</v>
      </c>
      <c r="EJ162" s="303"/>
      <c r="EK162" s="301"/>
    </row>
    <row r="163" spans="1:141" ht="78.75" hidden="1" x14ac:dyDescent="0.2">
      <c r="A163" s="478" t="s">
        <v>587</v>
      </c>
      <c r="B163" s="479" t="s">
        <v>376</v>
      </c>
      <c r="C163" s="480" t="s">
        <v>214</v>
      </c>
      <c r="D163" s="481" t="s">
        <v>761</v>
      </c>
      <c r="E163" s="403" t="s">
        <v>179</v>
      </c>
      <c r="F163" s="403"/>
      <c r="G163" s="482" t="s">
        <v>624</v>
      </c>
      <c r="H163" s="482" t="s">
        <v>653</v>
      </c>
      <c r="I163" s="484" t="s">
        <v>654</v>
      </c>
      <c r="J163" s="482" t="s">
        <v>703</v>
      </c>
      <c r="K163" s="482" t="s">
        <v>731</v>
      </c>
      <c r="L163" s="483">
        <v>100000</v>
      </c>
      <c r="M163" s="198"/>
      <c r="N163" s="462"/>
      <c r="O163" s="225"/>
      <c r="P163" s="226"/>
      <c r="Q163" s="226"/>
      <c r="R163" s="226"/>
      <c r="S163" s="409">
        <v>17.717965136690001</v>
      </c>
      <c r="T163" s="391">
        <v>9.75</v>
      </c>
      <c r="U163" s="462"/>
      <c r="V163" s="205" t="s">
        <v>155</v>
      </c>
      <c r="W163" s="392"/>
      <c r="X163" s="393">
        <f t="shared" si="85"/>
        <v>6121.9440192433849</v>
      </c>
      <c r="Y163" s="394"/>
      <c r="Z163" s="394"/>
      <c r="AA163" s="394" t="s">
        <v>161</v>
      </c>
      <c r="AB163" s="394"/>
      <c r="AC163" s="394"/>
      <c r="AD163" s="394"/>
      <c r="AE163" s="394"/>
      <c r="AF163" s="407">
        <f t="shared" si="82"/>
        <v>0</v>
      </c>
      <c r="AG163" s="407">
        <f t="shared" si="99"/>
        <v>0</v>
      </c>
      <c r="AH163" s="407">
        <f t="shared" si="83"/>
        <v>15</v>
      </c>
      <c r="AI163" s="407">
        <f t="shared" si="100"/>
        <v>10</v>
      </c>
      <c r="AJ163" s="391" t="s">
        <v>161</v>
      </c>
      <c r="AK163" s="407">
        <f t="shared" si="98"/>
        <v>15</v>
      </c>
      <c r="AL163" s="391" t="s">
        <v>751</v>
      </c>
      <c r="AM163" s="407">
        <f t="shared" si="84"/>
        <v>10</v>
      </c>
      <c r="AN163" s="391" t="s">
        <v>161</v>
      </c>
      <c r="AO163" s="407">
        <f t="shared" si="86"/>
        <v>0</v>
      </c>
      <c r="AP163" s="391" t="s">
        <v>162</v>
      </c>
      <c r="AQ163" s="407">
        <f t="shared" si="88"/>
        <v>0</v>
      </c>
      <c r="AR163" s="391" t="s">
        <v>162</v>
      </c>
      <c r="AS163" s="390"/>
      <c r="AT163" s="390"/>
      <c r="AU163" s="390">
        <v>12.5</v>
      </c>
      <c r="AV163" s="390"/>
      <c r="AW163" s="390"/>
      <c r="AX163" s="390"/>
      <c r="AY163" s="390"/>
      <c r="AZ163" s="390"/>
      <c r="BA163" s="227"/>
      <c r="BB163" s="448"/>
      <c r="BC163" s="457"/>
      <c r="BD163" s="387" t="s">
        <v>214</v>
      </c>
      <c r="BE163" s="396"/>
      <c r="BF163" s="344"/>
      <c r="BG163" s="396"/>
      <c r="BH163" s="344"/>
      <c r="BI163" s="396"/>
      <c r="BJ163" s="396"/>
      <c r="BK163" s="396"/>
      <c r="BL163" s="396"/>
      <c r="BM163" s="396"/>
      <c r="BN163" s="396"/>
      <c r="BO163" s="396"/>
      <c r="BP163" s="396"/>
      <c r="BQ163" s="406">
        <f t="shared" si="101"/>
        <v>50</v>
      </c>
      <c r="BR163" s="396"/>
      <c r="BS163" s="396"/>
      <c r="BT163" s="396"/>
      <c r="BU163" s="408"/>
      <c r="BV163" s="406">
        <f t="shared" si="87"/>
        <v>17.717965136690001</v>
      </c>
      <c r="BW163" s="406"/>
      <c r="BX163" s="408"/>
      <c r="BY163" s="396"/>
      <c r="BZ163" s="300"/>
      <c r="CA163" s="38" t="s">
        <v>735</v>
      </c>
      <c r="CB163" s="300"/>
      <c r="CC163" s="304"/>
      <c r="CD163" s="300"/>
      <c r="CE163" s="304"/>
      <c r="CF163" s="300"/>
      <c r="CG163" s="304"/>
      <c r="CH163" s="300"/>
      <c r="CI163" s="301"/>
      <c r="CJ163" s="301"/>
      <c r="CK163" s="304"/>
      <c r="CL163" s="304"/>
      <c r="CM163" s="304"/>
      <c r="CN163" s="302"/>
      <c r="CO163" s="302">
        <v>0.17</v>
      </c>
      <c r="CP163" s="301"/>
      <c r="CQ163" s="301"/>
      <c r="CR163" s="300"/>
      <c r="CS163" s="300"/>
      <c r="CT163" s="301"/>
      <c r="CU163" s="301"/>
      <c r="CV163" s="300"/>
      <c r="CW163" s="300"/>
      <c r="CX163" s="302"/>
      <c r="CY163" s="302"/>
      <c r="CZ163" s="299">
        <v>538</v>
      </c>
      <c r="DA163" s="299"/>
      <c r="DB163" s="302"/>
      <c r="DC163" s="299"/>
      <c r="DD163" s="299"/>
      <c r="DE163" s="298"/>
      <c r="DF163" s="298"/>
      <c r="DG163" s="298"/>
      <c r="DH163" s="303"/>
      <c r="DI163" s="302"/>
      <c r="DJ163" s="302"/>
      <c r="DK163" s="302"/>
      <c r="DL163" s="302"/>
      <c r="DM163" s="302"/>
      <c r="DN163" s="298"/>
      <c r="DO163" s="297"/>
      <c r="DP163" s="301"/>
      <c r="DQ163" s="301"/>
      <c r="DR163" s="300"/>
      <c r="DS163" s="300"/>
      <c r="DT163" s="301"/>
      <c r="DU163" s="300"/>
      <c r="DV163" s="300"/>
      <c r="DW163" s="304"/>
      <c r="DX163" s="304"/>
      <c r="DY163" s="301"/>
      <c r="DZ163" s="301"/>
      <c r="EA163" s="300"/>
      <c r="EB163" s="301"/>
      <c r="EC163" s="300"/>
      <c r="ED163" s="52">
        <v>80000</v>
      </c>
      <c r="EE163" s="52">
        <v>0</v>
      </c>
      <c r="EF163" s="303"/>
      <c r="EG163" s="52">
        <v>100000</v>
      </c>
      <c r="EH163" s="51">
        <v>0</v>
      </c>
      <c r="EI163" s="292">
        <v>559913</v>
      </c>
      <c r="EJ163" s="303"/>
      <c r="EK163" s="301"/>
    </row>
    <row r="164" spans="1:141" ht="102.6" hidden="1" customHeight="1" x14ac:dyDescent="0.2">
      <c r="A164" s="478" t="s">
        <v>598</v>
      </c>
      <c r="B164" s="479" t="s">
        <v>243</v>
      </c>
      <c r="C164" s="480" t="s">
        <v>214</v>
      </c>
      <c r="D164" s="481" t="s">
        <v>761</v>
      </c>
      <c r="E164" s="403" t="s">
        <v>179</v>
      </c>
      <c r="F164" s="403"/>
      <c r="G164" s="482" t="s">
        <v>630</v>
      </c>
      <c r="H164" s="482" t="s">
        <v>287</v>
      </c>
      <c r="I164" s="482" t="s">
        <v>669</v>
      </c>
      <c r="J164" s="482" t="s">
        <v>713</v>
      </c>
      <c r="K164" s="482" t="s">
        <v>730</v>
      </c>
      <c r="L164" s="483">
        <v>345000</v>
      </c>
      <c r="M164" s="198"/>
      <c r="N164" s="462"/>
      <c r="O164" s="225"/>
      <c r="P164" s="389"/>
      <c r="Q164" s="226"/>
      <c r="R164" s="226"/>
      <c r="S164" s="409">
        <v>13.997229630050075</v>
      </c>
      <c r="T164" s="391">
        <v>8.25</v>
      </c>
      <c r="U164" s="462"/>
      <c r="V164" s="205" t="s">
        <v>155</v>
      </c>
      <c r="W164" s="392"/>
      <c r="X164" s="393">
        <f t="shared" si="85"/>
        <v>76968.816067653272</v>
      </c>
      <c r="Y164" s="394"/>
      <c r="Z164" s="394"/>
      <c r="AA164" s="394" t="s">
        <v>161</v>
      </c>
      <c r="AB164" s="394"/>
      <c r="AC164" s="394"/>
      <c r="AD164" s="394"/>
      <c r="AE164" s="394"/>
      <c r="AF164" s="407">
        <f t="shared" si="82"/>
        <v>0</v>
      </c>
      <c r="AG164" s="407">
        <f t="shared" si="99"/>
        <v>0</v>
      </c>
      <c r="AH164" s="407">
        <f t="shared" si="83"/>
        <v>15</v>
      </c>
      <c r="AI164" s="407">
        <f t="shared" si="100"/>
        <v>10</v>
      </c>
      <c r="AJ164" s="391" t="s">
        <v>161</v>
      </c>
      <c r="AK164" s="407">
        <f t="shared" si="98"/>
        <v>15</v>
      </c>
      <c r="AL164" s="391" t="s">
        <v>751</v>
      </c>
      <c r="AM164" s="407">
        <f t="shared" si="84"/>
        <v>10</v>
      </c>
      <c r="AN164" s="391" t="s">
        <v>161</v>
      </c>
      <c r="AO164" s="407">
        <f t="shared" si="86"/>
        <v>0</v>
      </c>
      <c r="AP164" s="391" t="s">
        <v>162</v>
      </c>
      <c r="AQ164" s="407">
        <f t="shared" si="88"/>
        <v>0</v>
      </c>
      <c r="AR164" s="391" t="s">
        <v>162</v>
      </c>
      <c r="AS164" s="390"/>
      <c r="AT164" s="390"/>
      <c r="AU164" s="390">
        <v>25</v>
      </c>
      <c r="AV164" s="390"/>
      <c r="AW164" s="390"/>
      <c r="AX164" s="390"/>
      <c r="AY164" s="390"/>
      <c r="AZ164" s="390"/>
      <c r="BA164" s="227"/>
      <c r="BB164" s="448"/>
      <c r="BC164" s="457"/>
      <c r="BD164" s="387" t="s">
        <v>214</v>
      </c>
      <c r="BE164" s="396"/>
      <c r="BF164" s="344"/>
      <c r="BG164" s="396"/>
      <c r="BH164" s="344"/>
      <c r="BI164" s="396"/>
      <c r="BJ164" s="396"/>
      <c r="BK164" s="396"/>
      <c r="BL164" s="396"/>
      <c r="BM164" s="396"/>
      <c r="BN164" s="396"/>
      <c r="BO164" s="396"/>
      <c r="BP164" s="396"/>
      <c r="BQ164" s="406">
        <f t="shared" si="101"/>
        <v>50</v>
      </c>
      <c r="BR164" s="396"/>
      <c r="BS164" s="396"/>
      <c r="BT164" s="396"/>
      <c r="BU164" s="408"/>
      <c r="BV164" s="406">
        <f t="shared" si="87"/>
        <v>13.997229630050075</v>
      </c>
      <c r="BW164" s="406"/>
      <c r="BX164" s="408"/>
      <c r="BY164" s="396"/>
      <c r="BZ164" s="300"/>
      <c r="CA164" s="38" t="s">
        <v>734</v>
      </c>
      <c r="CB164" s="300"/>
      <c r="CC164" s="304"/>
      <c r="CD164" s="300"/>
      <c r="CE164" s="304"/>
      <c r="CF164" s="300"/>
      <c r="CG164" s="304"/>
      <c r="CH164" s="300"/>
      <c r="CI164" s="301"/>
      <c r="CJ164" s="301"/>
      <c r="CK164" s="304"/>
      <c r="CL164" s="304"/>
      <c r="CM164" s="304"/>
      <c r="CN164" s="302"/>
      <c r="CO164" s="302">
        <v>1.056</v>
      </c>
      <c r="CP164" s="301"/>
      <c r="CQ164" s="301"/>
      <c r="CR164" s="300"/>
      <c r="CS164" s="300"/>
      <c r="CT164" s="301"/>
      <c r="CU164" s="301"/>
      <c r="CV164" s="300"/>
      <c r="CW164" s="300"/>
      <c r="CX164" s="302"/>
      <c r="CY164" s="302"/>
      <c r="CZ164" s="299">
        <f>129*0.1</f>
        <v>12.9</v>
      </c>
      <c r="DA164" s="299"/>
      <c r="DB164" s="302"/>
      <c r="DC164" s="299"/>
      <c r="DD164" s="299"/>
      <c r="DE164" s="298"/>
      <c r="DF164" s="298"/>
      <c r="DG164" s="298"/>
      <c r="DH164" s="303"/>
      <c r="DI164" s="302"/>
      <c r="DJ164" s="302"/>
      <c r="DK164" s="302"/>
      <c r="DL164" s="302"/>
      <c r="DM164" s="302"/>
      <c r="DN164" s="298"/>
      <c r="DO164" s="297"/>
      <c r="DP164" s="301"/>
      <c r="DQ164" s="301"/>
      <c r="DR164" s="300"/>
      <c r="DS164" s="300"/>
      <c r="DT164" s="301"/>
      <c r="DU164" s="300"/>
      <c r="DV164" s="300"/>
      <c r="DW164" s="304"/>
      <c r="DX164" s="304"/>
      <c r="DY164" s="301"/>
      <c r="DZ164" s="301"/>
      <c r="EA164" s="300"/>
      <c r="EB164" s="301"/>
      <c r="EC164" s="300"/>
      <c r="ED164" s="52">
        <v>300000</v>
      </c>
      <c r="EE164" s="52">
        <v>0</v>
      </c>
      <c r="EF164" s="303"/>
      <c r="EG164" s="52">
        <v>345000</v>
      </c>
      <c r="EH164" s="51">
        <v>0</v>
      </c>
      <c r="EI164" s="292">
        <v>1048500</v>
      </c>
      <c r="EJ164" s="303"/>
      <c r="EK164" s="301"/>
    </row>
    <row r="165" spans="1:141" ht="63" hidden="1" x14ac:dyDescent="0.2">
      <c r="A165" s="478" t="s">
        <v>602</v>
      </c>
      <c r="B165" s="479" t="s">
        <v>233</v>
      </c>
      <c r="C165" s="480" t="s">
        <v>214</v>
      </c>
      <c r="D165" s="481" t="s">
        <v>761</v>
      </c>
      <c r="E165" s="403" t="s">
        <v>179</v>
      </c>
      <c r="F165" s="403"/>
      <c r="G165" s="482" t="s">
        <v>633</v>
      </c>
      <c r="H165" s="482" t="s">
        <v>674</v>
      </c>
      <c r="I165" s="482" t="s">
        <v>675</v>
      </c>
      <c r="J165" s="482" t="s">
        <v>707</v>
      </c>
      <c r="K165" s="482" t="s">
        <v>730</v>
      </c>
      <c r="L165" s="483">
        <v>410000</v>
      </c>
      <c r="M165" s="198"/>
      <c r="N165" s="462"/>
      <c r="O165" s="225"/>
      <c r="P165" s="226"/>
      <c r="Q165" s="226"/>
      <c r="R165" s="226"/>
      <c r="S165" s="409">
        <v>13.321441426829745</v>
      </c>
      <c r="T165" s="391">
        <v>9.75</v>
      </c>
      <c r="U165" s="462"/>
      <c r="V165" s="205" t="s">
        <v>155</v>
      </c>
      <c r="W165" s="392"/>
      <c r="X165" s="393">
        <f t="shared" si="85"/>
        <v>14204.545454545452</v>
      </c>
      <c r="Y165" s="394"/>
      <c r="Z165" s="394"/>
      <c r="AA165" s="394" t="s">
        <v>161</v>
      </c>
      <c r="AB165" s="394"/>
      <c r="AC165" s="394"/>
      <c r="AD165" s="394"/>
      <c r="AE165" s="394"/>
      <c r="AF165" s="407">
        <f t="shared" si="82"/>
        <v>0</v>
      </c>
      <c r="AG165" s="407">
        <f t="shared" si="99"/>
        <v>0</v>
      </c>
      <c r="AH165" s="407">
        <f t="shared" si="83"/>
        <v>15</v>
      </c>
      <c r="AI165" s="407">
        <f t="shared" si="100"/>
        <v>10</v>
      </c>
      <c r="AJ165" s="391" t="s">
        <v>161</v>
      </c>
      <c r="AK165" s="407">
        <f t="shared" si="98"/>
        <v>15</v>
      </c>
      <c r="AL165" s="391" t="s">
        <v>751</v>
      </c>
      <c r="AM165" s="407">
        <f t="shared" si="84"/>
        <v>10</v>
      </c>
      <c r="AN165" s="391" t="s">
        <v>161</v>
      </c>
      <c r="AO165" s="407">
        <f t="shared" si="86"/>
        <v>0</v>
      </c>
      <c r="AP165" s="391" t="s">
        <v>162</v>
      </c>
      <c r="AQ165" s="407">
        <f t="shared" si="88"/>
        <v>0</v>
      </c>
      <c r="AR165" s="391" t="s">
        <v>162</v>
      </c>
      <c r="AS165" s="390"/>
      <c r="AT165" s="390"/>
      <c r="AU165" s="390">
        <v>12.5</v>
      </c>
      <c r="AV165" s="390"/>
      <c r="AW165" s="390"/>
      <c r="AX165" s="390"/>
      <c r="AY165" s="390"/>
      <c r="AZ165" s="390"/>
      <c r="BA165" s="227"/>
      <c r="BB165" s="448"/>
      <c r="BC165" s="457"/>
      <c r="BD165" s="387" t="s">
        <v>214</v>
      </c>
      <c r="BE165" s="396"/>
      <c r="BF165" s="344"/>
      <c r="BG165" s="396"/>
      <c r="BH165" s="344"/>
      <c r="BI165" s="396"/>
      <c r="BJ165" s="396"/>
      <c r="BK165" s="396"/>
      <c r="BL165" s="396"/>
      <c r="BM165" s="396"/>
      <c r="BN165" s="396"/>
      <c r="BO165" s="396"/>
      <c r="BP165" s="396"/>
      <c r="BQ165" s="406">
        <f t="shared" si="101"/>
        <v>50</v>
      </c>
      <c r="BR165" s="396"/>
      <c r="BS165" s="396"/>
      <c r="BT165" s="396"/>
      <c r="BU165" s="408"/>
      <c r="BV165" s="406">
        <f t="shared" si="87"/>
        <v>13.321441426829745</v>
      </c>
      <c r="BW165" s="406"/>
      <c r="BX165" s="408"/>
      <c r="BY165" s="396"/>
      <c r="BZ165" s="300"/>
      <c r="CA165" s="38" t="s">
        <v>733</v>
      </c>
      <c r="CB165" s="300"/>
      <c r="CC165" s="304"/>
      <c r="CD165" s="300"/>
      <c r="CE165" s="304"/>
      <c r="CF165" s="300"/>
      <c r="CG165" s="304"/>
      <c r="CH165" s="300"/>
      <c r="CI165" s="301"/>
      <c r="CJ165" s="301"/>
      <c r="CK165" s="304"/>
      <c r="CL165" s="304"/>
      <c r="CM165" s="304"/>
      <c r="CN165" s="302"/>
      <c r="CO165" s="302">
        <v>0.32</v>
      </c>
      <c r="CP165" s="301"/>
      <c r="CQ165" s="301"/>
      <c r="CR165" s="300"/>
      <c r="CS165" s="300"/>
      <c r="CT165" s="301"/>
      <c r="CU165" s="301"/>
      <c r="CV165" s="300"/>
      <c r="CW165" s="300"/>
      <c r="CX165" s="302"/>
      <c r="CY165" s="302"/>
      <c r="CZ165" s="299">
        <f>902*0.1</f>
        <v>90.2</v>
      </c>
      <c r="DA165" s="299"/>
      <c r="DB165" s="302"/>
      <c r="DC165" s="299"/>
      <c r="DD165" s="299"/>
      <c r="DE165" s="298"/>
      <c r="DF165" s="298"/>
      <c r="DG165" s="298"/>
      <c r="DH165" s="303"/>
      <c r="DI165" s="302"/>
      <c r="DJ165" s="302"/>
      <c r="DK165" s="302"/>
      <c r="DL165" s="302"/>
      <c r="DM165" s="302"/>
      <c r="DN165" s="298"/>
      <c r="DO165" s="297"/>
      <c r="DP165" s="301"/>
      <c r="DQ165" s="301"/>
      <c r="DR165" s="300"/>
      <c r="DS165" s="300"/>
      <c r="DT165" s="301"/>
      <c r="DU165" s="300"/>
      <c r="DV165" s="300"/>
      <c r="DW165" s="304"/>
      <c r="DX165" s="304"/>
      <c r="DY165" s="301"/>
      <c r="DZ165" s="301"/>
      <c r="EA165" s="300"/>
      <c r="EB165" s="301"/>
      <c r="EC165" s="300"/>
      <c r="ED165" s="52">
        <v>310000</v>
      </c>
      <c r="EE165" s="52">
        <v>0</v>
      </c>
      <c r="EF165" s="303"/>
      <c r="EG165" s="52">
        <v>410000</v>
      </c>
      <c r="EH165" s="51">
        <v>0</v>
      </c>
      <c r="EI165" s="303">
        <v>410000</v>
      </c>
      <c r="EJ165" s="303"/>
      <c r="EK165" s="301"/>
    </row>
    <row r="166" spans="1:141" ht="63" hidden="1" x14ac:dyDescent="0.2">
      <c r="A166" s="478" t="s">
        <v>603</v>
      </c>
      <c r="B166" s="479" t="s">
        <v>242</v>
      </c>
      <c r="C166" s="480" t="s">
        <v>214</v>
      </c>
      <c r="D166" s="481" t="s">
        <v>761</v>
      </c>
      <c r="E166" s="403" t="s">
        <v>179</v>
      </c>
      <c r="F166" s="403"/>
      <c r="G166" s="482" t="s">
        <v>634</v>
      </c>
      <c r="H166" s="482" t="s">
        <v>676</v>
      </c>
      <c r="I166" s="482" t="s">
        <v>677</v>
      </c>
      <c r="J166" s="482" t="s">
        <v>715</v>
      </c>
      <c r="K166" s="482" t="s">
        <v>730</v>
      </c>
      <c r="L166" s="483">
        <v>460000</v>
      </c>
      <c r="M166" s="198"/>
      <c r="N166" s="462"/>
      <c r="O166" s="225"/>
      <c r="P166" s="226"/>
      <c r="Q166" s="226"/>
      <c r="R166" s="226"/>
      <c r="S166" s="409">
        <v>13.102509516759566</v>
      </c>
      <c r="T166" s="391">
        <v>13.5</v>
      </c>
      <c r="U166" s="462"/>
      <c r="V166" s="205" t="s">
        <v>155</v>
      </c>
      <c r="W166" s="392"/>
      <c r="X166" s="393">
        <f t="shared" si="85"/>
        <v>22616.647819460151</v>
      </c>
      <c r="Y166" s="394"/>
      <c r="Z166" s="394"/>
      <c r="AA166" s="394" t="s">
        <v>161</v>
      </c>
      <c r="AB166" s="394"/>
      <c r="AC166" s="394"/>
      <c r="AD166" s="394"/>
      <c r="AE166" s="394"/>
      <c r="AF166" s="407">
        <f t="shared" si="82"/>
        <v>0</v>
      </c>
      <c r="AG166" s="407">
        <f t="shared" si="99"/>
        <v>0</v>
      </c>
      <c r="AH166" s="407">
        <f t="shared" si="83"/>
        <v>15</v>
      </c>
      <c r="AI166" s="407">
        <f t="shared" si="100"/>
        <v>10</v>
      </c>
      <c r="AJ166" s="391" t="s">
        <v>161</v>
      </c>
      <c r="AK166" s="407">
        <f t="shared" si="98"/>
        <v>15</v>
      </c>
      <c r="AL166" s="391" t="s">
        <v>751</v>
      </c>
      <c r="AM166" s="407">
        <f t="shared" si="84"/>
        <v>10</v>
      </c>
      <c r="AN166" s="391" t="s">
        <v>161</v>
      </c>
      <c r="AO166" s="407">
        <f t="shared" si="86"/>
        <v>0</v>
      </c>
      <c r="AP166" s="391" t="s">
        <v>162</v>
      </c>
      <c r="AQ166" s="407">
        <f t="shared" si="88"/>
        <v>0</v>
      </c>
      <c r="AR166" s="391" t="s">
        <v>162</v>
      </c>
      <c r="AS166" s="390"/>
      <c r="AT166" s="390"/>
      <c r="AU166" s="390">
        <v>25</v>
      </c>
      <c r="AV166" s="390"/>
      <c r="AW166" s="390"/>
      <c r="AX166" s="390"/>
      <c r="AY166" s="390"/>
      <c r="AZ166" s="390"/>
      <c r="BA166" s="227"/>
      <c r="BB166" s="448"/>
      <c r="BC166" s="457"/>
      <c r="BD166" s="387" t="s">
        <v>214</v>
      </c>
      <c r="BE166" s="396"/>
      <c r="BF166" s="344"/>
      <c r="BG166" s="396"/>
      <c r="BH166" s="344"/>
      <c r="BI166" s="396"/>
      <c r="BJ166" s="396"/>
      <c r="BK166" s="396"/>
      <c r="BL166" s="396"/>
      <c r="BM166" s="396"/>
      <c r="BN166" s="396"/>
      <c r="BO166" s="396"/>
      <c r="BP166" s="396"/>
      <c r="BQ166" s="406">
        <f t="shared" si="101"/>
        <v>50</v>
      </c>
      <c r="BR166" s="396"/>
      <c r="BS166" s="396"/>
      <c r="BT166" s="396"/>
      <c r="BU166" s="408"/>
      <c r="BV166" s="406">
        <f t="shared" si="87"/>
        <v>13.102509516759566</v>
      </c>
      <c r="BW166" s="406"/>
      <c r="BX166" s="408"/>
      <c r="BY166" s="396"/>
      <c r="BZ166" s="300"/>
      <c r="CA166" s="38" t="s">
        <v>736</v>
      </c>
      <c r="CB166" s="300"/>
      <c r="CC166" s="304"/>
      <c r="CD166" s="300"/>
      <c r="CE166" s="304"/>
      <c r="CF166" s="300"/>
      <c r="CG166" s="304"/>
      <c r="CH166" s="300"/>
      <c r="CI166" s="301"/>
      <c r="CJ166" s="301"/>
      <c r="CK166" s="304"/>
      <c r="CL166" s="304"/>
      <c r="CM166" s="304"/>
      <c r="CN166" s="302"/>
      <c r="CO166" s="302">
        <v>4.7300000000000004</v>
      </c>
      <c r="CP166" s="301"/>
      <c r="CQ166" s="301"/>
      <c r="CR166" s="300"/>
      <c r="CS166" s="300"/>
      <c r="CT166" s="301"/>
      <c r="CU166" s="301"/>
      <c r="CV166" s="300"/>
      <c r="CW166" s="300"/>
      <c r="CX166" s="302"/>
      <c r="CY166" s="302"/>
      <c r="CZ166" s="299">
        <f>43*0.1</f>
        <v>4.3</v>
      </c>
      <c r="DA166" s="299"/>
      <c r="DB166" s="302"/>
      <c r="DC166" s="299"/>
      <c r="DD166" s="299"/>
      <c r="DE166" s="298"/>
      <c r="DF166" s="298"/>
      <c r="DG166" s="298"/>
      <c r="DH166" s="303"/>
      <c r="DI166" s="302"/>
      <c r="DJ166" s="302"/>
      <c r="DK166" s="302"/>
      <c r="DL166" s="302"/>
      <c r="DM166" s="302"/>
      <c r="DN166" s="298"/>
      <c r="DO166" s="297"/>
      <c r="DP166" s="301"/>
      <c r="DQ166" s="301"/>
      <c r="DR166" s="300"/>
      <c r="DS166" s="300"/>
      <c r="DT166" s="301"/>
      <c r="DU166" s="300"/>
      <c r="DV166" s="300"/>
      <c r="DW166" s="304"/>
      <c r="DX166" s="304"/>
      <c r="DY166" s="301"/>
      <c r="DZ166" s="301"/>
      <c r="EA166" s="300"/>
      <c r="EB166" s="301"/>
      <c r="EC166" s="300"/>
      <c r="ED166" s="52">
        <v>400000</v>
      </c>
      <c r="EE166" s="52">
        <v>0</v>
      </c>
      <c r="EF166" s="303"/>
      <c r="EG166" s="52">
        <v>460000</v>
      </c>
      <c r="EH166" s="51">
        <v>0</v>
      </c>
      <c r="EI166" s="303">
        <v>460000</v>
      </c>
      <c r="EJ166" s="303"/>
      <c r="EK166" s="301"/>
    </row>
    <row r="167" spans="1:141" ht="63" hidden="1" x14ac:dyDescent="0.2">
      <c r="A167" s="478" t="s">
        <v>604</v>
      </c>
      <c r="B167" s="479" t="s">
        <v>242</v>
      </c>
      <c r="C167" s="480" t="s">
        <v>214</v>
      </c>
      <c r="D167" s="481" t="s">
        <v>761</v>
      </c>
      <c r="E167" s="403" t="s">
        <v>179</v>
      </c>
      <c r="F167" s="403"/>
      <c r="G167" s="482" t="s">
        <v>635</v>
      </c>
      <c r="H167" s="482" t="s">
        <v>678</v>
      </c>
      <c r="I167" s="482" t="s">
        <v>679</v>
      </c>
      <c r="J167" s="482" t="s">
        <v>716</v>
      </c>
      <c r="K167" s="482" t="s">
        <v>730</v>
      </c>
      <c r="L167" s="483">
        <v>400000</v>
      </c>
      <c r="M167" s="198"/>
      <c r="N167" s="462"/>
      <c r="O167" s="225"/>
      <c r="P167" s="226"/>
      <c r="Q167" s="226"/>
      <c r="R167" s="226"/>
      <c r="S167" s="409">
        <v>12.852200094756203</v>
      </c>
      <c r="T167" s="391">
        <v>13.5</v>
      </c>
      <c r="U167" s="462"/>
      <c r="V167" s="205" t="s">
        <v>155</v>
      </c>
      <c r="W167" s="392"/>
      <c r="X167" s="393">
        <f t="shared" si="85"/>
        <v>126984.126984127</v>
      </c>
      <c r="Y167" s="394"/>
      <c r="Z167" s="394"/>
      <c r="AA167" s="394" t="s">
        <v>161</v>
      </c>
      <c r="AB167" s="394"/>
      <c r="AC167" s="394"/>
      <c r="AD167" s="394"/>
      <c r="AE167" s="394"/>
      <c r="AF167" s="407">
        <f t="shared" si="82"/>
        <v>0</v>
      </c>
      <c r="AG167" s="407">
        <f t="shared" si="99"/>
        <v>0</v>
      </c>
      <c r="AH167" s="407">
        <f t="shared" si="83"/>
        <v>15</v>
      </c>
      <c r="AI167" s="407">
        <f t="shared" si="100"/>
        <v>10</v>
      </c>
      <c r="AJ167" s="391" t="s">
        <v>161</v>
      </c>
      <c r="AK167" s="407">
        <f t="shared" si="98"/>
        <v>15</v>
      </c>
      <c r="AL167" s="391" t="s">
        <v>751</v>
      </c>
      <c r="AM167" s="407">
        <f t="shared" si="84"/>
        <v>10</v>
      </c>
      <c r="AN167" s="391" t="s">
        <v>161</v>
      </c>
      <c r="AO167" s="407">
        <f t="shared" si="86"/>
        <v>0</v>
      </c>
      <c r="AP167" s="391" t="s">
        <v>162</v>
      </c>
      <c r="AQ167" s="407">
        <f t="shared" si="88"/>
        <v>0</v>
      </c>
      <c r="AR167" s="391" t="s">
        <v>162</v>
      </c>
      <c r="AS167" s="390"/>
      <c r="AT167" s="390"/>
      <c r="AU167" s="390">
        <v>25</v>
      </c>
      <c r="AV167" s="390"/>
      <c r="AW167" s="390"/>
      <c r="AX167" s="390"/>
      <c r="AY167" s="390"/>
      <c r="AZ167" s="390"/>
      <c r="BA167" s="227"/>
      <c r="BB167" s="448"/>
      <c r="BC167" s="457"/>
      <c r="BD167" s="387" t="s">
        <v>214</v>
      </c>
      <c r="BE167" s="396"/>
      <c r="BF167" s="344"/>
      <c r="BG167" s="396"/>
      <c r="BH167" s="344"/>
      <c r="BI167" s="396"/>
      <c r="BJ167" s="396"/>
      <c r="BK167" s="396"/>
      <c r="BL167" s="396"/>
      <c r="BM167" s="396"/>
      <c r="BN167" s="396"/>
      <c r="BO167" s="396"/>
      <c r="BP167" s="396"/>
      <c r="BQ167" s="406">
        <f t="shared" si="101"/>
        <v>50</v>
      </c>
      <c r="BR167" s="396"/>
      <c r="BS167" s="396"/>
      <c r="BT167" s="396"/>
      <c r="BU167" s="408"/>
      <c r="BV167" s="406">
        <f t="shared" si="87"/>
        <v>12.852200094756203</v>
      </c>
      <c r="BW167" s="406"/>
      <c r="BX167" s="408"/>
      <c r="BY167" s="396"/>
      <c r="BZ167" s="300"/>
      <c r="CA167" s="38" t="s">
        <v>736</v>
      </c>
      <c r="CB167" s="300"/>
      <c r="CC167" s="304"/>
      <c r="CD167" s="300"/>
      <c r="CE167" s="304"/>
      <c r="CF167" s="300"/>
      <c r="CG167" s="304"/>
      <c r="CH167" s="300"/>
      <c r="CI167" s="301"/>
      <c r="CJ167" s="301"/>
      <c r="CK167" s="304"/>
      <c r="CL167" s="304"/>
      <c r="CM167" s="304"/>
      <c r="CN167" s="302"/>
      <c r="CO167" s="302">
        <v>0.7</v>
      </c>
      <c r="CP167" s="301"/>
      <c r="CQ167" s="301"/>
      <c r="CR167" s="300"/>
      <c r="CS167" s="300"/>
      <c r="CT167" s="301"/>
      <c r="CU167" s="301"/>
      <c r="CV167" s="300"/>
      <c r="CW167" s="300"/>
      <c r="CX167" s="302"/>
      <c r="CY167" s="302"/>
      <c r="CZ167" s="299">
        <f>45*0.1</f>
        <v>4.5</v>
      </c>
      <c r="DA167" s="299"/>
      <c r="DB167" s="302"/>
      <c r="DC167" s="299"/>
      <c r="DD167" s="299"/>
      <c r="DE167" s="298"/>
      <c r="DF167" s="298"/>
      <c r="DG167" s="298"/>
      <c r="DH167" s="303"/>
      <c r="DI167" s="302"/>
      <c r="DJ167" s="302"/>
      <c r="DK167" s="302"/>
      <c r="DL167" s="302"/>
      <c r="DM167" s="302"/>
      <c r="DN167" s="298"/>
      <c r="DO167" s="297"/>
      <c r="DP167" s="301"/>
      <c r="DQ167" s="301"/>
      <c r="DR167" s="300"/>
      <c r="DS167" s="300"/>
      <c r="DT167" s="301"/>
      <c r="DU167" s="300"/>
      <c r="DV167" s="300"/>
      <c r="DW167" s="304"/>
      <c r="DX167" s="304"/>
      <c r="DY167" s="301"/>
      <c r="DZ167" s="301"/>
      <c r="EA167" s="300"/>
      <c r="EB167" s="301"/>
      <c r="EC167" s="300"/>
      <c r="ED167" s="52">
        <v>380000</v>
      </c>
      <c r="EE167" s="52">
        <v>0</v>
      </c>
      <c r="EF167" s="303"/>
      <c r="EG167" s="52">
        <v>400000</v>
      </c>
      <c r="EH167" s="51">
        <v>0</v>
      </c>
      <c r="EI167" s="303">
        <v>400000</v>
      </c>
      <c r="EJ167" s="303"/>
      <c r="EK167" s="301"/>
    </row>
    <row r="168" spans="1:141" ht="63" hidden="1" x14ac:dyDescent="0.2">
      <c r="A168" s="478" t="s">
        <v>605</v>
      </c>
      <c r="B168" s="479" t="s">
        <v>242</v>
      </c>
      <c r="C168" s="480" t="s">
        <v>214</v>
      </c>
      <c r="D168" s="481" t="s">
        <v>761</v>
      </c>
      <c r="E168" s="403" t="s">
        <v>179</v>
      </c>
      <c r="F168" s="403"/>
      <c r="G168" s="482" t="s">
        <v>635</v>
      </c>
      <c r="H168" s="482" t="s">
        <v>680</v>
      </c>
      <c r="I168" s="482" t="s">
        <v>681</v>
      </c>
      <c r="J168" s="482" t="s">
        <v>717</v>
      </c>
      <c r="K168" s="482" t="s">
        <v>730</v>
      </c>
      <c r="L168" s="483">
        <v>420000</v>
      </c>
      <c r="M168" s="198"/>
      <c r="N168" s="462"/>
      <c r="O168" s="225"/>
      <c r="P168" s="226"/>
      <c r="Q168" s="226"/>
      <c r="R168" s="226"/>
      <c r="S168" s="409">
        <v>12.73396082381764</v>
      </c>
      <c r="T168" s="391">
        <v>13.5</v>
      </c>
      <c r="U168" s="462"/>
      <c r="V168" s="205" t="s">
        <v>155</v>
      </c>
      <c r="W168" s="392"/>
      <c r="X168" s="393">
        <f t="shared" si="85"/>
        <v>190217.39130434778</v>
      </c>
      <c r="Y168" s="394"/>
      <c r="Z168" s="394"/>
      <c r="AA168" s="394" t="s">
        <v>161</v>
      </c>
      <c r="AB168" s="394"/>
      <c r="AC168" s="394"/>
      <c r="AD168" s="394"/>
      <c r="AE168" s="394"/>
      <c r="AF168" s="407">
        <f t="shared" si="82"/>
        <v>0</v>
      </c>
      <c r="AG168" s="407">
        <f t="shared" si="99"/>
        <v>0</v>
      </c>
      <c r="AH168" s="407">
        <f t="shared" si="83"/>
        <v>15</v>
      </c>
      <c r="AI168" s="407">
        <f t="shared" si="100"/>
        <v>10</v>
      </c>
      <c r="AJ168" s="391" t="s">
        <v>161</v>
      </c>
      <c r="AK168" s="407">
        <f t="shared" si="98"/>
        <v>15</v>
      </c>
      <c r="AL168" s="391" t="s">
        <v>751</v>
      </c>
      <c r="AM168" s="407">
        <f t="shared" si="84"/>
        <v>10</v>
      </c>
      <c r="AN168" s="391" t="s">
        <v>161</v>
      </c>
      <c r="AO168" s="407">
        <f t="shared" si="86"/>
        <v>0</v>
      </c>
      <c r="AP168" s="391" t="s">
        <v>162</v>
      </c>
      <c r="AQ168" s="407">
        <f t="shared" si="88"/>
        <v>0</v>
      </c>
      <c r="AR168" s="391" t="s">
        <v>162</v>
      </c>
      <c r="AS168" s="390"/>
      <c r="AT168" s="390"/>
      <c r="AU168" s="390">
        <v>25</v>
      </c>
      <c r="AV168" s="390"/>
      <c r="AW168" s="390"/>
      <c r="AX168" s="390"/>
      <c r="AY168" s="390"/>
      <c r="AZ168" s="390"/>
      <c r="BA168" s="227"/>
      <c r="BB168" s="448"/>
      <c r="BC168" s="457"/>
      <c r="BD168" s="387" t="s">
        <v>214</v>
      </c>
      <c r="BE168" s="396"/>
      <c r="BF168" s="344"/>
      <c r="BG168" s="396"/>
      <c r="BH168" s="344"/>
      <c r="BI168" s="396"/>
      <c r="BJ168" s="396"/>
      <c r="BK168" s="396"/>
      <c r="BL168" s="396"/>
      <c r="BM168" s="396"/>
      <c r="BN168" s="396"/>
      <c r="BO168" s="396"/>
      <c r="BP168" s="396"/>
      <c r="BQ168" s="406">
        <f t="shared" si="101"/>
        <v>50</v>
      </c>
      <c r="BR168" s="396"/>
      <c r="BS168" s="396"/>
      <c r="BT168" s="396"/>
      <c r="BU168" s="408"/>
      <c r="BV168" s="406">
        <f t="shared" si="87"/>
        <v>12.73396082381764</v>
      </c>
      <c r="BW168" s="406"/>
      <c r="BX168" s="408"/>
      <c r="BY168" s="396"/>
      <c r="BZ168" s="300"/>
      <c r="CA168" s="38" t="s">
        <v>736</v>
      </c>
      <c r="CB168" s="300"/>
      <c r="CC168" s="304"/>
      <c r="CD168" s="300"/>
      <c r="CE168" s="304"/>
      <c r="CF168" s="300"/>
      <c r="CG168" s="304"/>
      <c r="CH168" s="300"/>
      <c r="CI168" s="301"/>
      <c r="CJ168" s="301"/>
      <c r="CK168" s="304"/>
      <c r="CL168" s="304"/>
      <c r="CM168" s="304"/>
      <c r="CN168" s="302"/>
      <c r="CO168" s="302">
        <v>0.46</v>
      </c>
      <c r="CP168" s="301"/>
      <c r="CQ168" s="301"/>
      <c r="CR168" s="300"/>
      <c r="CS168" s="300"/>
      <c r="CT168" s="301"/>
      <c r="CU168" s="301"/>
      <c r="CV168" s="300"/>
      <c r="CW168" s="300"/>
      <c r="CX168" s="302"/>
      <c r="CY168" s="302"/>
      <c r="CZ168" s="299">
        <f>48*0.1</f>
        <v>4.8000000000000007</v>
      </c>
      <c r="DA168" s="299"/>
      <c r="DB168" s="302"/>
      <c r="DC168" s="299"/>
      <c r="DD168" s="299"/>
      <c r="DE168" s="298"/>
      <c r="DF168" s="298"/>
      <c r="DG168" s="298"/>
      <c r="DH168" s="303"/>
      <c r="DI168" s="302"/>
      <c r="DJ168" s="302"/>
      <c r="DK168" s="302"/>
      <c r="DL168" s="302"/>
      <c r="DM168" s="302"/>
      <c r="DN168" s="298"/>
      <c r="DO168" s="297"/>
      <c r="DP168" s="301"/>
      <c r="DQ168" s="301"/>
      <c r="DR168" s="300"/>
      <c r="DS168" s="300"/>
      <c r="DT168" s="301"/>
      <c r="DU168" s="300"/>
      <c r="DV168" s="300"/>
      <c r="DW168" s="304"/>
      <c r="DX168" s="304"/>
      <c r="DY168" s="301"/>
      <c r="DZ168" s="301"/>
      <c r="EA168" s="300"/>
      <c r="EB168" s="301"/>
      <c r="EC168" s="300"/>
      <c r="ED168" s="52">
        <v>400000</v>
      </c>
      <c r="EE168" s="52">
        <v>380000</v>
      </c>
      <c r="EF168" s="303"/>
      <c r="EG168" s="52">
        <v>800000</v>
      </c>
      <c r="EH168" s="51">
        <v>0</v>
      </c>
      <c r="EI168" s="303">
        <v>420000</v>
      </c>
      <c r="EJ168" s="303"/>
      <c r="EK168" s="301"/>
    </row>
    <row r="169" spans="1:141" ht="31.5" hidden="1" x14ac:dyDescent="0.2">
      <c r="A169" s="478" t="s">
        <v>606</v>
      </c>
      <c r="B169" s="479" t="s">
        <v>233</v>
      </c>
      <c r="C169" s="480" t="s">
        <v>214</v>
      </c>
      <c r="D169" s="481" t="s">
        <v>761</v>
      </c>
      <c r="E169" s="403" t="s">
        <v>179</v>
      </c>
      <c r="F169" s="403"/>
      <c r="G169" s="482" t="s">
        <v>629</v>
      </c>
      <c r="H169" s="482" t="s">
        <v>668</v>
      </c>
      <c r="I169" s="482" t="s">
        <v>682</v>
      </c>
      <c r="J169" s="482" t="s">
        <v>718</v>
      </c>
      <c r="K169" s="482" t="s">
        <v>731</v>
      </c>
      <c r="L169" s="483">
        <v>290800</v>
      </c>
      <c r="M169" s="198"/>
      <c r="N169" s="462"/>
      <c r="O169" s="225"/>
      <c r="P169" s="226"/>
      <c r="Q169" s="226"/>
      <c r="R169" s="226"/>
      <c r="S169" s="409">
        <v>12.669319420463816</v>
      </c>
      <c r="T169" s="391">
        <v>13.5</v>
      </c>
      <c r="U169" s="462"/>
      <c r="V169" s="205" t="s">
        <v>155</v>
      </c>
      <c r="W169" s="392"/>
      <c r="X169" s="393">
        <f t="shared" si="85"/>
        <v>7133.0455259026676</v>
      </c>
      <c r="Y169" s="394"/>
      <c r="Z169" s="394"/>
      <c r="AA169" s="394" t="s">
        <v>161</v>
      </c>
      <c r="AB169" s="394"/>
      <c r="AC169" s="394"/>
      <c r="AD169" s="394"/>
      <c r="AE169" s="394"/>
      <c r="AF169" s="407">
        <f t="shared" ref="AF169:AF177" si="102">IF(AU169&lt;30,0,IF(AU169&lt;50,5,IF(AU169&lt;65,10,IF(AU169&lt;79,15,IF(AU169&gt;80,20)))))</f>
        <v>0</v>
      </c>
      <c r="AG169" s="407">
        <f t="shared" si="99"/>
        <v>0</v>
      </c>
      <c r="AH169" s="407">
        <f t="shared" ref="AH169:AH177" si="103">IF(AA169="Yes",15,0)</f>
        <v>15</v>
      </c>
      <c r="AI169" s="407">
        <f t="shared" si="100"/>
        <v>10</v>
      </c>
      <c r="AJ169" s="391" t="s">
        <v>161</v>
      </c>
      <c r="AK169" s="407">
        <f t="shared" si="98"/>
        <v>15</v>
      </c>
      <c r="AL169" s="391" t="s">
        <v>751</v>
      </c>
      <c r="AM169" s="407">
        <f t="shared" ref="AM169:AM177" si="104">IF(AN169="Yes",10,0)</f>
        <v>10</v>
      </c>
      <c r="AN169" s="391" t="s">
        <v>161</v>
      </c>
      <c r="AO169" s="407">
        <f t="shared" si="86"/>
        <v>0</v>
      </c>
      <c r="AP169" s="391" t="s">
        <v>162</v>
      </c>
      <c r="AQ169" s="407">
        <f t="shared" si="88"/>
        <v>0</v>
      </c>
      <c r="AR169" s="391" t="s">
        <v>162</v>
      </c>
      <c r="AS169" s="390"/>
      <c r="AT169" s="390"/>
      <c r="AU169" s="390">
        <v>25</v>
      </c>
      <c r="AV169" s="390"/>
      <c r="AW169" s="390"/>
      <c r="AX169" s="390"/>
      <c r="AY169" s="390"/>
      <c r="AZ169" s="390"/>
      <c r="BA169" s="227"/>
      <c r="BB169" s="448"/>
      <c r="BC169" s="457"/>
      <c r="BD169" s="387" t="s">
        <v>214</v>
      </c>
      <c r="BE169" s="396"/>
      <c r="BF169" s="344"/>
      <c r="BG169" s="396"/>
      <c r="BH169" s="344"/>
      <c r="BI169" s="396"/>
      <c r="BJ169" s="396"/>
      <c r="BK169" s="396"/>
      <c r="BL169" s="396"/>
      <c r="BM169" s="396"/>
      <c r="BN169" s="396"/>
      <c r="BO169" s="396"/>
      <c r="BP169" s="396"/>
      <c r="BQ169" s="406">
        <f t="shared" si="101"/>
        <v>50</v>
      </c>
      <c r="BR169" s="396"/>
      <c r="BS169" s="396"/>
      <c r="BT169" s="396"/>
      <c r="BU169" s="408"/>
      <c r="BV169" s="406">
        <f t="shared" si="87"/>
        <v>12.669319420463816</v>
      </c>
      <c r="BW169" s="406"/>
      <c r="BX169" s="408"/>
      <c r="BY169" s="396"/>
      <c r="BZ169" s="300"/>
      <c r="CA169" s="38" t="s">
        <v>733</v>
      </c>
      <c r="CB169" s="300"/>
      <c r="CC169" s="304"/>
      <c r="CD169" s="300"/>
      <c r="CE169" s="304"/>
      <c r="CF169" s="300"/>
      <c r="CG169" s="304"/>
      <c r="CH169" s="300"/>
      <c r="CI169" s="301"/>
      <c r="CJ169" s="301"/>
      <c r="CK169" s="304"/>
      <c r="CL169" s="304"/>
      <c r="CM169" s="304"/>
      <c r="CN169" s="302"/>
      <c r="CO169" s="302">
        <v>2.08</v>
      </c>
      <c r="CP169" s="301"/>
      <c r="CQ169" s="301"/>
      <c r="CR169" s="300"/>
      <c r="CS169" s="300"/>
      <c r="CT169" s="301"/>
      <c r="CU169" s="301"/>
      <c r="CV169" s="300"/>
      <c r="CW169" s="300"/>
      <c r="CX169" s="302"/>
      <c r="CY169" s="302"/>
      <c r="CZ169" s="299">
        <f>196*0.1</f>
        <v>19.600000000000001</v>
      </c>
      <c r="DA169" s="299"/>
      <c r="DB169" s="302"/>
      <c r="DC169" s="299"/>
      <c r="DD169" s="299"/>
      <c r="DE169" s="298"/>
      <c r="DF169" s="298"/>
      <c r="DG169" s="298"/>
      <c r="DH169" s="303"/>
      <c r="DI169" s="302"/>
      <c r="DJ169" s="302"/>
      <c r="DK169" s="302"/>
      <c r="DL169" s="302"/>
      <c r="DM169" s="302"/>
      <c r="DN169" s="298"/>
      <c r="DO169" s="297"/>
      <c r="DP169" s="301"/>
      <c r="DQ169" s="301"/>
      <c r="DR169" s="300"/>
      <c r="DS169" s="300"/>
      <c r="DT169" s="301"/>
      <c r="DU169" s="300"/>
      <c r="DV169" s="300"/>
      <c r="DW169" s="304"/>
      <c r="DX169" s="304"/>
      <c r="DY169" s="301"/>
      <c r="DZ169" s="301"/>
      <c r="EA169" s="300"/>
      <c r="EB169" s="301"/>
      <c r="EC169" s="300"/>
      <c r="ED169" s="52">
        <v>370000</v>
      </c>
      <c r="EE169" s="52">
        <v>0</v>
      </c>
      <c r="EF169" s="303"/>
      <c r="EG169" s="52">
        <v>426000</v>
      </c>
      <c r="EH169" s="51">
        <v>135200</v>
      </c>
      <c r="EI169" s="303">
        <v>290800</v>
      </c>
      <c r="EJ169" s="303"/>
      <c r="EK169" s="301"/>
    </row>
    <row r="170" spans="1:141" ht="63" hidden="1" x14ac:dyDescent="0.2">
      <c r="A170" s="478" t="s">
        <v>608</v>
      </c>
      <c r="B170" s="479" t="s">
        <v>233</v>
      </c>
      <c r="C170" s="480" t="s">
        <v>214</v>
      </c>
      <c r="D170" s="481" t="s">
        <v>761</v>
      </c>
      <c r="E170" s="403" t="s">
        <v>179</v>
      </c>
      <c r="F170" s="403"/>
      <c r="G170" s="482" t="s">
        <v>204</v>
      </c>
      <c r="H170" s="482" t="s">
        <v>685</v>
      </c>
      <c r="I170" s="482" t="s">
        <v>657</v>
      </c>
      <c r="J170" s="482" t="s">
        <v>720</v>
      </c>
      <c r="K170" s="482" t="s">
        <v>730</v>
      </c>
      <c r="L170" s="483">
        <v>415000</v>
      </c>
      <c r="M170" s="198"/>
      <c r="N170" s="462"/>
      <c r="O170" s="225"/>
      <c r="P170" s="226"/>
      <c r="Q170" s="226"/>
      <c r="R170" s="226"/>
      <c r="S170" s="409">
        <v>11.799247349397591</v>
      </c>
      <c r="T170" s="391">
        <v>9.75</v>
      </c>
      <c r="U170" s="462"/>
      <c r="V170" s="205" t="s">
        <v>155</v>
      </c>
      <c r="W170" s="392"/>
      <c r="X170" s="393">
        <f t="shared" si="85"/>
        <v>312132.35294117645</v>
      </c>
      <c r="Y170" s="394"/>
      <c r="Z170" s="394"/>
      <c r="AA170" s="394" t="s">
        <v>161</v>
      </c>
      <c r="AB170" s="394"/>
      <c r="AC170" s="394"/>
      <c r="AD170" s="394"/>
      <c r="AE170" s="394"/>
      <c r="AF170" s="407">
        <f t="shared" si="102"/>
        <v>0</v>
      </c>
      <c r="AG170" s="407">
        <f t="shared" si="99"/>
        <v>0</v>
      </c>
      <c r="AH170" s="407">
        <f t="shared" si="103"/>
        <v>15</v>
      </c>
      <c r="AI170" s="407">
        <f t="shared" si="100"/>
        <v>10</v>
      </c>
      <c r="AJ170" s="391" t="s">
        <v>161</v>
      </c>
      <c r="AK170" s="407">
        <f t="shared" si="98"/>
        <v>15</v>
      </c>
      <c r="AL170" s="391" t="s">
        <v>751</v>
      </c>
      <c r="AM170" s="407">
        <f t="shared" si="104"/>
        <v>10</v>
      </c>
      <c r="AN170" s="391" t="s">
        <v>161</v>
      </c>
      <c r="AO170" s="407">
        <f t="shared" si="86"/>
        <v>0</v>
      </c>
      <c r="AP170" s="391" t="s">
        <v>162</v>
      </c>
      <c r="AQ170" s="407">
        <f t="shared" si="88"/>
        <v>0</v>
      </c>
      <c r="AR170" s="391" t="s">
        <v>162</v>
      </c>
      <c r="AS170" s="390"/>
      <c r="AT170" s="390"/>
      <c r="AU170" s="390">
        <v>25</v>
      </c>
      <c r="AV170" s="390"/>
      <c r="AW170" s="390"/>
      <c r="AX170" s="390"/>
      <c r="AY170" s="390"/>
      <c r="AZ170" s="390"/>
      <c r="BA170" s="227"/>
      <c r="BB170" s="448"/>
      <c r="BC170" s="457"/>
      <c r="BD170" s="387" t="s">
        <v>214</v>
      </c>
      <c r="BE170" s="396"/>
      <c r="BF170" s="344"/>
      <c r="BG170" s="396"/>
      <c r="BH170" s="344"/>
      <c r="BI170" s="396"/>
      <c r="BJ170" s="396"/>
      <c r="BK170" s="396"/>
      <c r="BL170" s="396"/>
      <c r="BM170" s="396"/>
      <c r="BN170" s="396"/>
      <c r="BO170" s="396"/>
      <c r="BP170" s="396"/>
      <c r="BQ170" s="406">
        <f t="shared" si="101"/>
        <v>50</v>
      </c>
      <c r="BR170" s="396"/>
      <c r="BS170" s="396"/>
      <c r="BT170" s="396"/>
      <c r="BU170" s="408"/>
      <c r="BV170" s="406">
        <f t="shared" si="87"/>
        <v>11.799247349397591</v>
      </c>
      <c r="BW170" s="406"/>
      <c r="BX170" s="408"/>
      <c r="BY170" s="396"/>
      <c r="BZ170" s="300"/>
      <c r="CA170" s="38" t="s">
        <v>733</v>
      </c>
      <c r="CB170" s="300"/>
      <c r="CC170" s="304"/>
      <c r="CD170" s="300"/>
      <c r="CE170" s="304"/>
      <c r="CF170" s="300"/>
      <c r="CG170" s="304"/>
      <c r="CH170" s="300"/>
      <c r="CI170" s="301"/>
      <c r="CJ170" s="301"/>
      <c r="CK170" s="304"/>
      <c r="CL170" s="304"/>
      <c r="CM170" s="304"/>
      <c r="CN170" s="302"/>
      <c r="CO170" s="302">
        <v>0.48</v>
      </c>
      <c r="CP170" s="301"/>
      <c r="CQ170" s="301"/>
      <c r="CR170" s="300"/>
      <c r="CS170" s="300"/>
      <c r="CT170" s="301"/>
      <c r="CU170" s="301"/>
      <c r="CV170" s="300"/>
      <c r="CW170" s="300"/>
      <c r="CX170" s="302"/>
      <c r="CY170" s="302"/>
      <c r="CZ170" s="299">
        <f>170*0.1</f>
        <v>17</v>
      </c>
      <c r="DA170" s="299"/>
      <c r="DB170" s="302"/>
      <c r="DC170" s="299"/>
      <c r="DD170" s="299"/>
      <c r="DE170" s="298"/>
      <c r="DF170" s="298"/>
      <c r="DG170" s="298"/>
      <c r="DH170" s="303"/>
      <c r="DI170" s="302"/>
      <c r="DJ170" s="302"/>
      <c r="DK170" s="302"/>
      <c r="DL170" s="302"/>
      <c r="DM170" s="302"/>
      <c r="DN170" s="298"/>
      <c r="DO170" s="297"/>
      <c r="DP170" s="301"/>
      <c r="DQ170" s="301"/>
      <c r="DR170" s="300"/>
      <c r="DS170" s="300"/>
      <c r="DT170" s="301"/>
      <c r="DU170" s="300"/>
      <c r="DV170" s="300"/>
      <c r="DW170" s="304"/>
      <c r="DX170" s="304"/>
      <c r="DY170" s="301"/>
      <c r="DZ170" s="301"/>
      <c r="EA170" s="300"/>
      <c r="EB170" s="301"/>
      <c r="EC170" s="300"/>
      <c r="ED170" s="52">
        <v>400000</v>
      </c>
      <c r="EE170" s="52">
        <v>0</v>
      </c>
      <c r="EF170" s="303"/>
      <c r="EG170" s="52">
        <v>415000</v>
      </c>
      <c r="EH170" s="51">
        <v>0</v>
      </c>
      <c r="EI170" s="292">
        <v>2547000</v>
      </c>
      <c r="EJ170" s="303"/>
      <c r="EK170" s="301"/>
    </row>
    <row r="171" spans="1:141" ht="31.5" hidden="1" x14ac:dyDescent="0.2">
      <c r="A171" s="478" t="s">
        <v>609</v>
      </c>
      <c r="B171" s="479" t="s">
        <v>243</v>
      </c>
      <c r="C171" s="480" t="s">
        <v>214</v>
      </c>
      <c r="D171" s="481" t="s">
        <v>761</v>
      </c>
      <c r="E171" s="403" t="s">
        <v>179</v>
      </c>
      <c r="F171" s="403"/>
      <c r="G171" s="482" t="s">
        <v>637</v>
      </c>
      <c r="H171" s="482" t="s">
        <v>287</v>
      </c>
      <c r="I171" s="482" t="s">
        <v>287</v>
      </c>
      <c r="J171" s="482" t="s">
        <v>721</v>
      </c>
      <c r="K171" s="482" t="s">
        <v>731</v>
      </c>
      <c r="L171" s="483">
        <v>370000</v>
      </c>
      <c r="M171" s="198"/>
      <c r="N171" s="462"/>
      <c r="O171" s="225"/>
      <c r="P171" s="389"/>
      <c r="Q171" s="226"/>
      <c r="R171" s="226"/>
      <c r="S171" s="409">
        <v>11.62296046708027</v>
      </c>
      <c r="T171" s="391">
        <v>8.25</v>
      </c>
      <c r="U171" s="462"/>
      <c r="V171" s="205" t="s">
        <v>155</v>
      </c>
      <c r="W171" s="392"/>
      <c r="X171" s="393">
        <f t="shared" si="85"/>
        <v>14192.558496355963</v>
      </c>
      <c r="Y171" s="394"/>
      <c r="Z171" s="394"/>
      <c r="AA171" s="394" t="s">
        <v>161</v>
      </c>
      <c r="AB171" s="394"/>
      <c r="AC171" s="394"/>
      <c r="AD171" s="394"/>
      <c r="AE171" s="394"/>
      <c r="AF171" s="407">
        <f t="shared" si="102"/>
        <v>0</v>
      </c>
      <c r="AG171" s="407">
        <f t="shared" si="99"/>
        <v>0</v>
      </c>
      <c r="AH171" s="407">
        <f t="shared" si="103"/>
        <v>15</v>
      </c>
      <c r="AI171" s="407">
        <f t="shared" si="100"/>
        <v>10</v>
      </c>
      <c r="AJ171" s="391" t="s">
        <v>161</v>
      </c>
      <c r="AK171" s="407">
        <f t="shared" si="98"/>
        <v>15</v>
      </c>
      <c r="AL171" s="391" t="s">
        <v>751</v>
      </c>
      <c r="AM171" s="407">
        <f t="shared" si="104"/>
        <v>10</v>
      </c>
      <c r="AN171" s="391" t="s">
        <v>161</v>
      </c>
      <c r="AO171" s="407">
        <f t="shared" si="86"/>
        <v>0</v>
      </c>
      <c r="AP171" s="391" t="s">
        <v>162</v>
      </c>
      <c r="AQ171" s="407">
        <f t="shared" si="88"/>
        <v>0</v>
      </c>
      <c r="AR171" s="391" t="s">
        <v>162</v>
      </c>
      <c r="AS171" s="390"/>
      <c r="AT171" s="390"/>
      <c r="AU171" s="390">
        <v>5</v>
      </c>
      <c r="AV171" s="390"/>
      <c r="AW171" s="390"/>
      <c r="AX171" s="390"/>
      <c r="AY171" s="390"/>
      <c r="AZ171" s="390"/>
      <c r="BA171" s="227"/>
      <c r="BB171" s="448"/>
      <c r="BC171" s="457"/>
      <c r="BD171" s="387" t="s">
        <v>214</v>
      </c>
      <c r="BE171" s="396"/>
      <c r="BF171" s="344"/>
      <c r="BG171" s="396"/>
      <c r="BH171" s="344"/>
      <c r="BI171" s="396"/>
      <c r="BJ171" s="396"/>
      <c r="BK171" s="396"/>
      <c r="BL171" s="396"/>
      <c r="BM171" s="396"/>
      <c r="BN171" s="396"/>
      <c r="BO171" s="396"/>
      <c r="BP171" s="396"/>
      <c r="BQ171" s="406">
        <f t="shared" si="101"/>
        <v>50</v>
      </c>
      <c r="BR171" s="396"/>
      <c r="BS171" s="396"/>
      <c r="BT171" s="396"/>
      <c r="BU171" s="408"/>
      <c r="BV171" s="406">
        <f t="shared" si="87"/>
        <v>11.62296046708027</v>
      </c>
      <c r="BW171" s="406"/>
      <c r="BX171" s="408"/>
      <c r="BY171" s="396"/>
      <c r="BZ171" s="300"/>
      <c r="CA171" s="38" t="s">
        <v>734</v>
      </c>
      <c r="CB171" s="300"/>
      <c r="CC171" s="304"/>
      <c r="CD171" s="300"/>
      <c r="CE171" s="304"/>
      <c r="CF171" s="300"/>
      <c r="CG171" s="304"/>
      <c r="CH171" s="300"/>
      <c r="CI171" s="301"/>
      <c r="CJ171" s="301"/>
      <c r="CK171" s="304"/>
      <c r="CL171" s="304"/>
      <c r="CM171" s="304"/>
      <c r="CN171" s="302"/>
      <c r="CO171" s="302">
        <v>0.79</v>
      </c>
      <c r="CP171" s="301"/>
      <c r="CQ171" s="301"/>
      <c r="CR171" s="300"/>
      <c r="CS171" s="300"/>
      <c r="CT171" s="301"/>
      <c r="CU171" s="301"/>
      <c r="CV171" s="300"/>
      <c r="CW171" s="300"/>
      <c r="CX171" s="302"/>
      <c r="CY171" s="302"/>
      <c r="CZ171" s="299">
        <f>330*0.1</f>
        <v>33</v>
      </c>
      <c r="DA171" s="299"/>
      <c r="DB171" s="302"/>
      <c r="DC171" s="299"/>
      <c r="DD171" s="299"/>
      <c r="DE171" s="298"/>
      <c r="DF171" s="298"/>
      <c r="DG171" s="298"/>
      <c r="DH171" s="303"/>
      <c r="DI171" s="302"/>
      <c r="DJ171" s="302"/>
      <c r="DK171" s="302"/>
      <c r="DL171" s="302"/>
      <c r="DM171" s="302"/>
      <c r="DN171" s="298"/>
      <c r="DO171" s="297"/>
      <c r="DP171" s="301"/>
      <c r="DQ171" s="301"/>
      <c r="DR171" s="300"/>
      <c r="DS171" s="300"/>
      <c r="DT171" s="301"/>
      <c r="DU171" s="300"/>
      <c r="DV171" s="300"/>
      <c r="DW171" s="304"/>
      <c r="DX171" s="304"/>
      <c r="DY171" s="301"/>
      <c r="DZ171" s="301"/>
      <c r="EA171" s="300"/>
      <c r="EB171" s="301"/>
      <c r="EC171" s="300"/>
      <c r="ED171" s="52">
        <v>320000</v>
      </c>
      <c r="EE171" s="52">
        <v>0</v>
      </c>
      <c r="EF171" s="303"/>
      <c r="EG171" s="52">
        <v>370000</v>
      </c>
      <c r="EH171" s="51">
        <v>0</v>
      </c>
      <c r="EI171" s="303">
        <v>370000</v>
      </c>
      <c r="EJ171" s="303"/>
      <c r="EK171" s="301"/>
    </row>
    <row r="172" spans="1:141" ht="63" hidden="1" x14ac:dyDescent="0.2">
      <c r="A172" s="478" t="s">
        <v>610</v>
      </c>
      <c r="B172" s="479" t="s">
        <v>233</v>
      </c>
      <c r="C172" s="480" t="s">
        <v>214</v>
      </c>
      <c r="D172" s="481" t="s">
        <v>761</v>
      </c>
      <c r="E172" s="403" t="s">
        <v>179</v>
      </c>
      <c r="F172" s="403"/>
      <c r="G172" s="482" t="s">
        <v>638</v>
      </c>
      <c r="H172" s="482" t="s">
        <v>657</v>
      </c>
      <c r="I172" s="482" t="s">
        <v>686</v>
      </c>
      <c r="J172" s="482" t="s">
        <v>722</v>
      </c>
      <c r="K172" s="482" t="s">
        <v>730</v>
      </c>
      <c r="L172" s="483">
        <v>437000</v>
      </c>
      <c r="M172" s="198"/>
      <c r="N172" s="462"/>
      <c r="O172" s="225"/>
      <c r="P172" s="226"/>
      <c r="Q172" s="226"/>
      <c r="R172" s="226"/>
      <c r="S172" s="409">
        <v>11.368879191733225</v>
      </c>
      <c r="T172" s="391">
        <v>9.75</v>
      </c>
      <c r="U172" s="462"/>
      <c r="V172" s="205" t="s">
        <v>155</v>
      </c>
      <c r="W172" s="392"/>
      <c r="X172" s="393">
        <f t="shared" si="85"/>
        <v>340460.52631578944</v>
      </c>
      <c r="Y172" s="394"/>
      <c r="Z172" s="394"/>
      <c r="AA172" s="394" t="s">
        <v>161</v>
      </c>
      <c r="AB172" s="394"/>
      <c r="AC172" s="394"/>
      <c r="AD172" s="394"/>
      <c r="AE172" s="394"/>
      <c r="AF172" s="407">
        <f t="shared" si="102"/>
        <v>0</v>
      </c>
      <c r="AG172" s="407">
        <f t="shared" si="99"/>
        <v>0</v>
      </c>
      <c r="AH172" s="407">
        <f t="shared" si="103"/>
        <v>15</v>
      </c>
      <c r="AI172" s="407">
        <f t="shared" si="100"/>
        <v>10</v>
      </c>
      <c r="AJ172" s="391" t="s">
        <v>161</v>
      </c>
      <c r="AK172" s="407">
        <f t="shared" si="98"/>
        <v>15</v>
      </c>
      <c r="AL172" s="391" t="s">
        <v>751</v>
      </c>
      <c r="AM172" s="407">
        <f t="shared" si="104"/>
        <v>10</v>
      </c>
      <c r="AN172" s="391" t="s">
        <v>161</v>
      </c>
      <c r="AO172" s="407">
        <f t="shared" si="86"/>
        <v>0</v>
      </c>
      <c r="AP172" s="391" t="s">
        <v>162</v>
      </c>
      <c r="AQ172" s="407">
        <f t="shared" si="88"/>
        <v>0</v>
      </c>
      <c r="AR172" s="391" t="s">
        <v>162</v>
      </c>
      <c r="AS172" s="390"/>
      <c r="AT172" s="390"/>
      <c r="AU172" s="390">
        <v>25</v>
      </c>
      <c r="AV172" s="390"/>
      <c r="AW172" s="390"/>
      <c r="AX172" s="390"/>
      <c r="AY172" s="390"/>
      <c r="AZ172" s="390"/>
      <c r="BA172" s="227"/>
      <c r="BB172" s="448"/>
      <c r="BC172" s="457"/>
      <c r="BD172" s="387" t="s">
        <v>214</v>
      </c>
      <c r="BE172" s="396"/>
      <c r="BF172" s="344"/>
      <c r="BG172" s="396"/>
      <c r="BH172" s="344"/>
      <c r="BI172" s="396"/>
      <c r="BJ172" s="396"/>
      <c r="BK172" s="396"/>
      <c r="BL172" s="396"/>
      <c r="BM172" s="396"/>
      <c r="BN172" s="396"/>
      <c r="BO172" s="396"/>
      <c r="BP172" s="396"/>
      <c r="BQ172" s="406">
        <f t="shared" si="101"/>
        <v>50</v>
      </c>
      <c r="BR172" s="396"/>
      <c r="BS172" s="396"/>
      <c r="BT172" s="396"/>
      <c r="BU172" s="408"/>
      <c r="BV172" s="406">
        <f t="shared" si="87"/>
        <v>11.368879191733225</v>
      </c>
      <c r="BW172" s="406"/>
      <c r="BX172" s="408"/>
      <c r="BY172" s="396"/>
      <c r="BZ172" s="300"/>
      <c r="CA172" s="38" t="s">
        <v>733</v>
      </c>
      <c r="CB172" s="300"/>
      <c r="CC172" s="304"/>
      <c r="CD172" s="300"/>
      <c r="CE172" s="304"/>
      <c r="CF172" s="300"/>
      <c r="CG172" s="304"/>
      <c r="CH172" s="300"/>
      <c r="CI172" s="301"/>
      <c r="CJ172" s="301"/>
      <c r="CK172" s="304"/>
      <c r="CL172" s="304"/>
      <c r="CM172" s="304"/>
      <c r="CN172" s="302"/>
      <c r="CO172" s="302">
        <v>0.32</v>
      </c>
      <c r="CP172" s="301"/>
      <c r="CQ172" s="301"/>
      <c r="CR172" s="300"/>
      <c r="CS172" s="300"/>
      <c r="CT172" s="301"/>
      <c r="CU172" s="301"/>
      <c r="CV172" s="300"/>
      <c r="CW172" s="300"/>
      <c r="CX172" s="302"/>
      <c r="CY172" s="302"/>
      <c r="CZ172" s="299">
        <f>190*0.1</f>
        <v>19</v>
      </c>
      <c r="DA172" s="299"/>
      <c r="DB172" s="302"/>
      <c r="DC172" s="299"/>
      <c r="DD172" s="299"/>
      <c r="DE172" s="298"/>
      <c r="DF172" s="298"/>
      <c r="DG172" s="298"/>
      <c r="DH172" s="303"/>
      <c r="DI172" s="302"/>
      <c r="DJ172" s="302"/>
      <c r="DK172" s="302"/>
      <c r="DL172" s="302"/>
      <c r="DM172" s="302"/>
      <c r="DN172" s="298"/>
      <c r="DO172" s="297"/>
      <c r="DP172" s="301"/>
      <c r="DQ172" s="301"/>
      <c r="DR172" s="300"/>
      <c r="DS172" s="300"/>
      <c r="DT172" s="301"/>
      <c r="DU172" s="300"/>
      <c r="DV172" s="300"/>
      <c r="DW172" s="304"/>
      <c r="DX172" s="304"/>
      <c r="DY172" s="301"/>
      <c r="DZ172" s="301"/>
      <c r="EA172" s="300"/>
      <c r="EB172" s="301"/>
      <c r="EC172" s="300"/>
      <c r="ED172" s="52">
        <v>380000</v>
      </c>
      <c r="EE172" s="52">
        <v>0</v>
      </c>
      <c r="EF172" s="303"/>
      <c r="EG172" s="52">
        <v>437000</v>
      </c>
      <c r="EH172" s="51">
        <v>0</v>
      </c>
      <c r="EI172" s="292">
        <v>2070000</v>
      </c>
      <c r="EJ172" s="303"/>
      <c r="EK172" s="301"/>
    </row>
    <row r="173" spans="1:141" ht="63.6" hidden="1" customHeight="1" x14ac:dyDescent="0.2">
      <c r="A173" s="478" t="s">
        <v>612</v>
      </c>
      <c r="B173" s="479" t="s">
        <v>233</v>
      </c>
      <c r="C173" s="480" t="s">
        <v>214</v>
      </c>
      <c r="D173" s="481" t="s">
        <v>761</v>
      </c>
      <c r="E173" s="403" t="s">
        <v>179</v>
      </c>
      <c r="F173" s="403"/>
      <c r="G173" s="482" t="s">
        <v>639</v>
      </c>
      <c r="H173" s="482" t="s">
        <v>688</v>
      </c>
      <c r="I173" s="482" t="s">
        <v>689</v>
      </c>
      <c r="J173" s="482" t="s">
        <v>707</v>
      </c>
      <c r="K173" s="482" t="s">
        <v>730</v>
      </c>
      <c r="L173" s="483">
        <v>400000</v>
      </c>
      <c r="M173" s="198"/>
      <c r="N173" s="462"/>
      <c r="O173" s="225"/>
      <c r="P173" s="389"/>
      <c r="Q173" s="226"/>
      <c r="R173" s="226"/>
      <c r="S173" s="409">
        <v>10.899780568313751</v>
      </c>
      <c r="T173" s="391">
        <v>9.75</v>
      </c>
      <c r="U173" s="462"/>
      <c r="V173" s="205" t="s">
        <v>155</v>
      </c>
      <c r="W173" s="392"/>
      <c r="X173" s="393">
        <f t="shared" si="85"/>
        <v>16479.215589337946</v>
      </c>
      <c r="Y173" s="394"/>
      <c r="Z173" s="394"/>
      <c r="AA173" s="394" t="s">
        <v>161</v>
      </c>
      <c r="AB173" s="394"/>
      <c r="AC173" s="394"/>
      <c r="AD173" s="394"/>
      <c r="AE173" s="394"/>
      <c r="AF173" s="407">
        <f t="shared" si="102"/>
        <v>0</v>
      </c>
      <c r="AG173" s="407">
        <f t="shared" si="99"/>
        <v>0</v>
      </c>
      <c r="AH173" s="407">
        <f t="shared" si="103"/>
        <v>15</v>
      </c>
      <c r="AI173" s="407">
        <f t="shared" si="100"/>
        <v>10</v>
      </c>
      <c r="AJ173" s="391" t="s">
        <v>161</v>
      </c>
      <c r="AK173" s="407">
        <f t="shared" si="98"/>
        <v>15</v>
      </c>
      <c r="AL173" s="391" t="s">
        <v>751</v>
      </c>
      <c r="AM173" s="407">
        <f t="shared" si="104"/>
        <v>10</v>
      </c>
      <c r="AN173" s="391" t="s">
        <v>161</v>
      </c>
      <c r="AO173" s="407">
        <f t="shared" si="86"/>
        <v>0</v>
      </c>
      <c r="AP173" s="391" t="s">
        <v>162</v>
      </c>
      <c r="AQ173" s="407">
        <f t="shared" si="88"/>
        <v>0</v>
      </c>
      <c r="AR173" s="391" t="s">
        <v>162</v>
      </c>
      <c r="AS173" s="390"/>
      <c r="AT173" s="390"/>
      <c r="AU173" s="390">
        <v>12.5</v>
      </c>
      <c r="AV173" s="390"/>
      <c r="AW173" s="390"/>
      <c r="AX173" s="390"/>
      <c r="AY173" s="390"/>
      <c r="AZ173" s="390"/>
      <c r="BA173" s="227"/>
      <c r="BB173" s="448"/>
      <c r="BC173" s="457"/>
      <c r="BD173" s="387" t="s">
        <v>214</v>
      </c>
      <c r="BE173" s="396"/>
      <c r="BF173" s="344"/>
      <c r="BG173" s="396"/>
      <c r="BH173" s="344"/>
      <c r="BI173" s="396"/>
      <c r="BJ173" s="396"/>
      <c r="BK173" s="396"/>
      <c r="BL173" s="396"/>
      <c r="BM173" s="396"/>
      <c r="BN173" s="396"/>
      <c r="BO173" s="396"/>
      <c r="BP173" s="396"/>
      <c r="BQ173" s="406">
        <f t="shared" si="101"/>
        <v>50</v>
      </c>
      <c r="BR173" s="396"/>
      <c r="BS173" s="396"/>
      <c r="BT173" s="396"/>
      <c r="BU173" s="408"/>
      <c r="BV173" s="406">
        <f t="shared" si="87"/>
        <v>10.899780568313751</v>
      </c>
      <c r="BW173" s="406"/>
      <c r="BX173" s="408"/>
      <c r="BY173" s="396"/>
      <c r="BZ173" s="300"/>
      <c r="CA173" s="38" t="s">
        <v>733</v>
      </c>
      <c r="CB173" s="300"/>
      <c r="CC173" s="304"/>
      <c r="CD173" s="300"/>
      <c r="CE173" s="304"/>
      <c r="CF173" s="300"/>
      <c r="CG173" s="304"/>
      <c r="CH173" s="300"/>
      <c r="CI173" s="301"/>
      <c r="CJ173" s="301"/>
      <c r="CK173" s="304"/>
      <c r="CL173" s="304"/>
      <c r="CM173" s="304"/>
      <c r="CN173" s="302"/>
      <c r="CO173" s="302">
        <v>0.27</v>
      </c>
      <c r="CP173" s="301"/>
      <c r="CQ173" s="301"/>
      <c r="CR173" s="300"/>
      <c r="CS173" s="300"/>
      <c r="CT173" s="301"/>
      <c r="CU173" s="301"/>
      <c r="CV173" s="300"/>
      <c r="CW173" s="300"/>
      <c r="CX173" s="302"/>
      <c r="CY173" s="302"/>
      <c r="CZ173" s="299">
        <f>899*0.1</f>
        <v>89.9</v>
      </c>
      <c r="DA173" s="299"/>
      <c r="DB173" s="302"/>
      <c r="DC173" s="299"/>
      <c r="DD173" s="299"/>
      <c r="DE173" s="298"/>
      <c r="DF173" s="298"/>
      <c r="DG173" s="298"/>
      <c r="DH173" s="303"/>
      <c r="DI173" s="302"/>
      <c r="DJ173" s="302"/>
      <c r="DK173" s="302"/>
      <c r="DL173" s="302"/>
      <c r="DM173" s="302"/>
      <c r="DN173" s="298"/>
      <c r="DO173" s="297"/>
      <c r="DP173" s="301"/>
      <c r="DQ173" s="301"/>
      <c r="DR173" s="300"/>
      <c r="DS173" s="300"/>
      <c r="DT173" s="301"/>
      <c r="DU173" s="300"/>
      <c r="DV173" s="300"/>
      <c r="DW173" s="304"/>
      <c r="DX173" s="304"/>
      <c r="DY173" s="301"/>
      <c r="DZ173" s="301"/>
      <c r="EA173" s="300"/>
      <c r="EB173" s="301"/>
      <c r="EC173" s="300"/>
      <c r="ED173" s="52">
        <v>300000</v>
      </c>
      <c r="EE173" s="52">
        <v>0</v>
      </c>
      <c r="EF173" s="303"/>
      <c r="EG173" s="52">
        <v>400000</v>
      </c>
      <c r="EH173" s="51">
        <v>0</v>
      </c>
      <c r="EI173" s="303">
        <v>400000</v>
      </c>
      <c r="EJ173" s="303"/>
      <c r="EK173" s="301"/>
    </row>
    <row r="174" spans="1:141" ht="100.15" hidden="1" customHeight="1" x14ac:dyDescent="0.2">
      <c r="A174" s="478" t="s">
        <v>613</v>
      </c>
      <c r="B174" s="479" t="s">
        <v>233</v>
      </c>
      <c r="C174" s="480" t="s">
        <v>214</v>
      </c>
      <c r="D174" s="481" t="s">
        <v>761</v>
      </c>
      <c r="E174" s="403" t="s">
        <v>179</v>
      </c>
      <c r="F174" s="403"/>
      <c r="G174" s="482" t="s">
        <v>640</v>
      </c>
      <c r="H174" s="482" t="s">
        <v>690</v>
      </c>
      <c r="I174" s="482" t="s">
        <v>691</v>
      </c>
      <c r="J174" s="482" t="s">
        <v>724</v>
      </c>
      <c r="K174" s="482" t="s">
        <v>731</v>
      </c>
      <c r="L174" s="483">
        <v>370000</v>
      </c>
      <c r="M174" s="198"/>
      <c r="N174" s="462"/>
      <c r="O174" s="225"/>
      <c r="P174" s="389"/>
      <c r="Q174" s="226"/>
      <c r="R174" s="226"/>
      <c r="S174" s="409">
        <v>10.804722947171893</v>
      </c>
      <c r="T174" s="391">
        <v>9.75</v>
      </c>
      <c r="U174" s="462"/>
      <c r="V174" s="205" t="s">
        <v>155</v>
      </c>
      <c r="W174" s="392"/>
      <c r="X174" s="393">
        <f t="shared" si="85"/>
        <v>11725.186969197615</v>
      </c>
      <c r="Y174" s="394"/>
      <c r="Z174" s="394"/>
      <c r="AA174" s="394" t="s">
        <v>161</v>
      </c>
      <c r="AB174" s="394"/>
      <c r="AC174" s="394"/>
      <c r="AD174" s="394"/>
      <c r="AE174" s="394"/>
      <c r="AF174" s="407">
        <f t="shared" si="102"/>
        <v>0</v>
      </c>
      <c r="AG174" s="407">
        <f t="shared" si="99"/>
        <v>0</v>
      </c>
      <c r="AH174" s="407">
        <f t="shared" si="103"/>
        <v>15</v>
      </c>
      <c r="AI174" s="407">
        <f t="shared" si="100"/>
        <v>10</v>
      </c>
      <c r="AJ174" s="391" t="s">
        <v>161</v>
      </c>
      <c r="AK174" s="407">
        <f t="shared" si="98"/>
        <v>15</v>
      </c>
      <c r="AL174" s="391" t="s">
        <v>751</v>
      </c>
      <c r="AM174" s="407">
        <f t="shared" si="104"/>
        <v>10</v>
      </c>
      <c r="AN174" s="391" t="s">
        <v>161</v>
      </c>
      <c r="AO174" s="407">
        <f t="shared" si="86"/>
        <v>0</v>
      </c>
      <c r="AP174" s="391" t="s">
        <v>162</v>
      </c>
      <c r="AQ174" s="407">
        <f t="shared" si="88"/>
        <v>0</v>
      </c>
      <c r="AR174" s="391" t="s">
        <v>162</v>
      </c>
      <c r="AS174" s="390"/>
      <c r="AT174" s="390"/>
      <c r="AU174" s="390">
        <v>5</v>
      </c>
      <c r="AV174" s="390"/>
      <c r="AW174" s="390"/>
      <c r="AX174" s="390"/>
      <c r="AY174" s="390"/>
      <c r="AZ174" s="390"/>
      <c r="BA174" s="227"/>
      <c r="BB174" s="448"/>
      <c r="BC174" s="457"/>
      <c r="BD174" s="387" t="s">
        <v>214</v>
      </c>
      <c r="BE174" s="396"/>
      <c r="BF174" s="344"/>
      <c r="BG174" s="396"/>
      <c r="BH174" s="344"/>
      <c r="BI174" s="396"/>
      <c r="BJ174" s="396"/>
      <c r="BK174" s="396"/>
      <c r="BL174" s="396"/>
      <c r="BM174" s="396"/>
      <c r="BN174" s="396"/>
      <c r="BO174" s="396"/>
      <c r="BP174" s="396"/>
      <c r="BQ174" s="406">
        <f t="shared" si="101"/>
        <v>50</v>
      </c>
      <c r="BR174" s="396"/>
      <c r="BS174" s="396"/>
      <c r="BT174" s="396"/>
      <c r="BU174" s="408"/>
      <c r="BV174" s="406">
        <f t="shared" si="87"/>
        <v>10.804722947171893</v>
      </c>
      <c r="BW174" s="406"/>
      <c r="BX174" s="408"/>
      <c r="BY174" s="396"/>
      <c r="BZ174" s="300"/>
      <c r="CA174" s="38" t="s">
        <v>733</v>
      </c>
      <c r="CB174" s="300"/>
      <c r="CC174" s="304"/>
      <c r="CD174" s="300"/>
      <c r="CE174" s="304"/>
      <c r="CF174" s="300"/>
      <c r="CG174" s="304"/>
      <c r="CH174" s="300"/>
      <c r="CI174" s="301"/>
      <c r="CJ174" s="301"/>
      <c r="CK174" s="304"/>
      <c r="CL174" s="304"/>
      <c r="CM174" s="304"/>
      <c r="CN174" s="302"/>
      <c r="CO174" s="302">
        <v>0.49</v>
      </c>
      <c r="CP174" s="301"/>
      <c r="CQ174" s="301"/>
      <c r="CR174" s="300"/>
      <c r="CS174" s="300"/>
      <c r="CT174" s="301"/>
      <c r="CU174" s="301"/>
      <c r="CV174" s="300"/>
      <c r="CW174" s="300"/>
      <c r="CX174" s="302"/>
      <c r="CY174" s="302"/>
      <c r="CZ174" s="299">
        <f>644*0.1</f>
        <v>64.400000000000006</v>
      </c>
      <c r="DA174" s="299"/>
      <c r="DB174" s="302"/>
      <c r="DC174" s="299"/>
      <c r="DD174" s="299"/>
      <c r="DE174" s="298"/>
      <c r="DF174" s="298"/>
      <c r="DG174" s="298"/>
      <c r="DH174" s="303"/>
      <c r="DI174" s="302"/>
      <c r="DJ174" s="302"/>
      <c r="DK174" s="302"/>
      <c r="DL174" s="302"/>
      <c r="DM174" s="302"/>
      <c r="DN174" s="298"/>
      <c r="DO174" s="297"/>
      <c r="DP174" s="301"/>
      <c r="DQ174" s="301"/>
      <c r="DR174" s="300"/>
      <c r="DS174" s="300"/>
      <c r="DT174" s="301"/>
      <c r="DU174" s="300"/>
      <c r="DV174" s="300"/>
      <c r="DW174" s="304"/>
      <c r="DX174" s="304"/>
      <c r="DY174" s="301"/>
      <c r="DZ174" s="301"/>
      <c r="EA174" s="300"/>
      <c r="EB174" s="301"/>
      <c r="EC174" s="300"/>
      <c r="ED174" s="52">
        <v>320000</v>
      </c>
      <c r="EE174" s="52">
        <v>145000</v>
      </c>
      <c r="EF174" s="303"/>
      <c r="EG174" s="52">
        <v>515000</v>
      </c>
      <c r="EH174" s="51">
        <v>0</v>
      </c>
      <c r="EI174" s="303">
        <v>370000</v>
      </c>
      <c r="EJ174" s="303"/>
      <c r="EK174" s="301"/>
    </row>
    <row r="175" spans="1:141" ht="56.45" hidden="1" customHeight="1" x14ac:dyDescent="0.2">
      <c r="A175" s="478" t="s">
        <v>614</v>
      </c>
      <c r="B175" s="479" t="s">
        <v>233</v>
      </c>
      <c r="C175" s="480" t="s">
        <v>214</v>
      </c>
      <c r="D175" s="481" t="s">
        <v>761</v>
      </c>
      <c r="E175" s="403" t="s">
        <v>179</v>
      </c>
      <c r="F175" s="403"/>
      <c r="G175" s="482" t="s">
        <v>641</v>
      </c>
      <c r="H175" s="482" t="s">
        <v>675</v>
      </c>
      <c r="I175" s="482" t="s">
        <v>690</v>
      </c>
      <c r="J175" s="482" t="s">
        <v>725</v>
      </c>
      <c r="K175" s="482" t="s">
        <v>731</v>
      </c>
      <c r="L175" s="483">
        <v>406000</v>
      </c>
      <c r="M175" s="198"/>
      <c r="N175" s="462"/>
      <c r="O175" s="225"/>
      <c r="P175" s="389"/>
      <c r="Q175" s="226"/>
      <c r="R175" s="226"/>
      <c r="S175" s="409">
        <v>10.502334790371034</v>
      </c>
      <c r="T175" s="391">
        <v>9.75</v>
      </c>
      <c r="U175" s="462"/>
      <c r="V175" s="205" t="s">
        <v>155</v>
      </c>
      <c r="W175" s="392"/>
      <c r="X175" s="393">
        <f t="shared" si="85"/>
        <v>8369.4083694083693</v>
      </c>
      <c r="Y175" s="394"/>
      <c r="Z175" s="394"/>
      <c r="AA175" s="394" t="s">
        <v>161</v>
      </c>
      <c r="AB175" s="394"/>
      <c r="AC175" s="394"/>
      <c r="AD175" s="394"/>
      <c r="AE175" s="394"/>
      <c r="AF175" s="407">
        <f t="shared" si="102"/>
        <v>0</v>
      </c>
      <c r="AG175" s="407">
        <f t="shared" si="99"/>
        <v>0</v>
      </c>
      <c r="AH175" s="407">
        <f t="shared" si="103"/>
        <v>15</v>
      </c>
      <c r="AI175" s="407">
        <f t="shared" si="100"/>
        <v>10</v>
      </c>
      <c r="AJ175" s="391" t="s">
        <v>161</v>
      </c>
      <c r="AK175" s="407">
        <f t="shared" si="98"/>
        <v>15</v>
      </c>
      <c r="AL175" s="391" t="s">
        <v>751</v>
      </c>
      <c r="AM175" s="407">
        <f t="shared" si="104"/>
        <v>10</v>
      </c>
      <c r="AN175" s="391" t="s">
        <v>161</v>
      </c>
      <c r="AO175" s="407">
        <f t="shared" si="86"/>
        <v>0</v>
      </c>
      <c r="AP175" s="391" t="s">
        <v>162</v>
      </c>
      <c r="AQ175" s="407">
        <f t="shared" si="88"/>
        <v>0</v>
      </c>
      <c r="AR175" s="391" t="s">
        <v>162</v>
      </c>
      <c r="AS175" s="390"/>
      <c r="AT175" s="390"/>
      <c r="AU175" s="390">
        <v>5</v>
      </c>
      <c r="AV175" s="390"/>
      <c r="AW175" s="390"/>
      <c r="AX175" s="390"/>
      <c r="AY175" s="390"/>
      <c r="AZ175" s="390"/>
      <c r="BA175" s="227"/>
      <c r="BB175" s="448"/>
      <c r="BC175" s="467"/>
      <c r="BD175" s="344" t="s">
        <v>214</v>
      </c>
      <c r="BE175" s="396"/>
      <c r="BF175" s="344"/>
      <c r="BG175" s="396"/>
      <c r="BH175" s="344"/>
      <c r="BI175" s="396"/>
      <c r="BJ175" s="396"/>
      <c r="BK175" s="396"/>
      <c r="BL175" s="396"/>
      <c r="BM175" s="396"/>
      <c r="BN175" s="396"/>
      <c r="BO175" s="396"/>
      <c r="BP175" s="396"/>
      <c r="BQ175" s="406">
        <f t="shared" si="101"/>
        <v>50</v>
      </c>
      <c r="BR175" s="396"/>
      <c r="BS175" s="396"/>
      <c r="BT175" s="396"/>
      <c r="BU175" s="408"/>
      <c r="BV175" s="406">
        <f t="shared" si="87"/>
        <v>10.502334790371034</v>
      </c>
      <c r="BW175" s="406"/>
      <c r="BX175" s="408"/>
      <c r="BY175" s="396"/>
      <c r="BZ175" s="300"/>
      <c r="CA175" s="38" t="s">
        <v>733</v>
      </c>
      <c r="CB175" s="300"/>
      <c r="CC175" s="304"/>
      <c r="CD175" s="300"/>
      <c r="CE175" s="304"/>
      <c r="CF175" s="300"/>
      <c r="CG175" s="304"/>
      <c r="CH175" s="300"/>
      <c r="CI175" s="301"/>
      <c r="CJ175" s="301"/>
      <c r="CK175" s="304"/>
      <c r="CL175" s="304"/>
      <c r="CM175" s="304"/>
      <c r="CN175" s="302"/>
      <c r="CO175" s="302">
        <v>0.77</v>
      </c>
      <c r="CP175" s="301"/>
      <c r="CQ175" s="301"/>
      <c r="CR175" s="300"/>
      <c r="CS175" s="300"/>
      <c r="CT175" s="301"/>
      <c r="CU175" s="301"/>
      <c r="CV175" s="300"/>
      <c r="CW175" s="300"/>
      <c r="CX175" s="302"/>
      <c r="CY175" s="302"/>
      <c r="CZ175" s="299">
        <f>630*0.1</f>
        <v>63</v>
      </c>
      <c r="DA175" s="299"/>
      <c r="DB175" s="302"/>
      <c r="DC175" s="299"/>
      <c r="DD175" s="299"/>
      <c r="DE175" s="298"/>
      <c r="DF175" s="298"/>
      <c r="DG175" s="298"/>
      <c r="DH175" s="303"/>
      <c r="DI175" s="302"/>
      <c r="DJ175" s="302"/>
      <c r="DK175" s="302"/>
      <c r="DL175" s="302"/>
      <c r="DM175" s="302"/>
      <c r="DN175" s="298"/>
      <c r="DO175" s="297"/>
      <c r="DP175" s="301"/>
      <c r="DQ175" s="301"/>
      <c r="DR175" s="300"/>
      <c r="DS175" s="300"/>
      <c r="DT175" s="301"/>
      <c r="DU175" s="300"/>
      <c r="DV175" s="300"/>
      <c r="DW175" s="304"/>
      <c r="DX175" s="304"/>
      <c r="DY175" s="301"/>
      <c r="DZ175" s="301"/>
      <c r="EA175" s="300"/>
      <c r="EB175" s="301"/>
      <c r="EC175" s="300"/>
      <c r="ED175" s="52">
        <v>356000</v>
      </c>
      <c r="EE175" s="52">
        <v>162000</v>
      </c>
      <c r="EF175" s="303"/>
      <c r="EG175" s="52">
        <v>568000</v>
      </c>
      <c r="EH175" s="51">
        <v>0</v>
      </c>
      <c r="EI175" s="303">
        <v>406000</v>
      </c>
      <c r="EJ175" s="303"/>
      <c r="EK175" s="301"/>
    </row>
    <row r="176" spans="1:141" ht="63" hidden="1" x14ac:dyDescent="0.2">
      <c r="A176" s="478" t="s">
        <v>616</v>
      </c>
      <c r="B176" s="479" t="s">
        <v>233</v>
      </c>
      <c r="C176" s="480" t="s">
        <v>214</v>
      </c>
      <c r="D176" s="481" t="s">
        <v>761</v>
      </c>
      <c r="E176" s="403" t="s">
        <v>179</v>
      </c>
      <c r="F176" s="403"/>
      <c r="G176" s="482" t="s">
        <v>642</v>
      </c>
      <c r="H176" s="482" t="s">
        <v>642</v>
      </c>
      <c r="I176" s="482" t="s">
        <v>693</v>
      </c>
      <c r="J176" s="482" t="s">
        <v>726</v>
      </c>
      <c r="K176" s="482" t="s">
        <v>730</v>
      </c>
      <c r="L176" s="483">
        <v>162000</v>
      </c>
      <c r="M176" s="198"/>
      <c r="N176" s="462"/>
      <c r="O176" s="225"/>
      <c r="P176" s="389"/>
      <c r="Q176" s="226"/>
      <c r="R176" s="226"/>
      <c r="S176" s="409">
        <v>10.153627313669816</v>
      </c>
      <c r="T176" s="391">
        <v>7.5</v>
      </c>
      <c r="U176" s="462"/>
      <c r="V176" s="205" t="s">
        <v>155</v>
      </c>
      <c r="W176" s="392"/>
      <c r="X176" s="393">
        <f t="shared" si="85"/>
        <v>35495.179666958808</v>
      </c>
      <c r="Y176" s="394"/>
      <c r="Z176" s="394"/>
      <c r="AA176" s="394" t="s">
        <v>161</v>
      </c>
      <c r="AB176" s="394"/>
      <c r="AC176" s="394"/>
      <c r="AD176" s="394"/>
      <c r="AE176" s="394"/>
      <c r="AF176" s="407">
        <f t="shared" si="102"/>
        <v>0</v>
      </c>
      <c r="AG176" s="407">
        <f t="shared" si="99"/>
        <v>0</v>
      </c>
      <c r="AH176" s="407">
        <f t="shared" si="103"/>
        <v>15</v>
      </c>
      <c r="AI176" s="407">
        <f t="shared" si="100"/>
        <v>10</v>
      </c>
      <c r="AJ176" s="391" t="s">
        <v>161</v>
      </c>
      <c r="AK176" s="407">
        <f t="shared" si="98"/>
        <v>15</v>
      </c>
      <c r="AL176" s="391" t="s">
        <v>751</v>
      </c>
      <c r="AM176" s="407">
        <f t="shared" si="104"/>
        <v>10</v>
      </c>
      <c r="AN176" s="391" t="s">
        <v>161</v>
      </c>
      <c r="AO176" s="407">
        <f t="shared" si="86"/>
        <v>0</v>
      </c>
      <c r="AP176" s="391" t="s">
        <v>162</v>
      </c>
      <c r="AQ176" s="407">
        <f t="shared" si="88"/>
        <v>0</v>
      </c>
      <c r="AR176" s="391" t="s">
        <v>162</v>
      </c>
      <c r="AS176" s="390"/>
      <c r="AT176" s="390"/>
      <c r="AU176" s="390">
        <v>12.5</v>
      </c>
      <c r="AV176" s="390"/>
      <c r="AW176" s="390"/>
      <c r="AX176" s="390"/>
      <c r="AY176" s="390"/>
      <c r="AZ176" s="390"/>
      <c r="BA176" s="227"/>
      <c r="BB176" s="448"/>
      <c r="BC176" s="457"/>
      <c r="BD176" s="387" t="s">
        <v>214</v>
      </c>
      <c r="BE176" s="396"/>
      <c r="BF176" s="344"/>
      <c r="BG176" s="396"/>
      <c r="BH176" s="344"/>
      <c r="BI176" s="396"/>
      <c r="BJ176" s="396"/>
      <c r="BK176" s="396"/>
      <c r="BL176" s="396"/>
      <c r="BM176" s="396"/>
      <c r="BN176" s="396"/>
      <c r="BO176" s="396"/>
      <c r="BP176" s="396"/>
      <c r="BQ176" s="406">
        <f t="shared" si="101"/>
        <v>50</v>
      </c>
      <c r="BR176" s="396"/>
      <c r="BS176" s="396"/>
      <c r="BT176" s="396"/>
      <c r="BU176" s="408"/>
      <c r="BV176" s="406">
        <f t="shared" si="87"/>
        <v>10.153627313669816</v>
      </c>
      <c r="BW176" s="406"/>
      <c r="BX176" s="408"/>
      <c r="BY176" s="396"/>
      <c r="BZ176" s="300"/>
      <c r="CA176" s="38" t="s">
        <v>733</v>
      </c>
      <c r="CB176" s="300"/>
      <c r="CC176" s="304"/>
      <c r="CD176" s="300"/>
      <c r="CE176" s="304"/>
      <c r="CF176" s="300"/>
      <c r="CG176" s="304"/>
      <c r="CH176" s="300"/>
      <c r="CI176" s="301"/>
      <c r="CJ176" s="301"/>
      <c r="CK176" s="304"/>
      <c r="CL176" s="304"/>
      <c r="CM176" s="304"/>
      <c r="CN176" s="302"/>
      <c r="CO176" s="302">
        <v>7.0000000000000007E-2</v>
      </c>
      <c r="CP176" s="301"/>
      <c r="CQ176" s="301"/>
      <c r="CR176" s="300"/>
      <c r="CS176" s="300"/>
      <c r="CT176" s="301"/>
      <c r="CU176" s="301"/>
      <c r="CV176" s="300"/>
      <c r="CW176" s="300"/>
      <c r="CX176" s="302"/>
      <c r="CY176" s="302"/>
      <c r="CZ176" s="299">
        <f>652*0.1</f>
        <v>65.2</v>
      </c>
      <c r="DA176" s="299"/>
      <c r="DB176" s="302"/>
      <c r="DC176" s="299"/>
      <c r="DD176" s="299"/>
      <c r="DE176" s="298"/>
      <c r="DF176" s="298"/>
      <c r="DG176" s="298"/>
      <c r="DH176" s="303"/>
      <c r="DI176" s="302"/>
      <c r="DJ176" s="302"/>
      <c r="DK176" s="302"/>
      <c r="DL176" s="302"/>
      <c r="DM176" s="302"/>
      <c r="DN176" s="298"/>
      <c r="DO176" s="297"/>
      <c r="DP176" s="301"/>
      <c r="DQ176" s="301"/>
      <c r="DR176" s="300"/>
      <c r="DS176" s="300"/>
      <c r="DT176" s="301"/>
      <c r="DU176" s="300"/>
      <c r="DV176" s="300"/>
      <c r="DW176" s="304"/>
      <c r="DX176" s="304"/>
      <c r="DY176" s="301"/>
      <c r="DZ176" s="301"/>
      <c r="EA176" s="300"/>
      <c r="EB176" s="301"/>
      <c r="EC176" s="300"/>
      <c r="ED176" s="52">
        <v>152000</v>
      </c>
      <c r="EE176" s="52">
        <v>0</v>
      </c>
      <c r="EF176" s="303"/>
      <c r="EG176" s="52">
        <v>162000</v>
      </c>
      <c r="EH176" s="51">
        <v>0</v>
      </c>
      <c r="EI176" s="303">
        <v>162000</v>
      </c>
      <c r="EJ176" s="303"/>
      <c r="EK176" s="301"/>
    </row>
    <row r="177" spans="1:141" ht="157.5" hidden="1" x14ac:dyDescent="0.2">
      <c r="A177" s="478" t="s">
        <v>619</v>
      </c>
      <c r="B177" s="479" t="s">
        <v>327</v>
      </c>
      <c r="C177" s="480" t="s">
        <v>214</v>
      </c>
      <c r="D177" s="481" t="s">
        <v>761</v>
      </c>
      <c r="E177" s="403" t="s">
        <v>179</v>
      </c>
      <c r="F177" s="403"/>
      <c r="G177" s="482" t="s">
        <v>645</v>
      </c>
      <c r="H177" s="482" t="s">
        <v>696</v>
      </c>
      <c r="I177" s="482" t="s">
        <v>697</v>
      </c>
      <c r="J177" s="482" t="s">
        <v>729</v>
      </c>
      <c r="K177" s="482" t="s">
        <v>730</v>
      </c>
      <c r="L177" s="483">
        <v>400000</v>
      </c>
      <c r="M177" s="198"/>
      <c r="N177" s="462"/>
      <c r="O177" s="225"/>
      <c r="P177" s="389"/>
      <c r="Q177" s="226"/>
      <c r="R177" s="226"/>
      <c r="S177" s="409">
        <v>5.4141769778944999</v>
      </c>
      <c r="T177" s="391">
        <v>3.75</v>
      </c>
      <c r="U177" s="462"/>
      <c r="V177" s="205" t="s">
        <v>155</v>
      </c>
      <c r="W177" s="392"/>
      <c r="X177" s="393">
        <f t="shared" si="85"/>
        <v>38986.354775828462</v>
      </c>
      <c r="Y177" s="394"/>
      <c r="Z177" s="394"/>
      <c r="AA177" s="394" t="s">
        <v>161</v>
      </c>
      <c r="AB177" s="394"/>
      <c r="AC177" s="394"/>
      <c r="AD177" s="394"/>
      <c r="AE177" s="394"/>
      <c r="AF177" s="407">
        <f t="shared" si="102"/>
        <v>0</v>
      </c>
      <c r="AG177" s="407">
        <f t="shared" si="99"/>
        <v>0</v>
      </c>
      <c r="AH177" s="407">
        <f t="shared" si="103"/>
        <v>15</v>
      </c>
      <c r="AI177" s="407">
        <f t="shared" si="100"/>
        <v>10</v>
      </c>
      <c r="AJ177" s="391" t="s">
        <v>161</v>
      </c>
      <c r="AK177" s="407">
        <f t="shared" si="98"/>
        <v>15</v>
      </c>
      <c r="AL177" s="391" t="s">
        <v>751</v>
      </c>
      <c r="AM177" s="407">
        <f t="shared" si="104"/>
        <v>10</v>
      </c>
      <c r="AN177" s="391" t="s">
        <v>161</v>
      </c>
      <c r="AO177" s="407">
        <f t="shared" si="86"/>
        <v>0</v>
      </c>
      <c r="AP177" s="391" t="s">
        <v>162</v>
      </c>
      <c r="AQ177" s="407">
        <f t="shared" si="88"/>
        <v>0</v>
      </c>
      <c r="AR177" s="391" t="s">
        <v>162</v>
      </c>
      <c r="AS177" s="390"/>
      <c r="AT177" s="390"/>
      <c r="AU177" s="390">
        <v>12.5</v>
      </c>
      <c r="AV177" s="390"/>
      <c r="AW177" s="390"/>
      <c r="AX177" s="390"/>
      <c r="AY177" s="390"/>
      <c r="AZ177" s="390"/>
      <c r="BA177" s="227"/>
      <c r="BB177" s="448"/>
      <c r="BC177" s="457"/>
      <c r="BD177" s="387" t="s">
        <v>214</v>
      </c>
      <c r="BE177" s="396"/>
      <c r="BF177" s="344"/>
      <c r="BG177" s="396"/>
      <c r="BH177" s="344"/>
      <c r="BI177" s="396"/>
      <c r="BJ177" s="396"/>
      <c r="BK177" s="396"/>
      <c r="BL177" s="396"/>
      <c r="BM177" s="396"/>
      <c r="BN177" s="396"/>
      <c r="BO177" s="396"/>
      <c r="BP177" s="396"/>
      <c r="BQ177" s="406">
        <f t="shared" si="101"/>
        <v>50</v>
      </c>
      <c r="BR177" s="396"/>
      <c r="BS177" s="396"/>
      <c r="BT177" s="396"/>
      <c r="BU177" s="408"/>
      <c r="BV177" s="406">
        <f t="shared" si="87"/>
        <v>5.4141769778944999</v>
      </c>
      <c r="BW177" s="406"/>
      <c r="BX177" s="408"/>
      <c r="BY177" s="396"/>
      <c r="BZ177" s="300"/>
      <c r="CA177" s="38" t="s">
        <v>344</v>
      </c>
      <c r="CB177" s="300"/>
      <c r="CC177" s="304"/>
      <c r="CD177" s="300"/>
      <c r="CE177" s="304"/>
      <c r="CF177" s="300"/>
      <c r="CG177" s="304"/>
      <c r="CH177" s="300"/>
      <c r="CI177" s="301"/>
      <c r="CJ177" s="301"/>
      <c r="CK177" s="304"/>
      <c r="CL177" s="304"/>
      <c r="CM177" s="304"/>
      <c r="CN177" s="302"/>
      <c r="CO177" s="302">
        <v>0.15</v>
      </c>
      <c r="CP177" s="301"/>
      <c r="CQ177" s="301"/>
      <c r="CR177" s="300"/>
      <c r="CS177" s="300"/>
      <c r="CT177" s="301"/>
      <c r="CU177" s="301"/>
      <c r="CV177" s="300"/>
      <c r="CW177" s="300"/>
      <c r="CX177" s="302"/>
      <c r="CY177" s="302"/>
      <c r="CZ177" s="299">
        <f>684*0.1</f>
        <v>68.400000000000006</v>
      </c>
      <c r="DA177" s="299"/>
      <c r="DB177" s="302"/>
      <c r="DC177" s="299"/>
      <c r="DD177" s="299"/>
      <c r="DE177" s="298"/>
      <c r="DF177" s="298"/>
      <c r="DG177" s="298"/>
      <c r="DH177" s="303"/>
      <c r="DI177" s="302"/>
      <c r="DJ177" s="302"/>
      <c r="DK177" s="302"/>
      <c r="DL177" s="302"/>
      <c r="DM177" s="302"/>
      <c r="DN177" s="298"/>
      <c r="DO177" s="297"/>
      <c r="DP177" s="301"/>
      <c r="DQ177" s="301"/>
      <c r="DR177" s="300"/>
      <c r="DS177" s="300"/>
      <c r="DT177" s="301"/>
      <c r="DU177" s="300"/>
      <c r="DV177" s="300"/>
      <c r="DW177" s="304"/>
      <c r="DX177" s="304"/>
      <c r="DY177" s="301"/>
      <c r="DZ177" s="301"/>
      <c r="EA177" s="300"/>
      <c r="EB177" s="301"/>
      <c r="EC177" s="300"/>
      <c r="ED177" s="52">
        <v>380000</v>
      </c>
      <c r="EE177" s="52">
        <v>0</v>
      </c>
      <c r="EF177" s="303"/>
      <c r="EG177" s="52">
        <v>400000</v>
      </c>
      <c r="EH177" s="51">
        <v>0</v>
      </c>
      <c r="EI177" s="303">
        <v>400000</v>
      </c>
      <c r="EJ177" s="303"/>
      <c r="EK177" s="301"/>
    </row>
    <row r="178" spans="1:141" ht="45" hidden="1" x14ac:dyDescent="0.2">
      <c r="A178" s="403" t="s">
        <v>129</v>
      </c>
      <c r="B178" s="404" t="s">
        <v>233</v>
      </c>
      <c r="C178" s="404" t="s">
        <v>214</v>
      </c>
      <c r="D178" s="238" t="s">
        <v>757</v>
      </c>
      <c r="E178" s="403" t="s">
        <v>153</v>
      </c>
      <c r="F178" s="403" t="s">
        <v>380</v>
      </c>
      <c r="G178" s="403" t="s">
        <v>177</v>
      </c>
      <c r="H178" s="403" t="s">
        <v>379</v>
      </c>
      <c r="I178" s="403" t="s">
        <v>231</v>
      </c>
      <c r="J178" s="403" t="s">
        <v>381</v>
      </c>
      <c r="K178" s="403" t="s">
        <v>167</v>
      </c>
      <c r="L178" s="405">
        <v>209520000</v>
      </c>
      <c r="M178" s="126">
        <v>8.7940938845902572</v>
      </c>
      <c r="N178" s="462"/>
      <c r="O178" s="107">
        <v>10.91</v>
      </c>
      <c r="P178" s="331">
        <f>(V178+W178+Y178+Z178+AB178+AD178)</f>
        <v>55</v>
      </c>
      <c r="Q178" s="108">
        <v>6.3</v>
      </c>
      <c r="R178" s="108">
        <f>O178+P178+Q178</f>
        <v>72.209999999999994</v>
      </c>
      <c r="S178" s="406">
        <v>8.11</v>
      </c>
      <c r="T178" s="331">
        <v>9</v>
      </c>
      <c r="U178" s="462"/>
      <c r="V178" s="104">
        <f>IF(AU178&lt;30,0,IF(AU178&lt;50,5,IF(AU178&lt;65,10,IF(AU178&gt;66,15))))</f>
        <v>5</v>
      </c>
      <c r="W178" s="338">
        <f>IF(X178&lt;499,15,IF(X178&lt;999,10,IF(X178&lt;1499,5,IF(X178&gt;1500,0))))</f>
        <v>0</v>
      </c>
      <c r="X178" s="384">
        <f t="shared" ref="X178:X185" si="105">(EI178/CZ178)/CO178</f>
        <v>29096.895469661078</v>
      </c>
      <c r="Y178" s="338">
        <f>IF(DD178&lt;500,0,IF(DD178&lt;1000,5,IF(DD178&gt;1000,10)))</f>
        <v>0</v>
      </c>
      <c r="Z178" s="338">
        <f>IF(AA178="Yes",20,0)</f>
        <v>20</v>
      </c>
      <c r="AA178" s="331" t="s">
        <v>161</v>
      </c>
      <c r="AB178" s="338">
        <f>IF(AC178="Yes",10,0)</f>
        <v>10</v>
      </c>
      <c r="AC178" s="385" t="s">
        <v>161</v>
      </c>
      <c r="AD178" s="338">
        <f>IF(AE178="Yes",20,0)</f>
        <v>20</v>
      </c>
      <c r="AE178" s="385" t="s">
        <v>161</v>
      </c>
      <c r="AF178" s="407">
        <f t="shared" ref="AF178:AF185" si="106">IF(AU178&lt;30,0,IF(AU178&lt;50,5,IF(AU178&lt;65,10,IF(AU178&lt;79,15,IF(AU178&gt;80,20)))))</f>
        <v>5</v>
      </c>
      <c r="AG178" s="407">
        <f t="shared" ref="AG178:AG179" si="107">IF(X178&lt;999,20,IF(X178&lt;1499,15,IF(X178&lt;1999,10,IF(X178&lt;3999,5,IF(X178&gt;4000,0)))))</f>
        <v>0</v>
      </c>
      <c r="AH178" s="407">
        <f t="shared" ref="AH178:AH186" si="108">IF(AA178="Yes",15,0)</f>
        <v>15</v>
      </c>
      <c r="AI178" s="407">
        <v>10</v>
      </c>
      <c r="AJ178" s="406" t="s">
        <v>162</v>
      </c>
      <c r="AK178" s="407">
        <f t="shared" ref="AK178:AK179" si="109">IF(AL178="Minimal",15,0)</f>
        <v>15</v>
      </c>
      <c r="AL178" s="406" t="s">
        <v>751</v>
      </c>
      <c r="AM178" s="407">
        <f t="shared" ref="AM178:AM184" si="110">IF(AN178="Yes",10,0)</f>
        <v>10</v>
      </c>
      <c r="AN178" s="406" t="s">
        <v>161</v>
      </c>
      <c r="AO178" s="407">
        <f t="shared" ref="AO178:AO185" si="111">IF(AP178="Yes",10,0)</f>
        <v>0</v>
      </c>
      <c r="AP178" s="406" t="s">
        <v>162</v>
      </c>
      <c r="AQ178" s="407">
        <f t="shared" ref="AQ178:AQ185" si="112">IF(AR178="Yes",10,0)</f>
        <v>0</v>
      </c>
      <c r="AR178" s="406" t="s">
        <v>162</v>
      </c>
      <c r="AS178" s="385">
        <v>14.270585729083869</v>
      </c>
      <c r="AT178" s="385">
        <v>1.1163993890798015E-3</v>
      </c>
      <c r="AU178" s="385">
        <v>41.794293499331999</v>
      </c>
      <c r="AV178" s="385">
        <v>1.6490928707611838</v>
      </c>
      <c r="AW178" s="385">
        <v>3.3353219629360747E-2</v>
      </c>
      <c r="AX178" s="385">
        <v>16.910134090666666</v>
      </c>
      <c r="AY178" s="385">
        <v>25</v>
      </c>
      <c r="AZ178" s="385">
        <v>0</v>
      </c>
      <c r="BA178" s="224"/>
      <c r="BB178" s="448"/>
      <c r="BC178" s="458"/>
      <c r="BD178" s="337" t="s">
        <v>214</v>
      </c>
      <c r="BE178" s="386">
        <v>100</v>
      </c>
      <c r="BF178" s="337" t="s">
        <v>156</v>
      </c>
      <c r="BG178" s="386" t="s">
        <v>156</v>
      </c>
      <c r="BH178" s="337" t="s">
        <v>156</v>
      </c>
      <c r="BI178" s="386" t="s">
        <v>156</v>
      </c>
      <c r="BJ178" s="386" t="s">
        <v>195</v>
      </c>
      <c r="BK178" s="386">
        <v>100</v>
      </c>
      <c r="BL178" s="386" t="s">
        <v>156</v>
      </c>
      <c r="BM178" s="386" t="s">
        <v>156</v>
      </c>
      <c r="BN178" s="386" t="s">
        <v>156</v>
      </c>
      <c r="BO178" s="386" t="s">
        <v>156</v>
      </c>
      <c r="BP178" s="331">
        <f>SUM(V178+W178+Y178+Z178+AB178+AD178)</f>
        <v>55</v>
      </c>
      <c r="BQ178" s="406">
        <f t="shared" ref="BQ178:BQ185" si="113">SUM(AF178+AG178+AH178+AI178+AK178+AM178+AO178+AQ178)</f>
        <v>55</v>
      </c>
      <c r="BR178" s="331"/>
      <c r="BS178" s="406"/>
      <c r="BT178" s="338"/>
      <c r="BU178" s="407"/>
      <c r="BV178" s="406">
        <f t="shared" si="87"/>
        <v>8.11</v>
      </c>
      <c r="BW178" s="406"/>
      <c r="BX178" s="410" t="s">
        <v>809</v>
      </c>
      <c r="BY178" s="331">
        <f>O178+BT178*0.25</f>
        <v>10.91</v>
      </c>
      <c r="BZ178" s="331"/>
      <c r="CA178" s="282" t="s">
        <v>233</v>
      </c>
      <c r="CB178" s="308">
        <v>100</v>
      </c>
      <c r="CC178" s="282" t="s">
        <v>156</v>
      </c>
      <c r="CD178" s="308" t="s">
        <v>156</v>
      </c>
      <c r="CE178" s="282" t="s">
        <v>156</v>
      </c>
      <c r="CF178" s="308" t="s">
        <v>156</v>
      </c>
      <c r="CG178" s="282" t="s">
        <v>156</v>
      </c>
      <c r="CH178" s="308" t="s">
        <v>156</v>
      </c>
      <c r="CI178" s="284">
        <v>1</v>
      </c>
      <c r="CJ178" s="284" t="s">
        <v>184</v>
      </c>
      <c r="CK178" s="282" t="s">
        <v>198</v>
      </c>
      <c r="CL178" s="282" t="s">
        <v>216</v>
      </c>
      <c r="CM178" s="282" t="s">
        <v>234</v>
      </c>
      <c r="CN178" s="307">
        <v>2.1550796399999999</v>
      </c>
      <c r="CO178" s="307">
        <v>2.1550796399999999</v>
      </c>
      <c r="CP178" s="284" t="s">
        <v>174</v>
      </c>
      <c r="CQ178" s="284" t="s">
        <v>158</v>
      </c>
      <c r="CR178" s="308">
        <v>1</v>
      </c>
      <c r="CS178" s="308">
        <v>2</v>
      </c>
      <c r="CT178" s="284" t="s">
        <v>159</v>
      </c>
      <c r="CU178" s="284" t="s">
        <v>160</v>
      </c>
      <c r="CV178" s="308">
        <v>55</v>
      </c>
      <c r="CW178" s="308">
        <v>55</v>
      </c>
      <c r="CX178" s="307">
        <v>9.8709647777421008</v>
      </c>
      <c r="CY178" s="307">
        <v>90.129035222257897</v>
      </c>
      <c r="CZ178" s="309">
        <v>3341.3002839999999</v>
      </c>
      <c r="DA178" s="309">
        <v>15500</v>
      </c>
      <c r="DB178" s="307">
        <v>0.21556776025806451</v>
      </c>
      <c r="DC178" s="309">
        <v>3011.4817098477629</v>
      </c>
      <c r="DD178" s="309">
        <v>329.81857415223675</v>
      </c>
      <c r="DE178" s="310">
        <v>9203.9757762141344</v>
      </c>
      <c r="DF178" s="310">
        <v>1008.0227806517644</v>
      </c>
      <c r="DG178" s="310">
        <v>10211.998556865899</v>
      </c>
      <c r="DH178" s="283">
        <v>233908</v>
      </c>
      <c r="DI178" s="307">
        <v>51.108556550000003</v>
      </c>
      <c r="DJ178" s="307">
        <v>38.599637540000003</v>
      </c>
      <c r="DK178" s="307">
        <v>35.687225949999998</v>
      </c>
      <c r="DL178" s="307" t="s">
        <v>156</v>
      </c>
      <c r="DM178" s="307" t="s">
        <v>156</v>
      </c>
      <c r="DN178" s="310">
        <v>0</v>
      </c>
      <c r="DO178" s="311">
        <v>6.6706439258721495E-7</v>
      </c>
      <c r="DP178" s="284" t="s">
        <v>162</v>
      </c>
      <c r="DQ178" s="284" t="s">
        <v>162</v>
      </c>
      <c r="DR178" s="308">
        <v>12</v>
      </c>
      <c r="DS178" s="308">
        <v>12</v>
      </c>
      <c r="DT178" s="284" t="s">
        <v>162</v>
      </c>
      <c r="DU178" s="308">
        <v>0</v>
      </c>
      <c r="DV178" s="308">
        <v>0</v>
      </c>
      <c r="DW178" s="282" t="s">
        <v>175</v>
      </c>
      <c r="DX178" s="282" t="s">
        <v>164</v>
      </c>
      <c r="DY178" s="284" t="s">
        <v>165</v>
      </c>
      <c r="DZ178" s="284" t="s">
        <v>176</v>
      </c>
      <c r="EA178" s="308">
        <v>2</v>
      </c>
      <c r="EB178" s="284" t="s">
        <v>161</v>
      </c>
      <c r="EC178" s="308">
        <v>24</v>
      </c>
      <c r="ED178" s="283">
        <v>208200000</v>
      </c>
      <c r="EE178" s="283">
        <v>1220000</v>
      </c>
      <c r="EF178" s="283">
        <v>100000</v>
      </c>
      <c r="EG178" s="283">
        <v>209520000</v>
      </c>
      <c r="EH178" s="283" t="s">
        <v>156</v>
      </c>
      <c r="EI178" s="283">
        <v>209520000</v>
      </c>
      <c r="EJ178" s="283">
        <v>209520000</v>
      </c>
      <c r="EK178" s="284" t="s">
        <v>156</v>
      </c>
    </row>
    <row r="179" spans="1:141" ht="57.6" hidden="1" customHeight="1" x14ac:dyDescent="0.2">
      <c r="A179" s="403" t="s">
        <v>98</v>
      </c>
      <c r="B179" s="404" t="s">
        <v>233</v>
      </c>
      <c r="C179" s="404" t="s">
        <v>214</v>
      </c>
      <c r="D179" s="238" t="s">
        <v>757</v>
      </c>
      <c r="E179" s="403" t="s">
        <v>153</v>
      </c>
      <c r="F179" s="403" t="s">
        <v>230</v>
      </c>
      <c r="G179" s="403" t="s">
        <v>177</v>
      </c>
      <c r="H179" s="403" t="s">
        <v>231</v>
      </c>
      <c r="I179" s="403" t="s">
        <v>232</v>
      </c>
      <c r="J179" s="403" t="s">
        <v>173</v>
      </c>
      <c r="K179" s="403" t="s">
        <v>167</v>
      </c>
      <c r="L179" s="405">
        <v>15800000</v>
      </c>
      <c r="M179" s="126">
        <v>6.9067768278857349</v>
      </c>
      <c r="N179" s="462"/>
      <c r="O179" s="107">
        <v>6.2094234301841915</v>
      </c>
      <c r="P179" s="108">
        <f>(V179+W179+Y179+Z179+AB179+AD179)</f>
        <v>50</v>
      </c>
      <c r="Q179" s="108">
        <v>6.3</v>
      </c>
      <c r="R179" s="108">
        <f>O179+P179+Q179</f>
        <v>62.509423430184185</v>
      </c>
      <c r="S179" s="406">
        <v>4.1396156201227949</v>
      </c>
      <c r="T179" s="331">
        <v>9</v>
      </c>
      <c r="U179" s="462"/>
      <c r="V179" s="104">
        <f>IF(AU179&lt;30,0,IF(AU179&lt;50,5,IF(AU179&lt;65,10,IF(AU179&gt;66,15))))</f>
        <v>0</v>
      </c>
      <c r="W179" s="338">
        <f>IF(X179&lt;499,15,IF(X179&lt;999,10,IF(X179&lt;1499,5,IF(X179&gt;1500,0))))</f>
        <v>0</v>
      </c>
      <c r="X179" s="384">
        <f t="shared" si="105"/>
        <v>2473.1357746167182</v>
      </c>
      <c r="Y179" s="338">
        <f>IF(DD179&lt;500,0,IF(DD179&lt;1000,5,IF(DD179&gt;1000,10)))</f>
        <v>0</v>
      </c>
      <c r="Z179" s="338">
        <f>IF(AA179="Yes",20,0)</f>
        <v>20</v>
      </c>
      <c r="AA179" s="331" t="s">
        <v>161</v>
      </c>
      <c r="AB179" s="338">
        <f>IF(AC179="Yes",10,0)</f>
        <v>10</v>
      </c>
      <c r="AC179" s="385" t="s">
        <v>161</v>
      </c>
      <c r="AD179" s="338">
        <f>IF(AE179="Yes",20,0)</f>
        <v>20</v>
      </c>
      <c r="AE179" s="385" t="s">
        <v>161</v>
      </c>
      <c r="AF179" s="407">
        <f t="shared" si="106"/>
        <v>0</v>
      </c>
      <c r="AG179" s="407">
        <f t="shared" si="107"/>
        <v>5</v>
      </c>
      <c r="AH179" s="407">
        <f t="shared" si="108"/>
        <v>15</v>
      </c>
      <c r="AI179" s="407">
        <v>10</v>
      </c>
      <c r="AJ179" s="406" t="s">
        <v>162</v>
      </c>
      <c r="AK179" s="407">
        <f t="shared" si="109"/>
        <v>15</v>
      </c>
      <c r="AL179" s="406" t="s">
        <v>751</v>
      </c>
      <c r="AM179" s="407">
        <f t="shared" si="110"/>
        <v>10</v>
      </c>
      <c r="AN179" s="406" t="s">
        <v>161</v>
      </c>
      <c r="AO179" s="407">
        <f t="shared" si="111"/>
        <v>0</v>
      </c>
      <c r="AP179" s="406" t="s">
        <v>162</v>
      </c>
      <c r="AQ179" s="407">
        <f t="shared" si="112"/>
        <v>0</v>
      </c>
      <c r="AR179" s="406" t="s">
        <v>162</v>
      </c>
      <c r="AS179" s="385">
        <v>12.385806333013942</v>
      </c>
      <c r="AT179" s="385">
        <v>0</v>
      </c>
      <c r="AU179" s="385">
        <v>29.010349868214</v>
      </c>
      <c r="AV179" s="385">
        <v>1.4499997058007565</v>
      </c>
      <c r="AW179" s="385">
        <v>0</v>
      </c>
      <c r="AX179" s="385">
        <v>15.733332549333333</v>
      </c>
      <c r="AY179" s="385">
        <v>0</v>
      </c>
      <c r="AZ179" s="385">
        <v>0</v>
      </c>
      <c r="BA179" s="224"/>
      <c r="BB179" s="448"/>
      <c r="BC179" s="234"/>
      <c r="BD179" s="337" t="s">
        <v>214</v>
      </c>
      <c r="BE179" s="386">
        <v>100</v>
      </c>
      <c r="BF179" s="337" t="s">
        <v>156</v>
      </c>
      <c r="BG179" s="386" t="s">
        <v>156</v>
      </c>
      <c r="BH179" s="337" t="s">
        <v>156</v>
      </c>
      <c r="BI179" s="386" t="s">
        <v>156</v>
      </c>
      <c r="BJ179" s="386" t="s">
        <v>195</v>
      </c>
      <c r="BK179" s="386">
        <v>100</v>
      </c>
      <c r="BL179" s="386" t="s">
        <v>156</v>
      </c>
      <c r="BM179" s="386" t="s">
        <v>156</v>
      </c>
      <c r="BN179" s="386" t="s">
        <v>156</v>
      </c>
      <c r="BO179" s="386" t="s">
        <v>156</v>
      </c>
      <c r="BP179" s="331">
        <f>SUM(V179+W179+Y179+Z179+AB179+AD179)</f>
        <v>50</v>
      </c>
      <c r="BQ179" s="406">
        <f t="shared" si="113"/>
        <v>55</v>
      </c>
      <c r="BR179" s="331"/>
      <c r="BS179" s="406"/>
      <c r="BT179" s="338"/>
      <c r="BU179" s="407"/>
      <c r="BV179" s="406">
        <f t="shared" si="87"/>
        <v>4.1396156201227949</v>
      </c>
      <c r="BW179" s="406"/>
      <c r="BX179" s="410" t="s">
        <v>809</v>
      </c>
      <c r="BY179" s="331">
        <f>O179+BT179*0.25</f>
        <v>6.2094234301841915</v>
      </c>
      <c r="BZ179" s="331"/>
      <c r="CA179" s="282" t="s">
        <v>233</v>
      </c>
      <c r="CB179" s="308">
        <v>100</v>
      </c>
      <c r="CC179" s="282" t="s">
        <v>156</v>
      </c>
      <c r="CD179" s="308" t="s">
        <v>156</v>
      </c>
      <c r="CE179" s="282" t="s">
        <v>156</v>
      </c>
      <c r="CF179" s="308" t="s">
        <v>156</v>
      </c>
      <c r="CG179" s="282" t="s">
        <v>156</v>
      </c>
      <c r="CH179" s="308" t="s">
        <v>156</v>
      </c>
      <c r="CI179" s="284">
        <v>1</v>
      </c>
      <c r="CJ179" s="284" t="s">
        <v>184</v>
      </c>
      <c r="CK179" s="282" t="s">
        <v>198</v>
      </c>
      <c r="CL179" s="282" t="s">
        <v>216</v>
      </c>
      <c r="CM179" s="282" t="s">
        <v>234</v>
      </c>
      <c r="CN179" s="307">
        <v>2.2029831400000002</v>
      </c>
      <c r="CO179" s="307">
        <v>2.2029831400000002</v>
      </c>
      <c r="CP179" s="284" t="s">
        <v>174</v>
      </c>
      <c r="CQ179" s="284" t="s">
        <v>158</v>
      </c>
      <c r="CR179" s="308">
        <v>1</v>
      </c>
      <c r="CS179" s="308">
        <v>2</v>
      </c>
      <c r="CT179" s="284" t="s">
        <v>159</v>
      </c>
      <c r="CU179" s="284" t="s">
        <v>160</v>
      </c>
      <c r="CV179" s="308">
        <v>55</v>
      </c>
      <c r="CW179" s="308">
        <v>55</v>
      </c>
      <c r="CX179" s="307">
        <v>9.9999989848327004</v>
      </c>
      <c r="CY179" s="307">
        <v>90.0000010151673</v>
      </c>
      <c r="CZ179" s="309">
        <v>2899.9997060000001</v>
      </c>
      <c r="DA179" s="309">
        <v>15499.99843</v>
      </c>
      <c r="DB179" s="307">
        <v>0.18709677417689907</v>
      </c>
      <c r="DC179" s="309">
        <v>2609.9997648398489</v>
      </c>
      <c r="DD179" s="309">
        <v>289.99994116015131</v>
      </c>
      <c r="DE179" s="310">
        <v>0</v>
      </c>
      <c r="DF179" s="310">
        <v>0</v>
      </c>
      <c r="DG179" s="310">
        <v>0</v>
      </c>
      <c r="DH179" s="283">
        <v>0</v>
      </c>
      <c r="DI179" s="307">
        <v>46.148892490000001</v>
      </c>
      <c r="DJ179" s="307">
        <v>0</v>
      </c>
      <c r="DK179" s="307">
        <v>40.890861090000001</v>
      </c>
      <c r="DL179" s="307" t="s">
        <v>156</v>
      </c>
      <c r="DM179" s="307" t="s">
        <v>156</v>
      </c>
      <c r="DN179" s="310">
        <v>0</v>
      </c>
      <c r="DO179" s="311">
        <v>0</v>
      </c>
      <c r="DP179" s="284" t="s">
        <v>162</v>
      </c>
      <c r="DQ179" s="284" t="s">
        <v>162</v>
      </c>
      <c r="DR179" s="308">
        <v>12</v>
      </c>
      <c r="DS179" s="308">
        <v>12</v>
      </c>
      <c r="DT179" s="284" t="s">
        <v>162</v>
      </c>
      <c r="DU179" s="308">
        <v>0</v>
      </c>
      <c r="DV179" s="308">
        <v>0</v>
      </c>
      <c r="DW179" s="282" t="s">
        <v>175</v>
      </c>
      <c r="DX179" s="282" t="s">
        <v>164</v>
      </c>
      <c r="DY179" s="284" t="s">
        <v>165</v>
      </c>
      <c r="DZ179" s="284" t="s">
        <v>176</v>
      </c>
      <c r="EA179" s="308">
        <v>2</v>
      </c>
      <c r="EB179" s="284" t="s">
        <v>161</v>
      </c>
      <c r="EC179" s="308">
        <v>24</v>
      </c>
      <c r="ED179" s="283">
        <v>14700000</v>
      </c>
      <c r="EE179" s="283">
        <v>1030000</v>
      </c>
      <c r="EF179" s="283">
        <v>70000</v>
      </c>
      <c r="EG179" s="283">
        <v>15800000</v>
      </c>
      <c r="EH179" s="283" t="s">
        <v>156</v>
      </c>
      <c r="EI179" s="283">
        <v>15800000</v>
      </c>
      <c r="EJ179" s="283">
        <v>15800000</v>
      </c>
      <c r="EK179" s="284" t="s">
        <v>156</v>
      </c>
    </row>
    <row r="180" spans="1:141" ht="56.45" hidden="1" customHeight="1" x14ac:dyDescent="0.2">
      <c r="A180" s="403" t="s">
        <v>133</v>
      </c>
      <c r="B180" s="404" t="s">
        <v>258</v>
      </c>
      <c r="C180" s="404" t="s">
        <v>194</v>
      </c>
      <c r="D180" s="238" t="s">
        <v>757</v>
      </c>
      <c r="E180" s="403" t="s">
        <v>153</v>
      </c>
      <c r="F180" s="403" t="s">
        <v>156</v>
      </c>
      <c r="G180" s="403" t="s">
        <v>342</v>
      </c>
      <c r="H180" s="403" t="s">
        <v>393</v>
      </c>
      <c r="I180" s="403" t="s">
        <v>219</v>
      </c>
      <c r="J180" s="403" t="s">
        <v>350</v>
      </c>
      <c r="K180" s="403" t="s">
        <v>167</v>
      </c>
      <c r="L180" s="405">
        <v>301845000</v>
      </c>
      <c r="M180" s="126">
        <v>28.416150288621655</v>
      </c>
      <c r="N180" s="462"/>
      <c r="O180" s="107">
        <v>16.180642213015471</v>
      </c>
      <c r="P180" s="331">
        <f>(V180+W180+Y180+Z180+AB180+AD180)</f>
        <v>60</v>
      </c>
      <c r="Q180" s="108"/>
      <c r="R180" s="108">
        <f>O180+P180+Q180</f>
        <v>76.180642213015474</v>
      </c>
      <c r="S180" s="406">
        <v>10.783881430066547</v>
      </c>
      <c r="T180" s="331"/>
      <c r="U180" s="462"/>
      <c r="V180" s="104">
        <f>IF(AU180&lt;30,0,IF(AU180&lt;50,5,IF(AU180&lt;65,10,IF(AU180&gt;66,15))))</f>
        <v>10</v>
      </c>
      <c r="W180" s="338">
        <f>IF(X180&lt;499,15,IF(X180&lt;999,10,IF(X180&lt;1499,5,IF(X180&gt;1500,0))))</f>
        <v>5</v>
      </c>
      <c r="X180" s="384">
        <f t="shared" si="105"/>
        <v>1106.3946563455881</v>
      </c>
      <c r="Y180" s="338">
        <f>IF(DD180&lt;500,0,IF(DD180&lt;1000,5,IF(DD180&gt;1000,10)))</f>
        <v>10</v>
      </c>
      <c r="Z180" s="338">
        <f>IF(AA180="Yes",15,0)</f>
        <v>15</v>
      </c>
      <c r="AA180" s="331" t="s">
        <v>161</v>
      </c>
      <c r="AB180" s="338">
        <f>IF(AC180="Yes",10,0)</f>
        <v>10</v>
      </c>
      <c r="AC180" s="385" t="s">
        <v>161</v>
      </c>
      <c r="AD180" s="338">
        <f>IF(AE180="Yes",10,0)</f>
        <v>10</v>
      </c>
      <c r="AE180" s="385" t="s">
        <v>161</v>
      </c>
      <c r="AF180" s="407">
        <f t="shared" si="106"/>
        <v>10</v>
      </c>
      <c r="AG180" s="407">
        <f>IF(BM178&lt;999,20,IF(BM178&lt;1499,15,IF(BM178&lt;1999,10,IF(BM178&lt;3999,5,IF(BM178&gt;4000,0)))))</f>
        <v>0</v>
      </c>
      <c r="AH180" s="407">
        <f t="shared" si="108"/>
        <v>15</v>
      </c>
      <c r="AI180" s="407">
        <v>0</v>
      </c>
      <c r="AJ180" s="406" t="s">
        <v>161</v>
      </c>
      <c r="AK180" s="407">
        <v>15</v>
      </c>
      <c r="AL180" s="406" t="s">
        <v>751</v>
      </c>
      <c r="AM180" s="407">
        <f t="shared" si="110"/>
        <v>10</v>
      </c>
      <c r="AN180" s="406" t="s">
        <v>161</v>
      </c>
      <c r="AO180" s="407">
        <f t="shared" si="111"/>
        <v>0</v>
      </c>
      <c r="AP180" s="406" t="s">
        <v>162</v>
      </c>
      <c r="AQ180" s="407">
        <f t="shared" si="112"/>
        <v>0</v>
      </c>
      <c r="AR180" s="406" t="s">
        <v>162</v>
      </c>
      <c r="AS180" s="385">
        <v>47.900877747680426</v>
      </c>
      <c r="AT180" s="385">
        <v>9.640135831304146E-2</v>
      </c>
      <c r="AU180" s="385">
        <v>59.841535194671998</v>
      </c>
      <c r="AV180" s="385">
        <v>38.259352094788944</v>
      </c>
      <c r="AW180" s="385">
        <v>3.8094261839862646</v>
      </c>
      <c r="AX180" s="385">
        <v>40.362556689999998</v>
      </c>
      <c r="AY180" s="385">
        <v>0</v>
      </c>
      <c r="AZ180" s="385">
        <v>0</v>
      </c>
      <c r="BA180" s="224"/>
      <c r="BB180" s="448"/>
      <c r="BC180" s="442"/>
      <c r="BD180" s="273" t="s">
        <v>194</v>
      </c>
      <c r="BE180" s="386">
        <v>100</v>
      </c>
      <c r="BF180" s="337" t="s">
        <v>156</v>
      </c>
      <c r="BG180" s="386" t="s">
        <v>156</v>
      </c>
      <c r="BH180" s="337" t="s">
        <v>156</v>
      </c>
      <c r="BI180" s="386" t="s">
        <v>156</v>
      </c>
      <c r="BJ180" s="386" t="s">
        <v>195</v>
      </c>
      <c r="BK180" s="386">
        <v>100</v>
      </c>
      <c r="BL180" s="386" t="s">
        <v>156</v>
      </c>
      <c r="BM180" s="386" t="s">
        <v>156</v>
      </c>
      <c r="BN180" s="386" t="s">
        <v>183</v>
      </c>
      <c r="BO180" s="386" t="s">
        <v>156</v>
      </c>
      <c r="BP180" s="331">
        <f>SUM(V180+W180+Y180+Z180+AB180+AD180)</f>
        <v>60</v>
      </c>
      <c r="BQ180" s="406">
        <f t="shared" si="113"/>
        <v>50</v>
      </c>
      <c r="BR180" s="331"/>
      <c r="BS180" s="406"/>
      <c r="BT180" s="338"/>
      <c r="BU180" s="407"/>
      <c r="BV180" s="406">
        <f t="shared" si="87"/>
        <v>10.783881430066547</v>
      </c>
      <c r="BW180" s="406"/>
      <c r="BX180" s="410" t="s">
        <v>809</v>
      </c>
      <c r="BY180" s="331">
        <f>O180+BT180*0.25</f>
        <v>16.180642213015471</v>
      </c>
      <c r="BZ180" s="331"/>
      <c r="CA180" s="282" t="s">
        <v>258</v>
      </c>
      <c r="CB180" s="308">
        <v>100</v>
      </c>
      <c r="CC180" s="282" t="s">
        <v>156</v>
      </c>
      <c r="CD180" s="308" t="s">
        <v>156</v>
      </c>
      <c r="CE180" s="282" t="s">
        <v>253</v>
      </c>
      <c r="CF180" s="308" t="s">
        <v>156</v>
      </c>
      <c r="CG180" s="282" t="s">
        <v>156</v>
      </c>
      <c r="CH180" s="308" t="s">
        <v>156</v>
      </c>
      <c r="CI180" s="284">
        <v>1</v>
      </c>
      <c r="CJ180" s="284" t="s">
        <v>184</v>
      </c>
      <c r="CK180" s="282" t="s">
        <v>394</v>
      </c>
      <c r="CL180" s="282" t="s">
        <v>199</v>
      </c>
      <c r="CM180" s="282" t="s">
        <v>395</v>
      </c>
      <c r="CN180" s="307">
        <v>7.5027332400000004</v>
      </c>
      <c r="CO180" s="307">
        <v>7.5027332400000004</v>
      </c>
      <c r="CP180" s="284" t="s">
        <v>168</v>
      </c>
      <c r="CQ180" s="284" t="s">
        <v>168</v>
      </c>
      <c r="CR180" s="308">
        <v>2</v>
      </c>
      <c r="CS180" s="308">
        <v>3</v>
      </c>
      <c r="CT180" s="284" t="s">
        <v>160</v>
      </c>
      <c r="CU180" s="284" t="s">
        <v>160</v>
      </c>
      <c r="CV180" s="308">
        <v>70</v>
      </c>
      <c r="CW180" s="308">
        <v>70</v>
      </c>
      <c r="CX180" s="307">
        <v>21.0432684483435</v>
      </c>
      <c r="CY180" s="307">
        <v>78.956731551656503</v>
      </c>
      <c r="CZ180" s="309">
        <v>36362.556689999998</v>
      </c>
      <c r="DA180" s="309">
        <v>65408.408710000003</v>
      </c>
      <c r="DB180" s="307">
        <v>0.55593091786134041</v>
      </c>
      <c r="DC180" s="309">
        <v>28710.68627104221</v>
      </c>
      <c r="DD180" s="309">
        <v>7651.8704189577884</v>
      </c>
      <c r="DE180" s="310">
        <v>960106.99302050809</v>
      </c>
      <c r="DF180" s="310">
        <v>255884.31532331507</v>
      </c>
      <c r="DG180" s="310">
        <v>1215991.3083438231</v>
      </c>
      <c r="DH180" s="283">
        <v>29098268</v>
      </c>
      <c r="DI180" s="307">
        <v>57.640053430000002</v>
      </c>
      <c r="DJ180" s="307">
        <v>53.200470930000002</v>
      </c>
      <c r="DK180" s="307">
        <v>68.702035480000006</v>
      </c>
      <c r="DL180" s="307" t="s">
        <v>156</v>
      </c>
      <c r="DM180" s="307" t="s">
        <v>156</v>
      </c>
      <c r="DN180" s="310">
        <v>19</v>
      </c>
      <c r="DO180" s="311">
        <v>5.7188523679725298E-5</v>
      </c>
      <c r="DP180" s="284" t="s">
        <v>162</v>
      </c>
      <c r="DQ180" s="284" t="s">
        <v>162</v>
      </c>
      <c r="DR180" s="308">
        <v>12</v>
      </c>
      <c r="DS180" s="308">
        <v>12</v>
      </c>
      <c r="DT180" s="284" t="s">
        <v>162</v>
      </c>
      <c r="DU180" s="308">
        <v>11</v>
      </c>
      <c r="DV180" s="308">
        <v>10</v>
      </c>
      <c r="DW180" s="282" t="s">
        <v>169</v>
      </c>
      <c r="DX180" s="282" t="s">
        <v>171</v>
      </c>
      <c r="DY180" s="284" t="s">
        <v>170</v>
      </c>
      <c r="DZ180" s="284" t="s">
        <v>170</v>
      </c>
      <c r="EA180" s="308">
        <v>1</v>
      </c>
      <c r="EB180" s="284" t="s">
        <v>162</v>
      </c>
      <c r="EC180" s="308">
        <v>22</v>
      </c>
      <c r="ED180" s="283">
        <v>300960000</v>
      </c>
      <c r="EE180" s="283">
        <v>790000</v>
      </c>
      <c r="EF180" s="283">
        <v>95000</v>
      </c>
      <c r="EG180" s="283">
        <v>301845000</v>
      </c>
      <c r="EH180" s="283" t="s">
        <v>156</v>
      </c>
      <c r="EI180" s="283">
        <v>301845000</v>
      </c>
      <c r="EJ180" s="283">
        <v>301845000</v>
      </c>
      <c r="EK180" s="284" t="s">
        <v>156</v>
      </c>
    </row>
    <row r="181" spans="1:141" ht="62.45" hidden="1" customHeight="1" x14ac:dyDescent="0.2">
      <c r="A181" s="403" t="s">
        <v>146</v>
      </c>
      <c r="B181" s="404" t="s">
        <v>196</v>
      </c>
      <c r="C181" s="404" t="s">
        <v>194</v>
      </c>
      <c r="D181" s="238" t="s">
        <v>757</v>
      </c>
      <c r="E181" s="403" t="s">
        <v>153</v>
      </c>
      <c r="F181" s="403" t="s">
        <v>156</v>
      </c>
      <c r="G181" s="403" t="s">
        <v>221</v>
      </c>
      <c r="H181" s="403" t="s">
        <v>442</v>
      </c>
      <c r="I181" s="403" t="s">
        <v>443</v>
      </c>
      <c r="J181" s="403" t="s">
        <v>440</v>
      </c>
      <c r="K181" s="403" t="s">
        <v>180</v>
      </c>
      <c r="L181" s="405">
        <v>120801000</v>
      </c>
      <c r="M181" s="126">
        <v>5.0079009635828404</v>
      </c>
      <c r="N181" s="462"/>
      <c r="O181" s="107">
        <v>4.04</v>
      </c>
      <c r="P181" s="331">
        <f>(V181+W181+Y181+Z181+AB181+AD181)</f>
        <v>45</v>
      </c>
      <c r="Q181" s="108"/>
      <c r="R181" s="108">
        <f>O181+P181+Q181</f>
        <v>49.04</v>
      </c>
      <c r="S181" s="406">
        <v>3.52</v>
      </c>
      <c r="T181" s="331"/>
      <c r="U181" s="462"/>
      <c r="V181" s="104">
        <f>IF(AU181&lt;30,0,IF(AU181&lt;50,5,IF(AU181&lt;65,10,IF(AU181&gt;66,15))))</f>
        <v>0</v>
      </c>
      <c r="W181" s="338">
        <f>IF(X181&lt;499,15,IF(X181&lt;999,10,IF(X181&lt;1499,5,IF(X181&gt;1500,0))))</f>
        <v>0</v>
      </c>
      <c r="X181" s="384">
        <f t="shared" si="105"/>
        <v>1916.4046364329799</v>
      </c>
      <c r="Y181" s="338">
        <f>IF(DD181&lt;500,0,IF(DD181&lt;1000,5,IF(DD181&gt;1000,10)))</f>
        <v>10</v>
      </c>
      <c r="Z181" s="338">
        <f>IF(AA181="Yes",15,0)</f>
        <v>15</v>
      </c>
      <c r="AA181" s="331" t="s">
        <v>161</v>
      </c>
      <c r="AB181" s="338">
        <f>IF(AC181="Yes",10,0)</f>
        <v>10</v>
      </c>
      <c r="AC181" s="385" t="s">
        <v>161</v>
      </c>
      <c r="AD181" s="338">
        <f>IF(AE181="Yes",10,0)</f>
        <v>10</v>
      </c>
      <c r="AE181" s="385" t="s">
        <v>161</v>
      </c>
      <c r="AF181" s="407">
        <f t="shared" si="106"/>
        <v>0</v>
      </c>
      <c r="AG181" s="407">
        <f>IF(X181&lt;999,20,IF(X181&lt;1499,15,IF(X181&lt;1999,10,IF(X181&lt;3999,5,IF(X181&gt;4000,0)))))</f>
        <v>10</v>
      </c>
      <c r="AH181" s="407">
        <f t="shared" si="108"/>
        <v>15</v>
      </c>
      <c r="AI181" s="407">
        <v>0</v>
      </c>
      <c r="AJ181" s="406" t="s">
        <v>161</v>
      </c>
      <c r="AK181" s="407">
        <v>15</v>
      </c>
      <c r="AL181" s="406" t="s">
        <v>751</v>
      </c>
      <c r="AM181" s="407">
        <f t="shared" si="110"/>
        <v>10</v>
      </c>
      <c r="AN181" s="406" t="s">
        <v>161</v>
      </c>
      <c r="AO181" s="407">
        <f t="shared" si="111"/>
        <v>0</v>
      </c>
      <c r="AP181" s="406" t="s">
        <v>162</v>
      </c>
      <c r="AQ181" s="407">
        <f t="shared" si="112"/>
        <v>0</v>
      </c>
      <c r="AR181" s="406" t="s">
        <v>162</v>
      </c>
      <c r="AS181" s="385">
        <v>9.7962399411793832</v>
      </c>
      <c r="AT181" s="385">
        <v>0.37251017789587837</v>
      </c>
      <c r="AU181" s="385">
        <v>0</v>
      </c>
      <c r="AV181" s="385">
        <v>6.6047609105597012</v>
      </c>
      <c r="AW181" s="385">
        <v>6.3632374574832147</v>
      </c>
      <c r="AX181" s="385">
        <v>42.364117748521622</v>
      </c>
      <c r="AY181" s="385">
        <v>0</v>
      </c>
      <c r="AZ181" s="385">
        <v>25</v>
      </c>
      <c r="BA181" s="224"/>
      <c r="BB181" s="448"/>
      <c r="BC181" s="442"/>
      <c r="BD181" s="273" t="s">
        <v>194</v>
      </c>
      <c r="BE181" s="386">
        <v>100</v>
      </c>
      <c r="BF181" s="337" t="s">
        <v>156</v>
      </c>
      <c r="BG181" s="386" t="s">
        <v>156</v>
      </c>
      <c r="BH181" s="337" t="s">
        <v>156</v>
      </c>
      <c r="BI181" s="386" t="s">
        <v>156</v>
      </c>
      <c r="BJ181" s="386" t="s">
        <v>195</v>
      </c>
      <c r="BK181" s="386">
        <v>100</v>
      </c>
      <c r="BL181" s="386" t="s">
        <v>156</v>
      </c>
      <c r="BM181" s="386" t="s">
        <v>156</v>
      </c>
      <c r="BN181" s="386" t="s">
        <v>156</v>
      </c>
      <c r="BO181" s="386" t="s">
        <v>156</v>
      </c>
      <c r="BP181" s="331">
        <f>SUM(V181+W181+Y181+Z181+AB181+AD181)</f>
        <v>45</v>
      </c>
      <c r="BQ181" s="406">
        <f t="shared" si="113"/>
        <v>50</v>
      </c>
      <c r="BR181" s="331"/>
      <c r="BS181" s="406"/>
      <c r="BT181" s="338"/>
      <c r="BU181" s="407"/>
      <c r="BV181" s="406">
        <f t="shared" si="87"/>
        <v>3.52</v>
      </c>
      <c r="BW181" s="406"/>
      <c r="BX181" s="410" t="s">
        <v>809</v>
      </c>
      <c r="BY181" s="331">
        <f>O181+BT181*0.25</f>
        <v>4.04</v>
      </c>
      <c r="BZ181" s="331"/>
      <c r="CA181" s="282" t="s">
        <v>196</v>
      </c>
      <c r="CB181" s="308">
        <v>100</v>
      </c>
      <c r="CC181" s="282" t="s">
        <v>156</v>
      </c>
      <c r="CD181" s="308" t="s">
        <v>156</v>
      </c>
      <c r="CE181" s="282" t="s">
        <v>156</v>
      </c>
      <c r="CF181" s="308" t="s">
        <v>156</v>
      </c>
      <c r="CG181" s="282" t="s">
        <v>156</v>
      </c>
      <c r="CH181" s="308" t="s">
        <v>156</v>
      </c>
      <c r="CI181" s="284">
        <v>1</v>
      </c>
      <c r="CJ181" s="284" t="s">
        <v>184</v>
      </c>
      <c r="CK181" s="282" t="s">
        <v>198</v>
      </c>
      <c r="CL181" s="282" t="s">
        <v>199</v>
      </c>
      <c r="CM181" s="282" t="s">
        <v>210</v>
      </c>
      <c r="CN181" s="307">
        <v>7.7616468999999997</v>
      </c>
      <c r="CO181" s="307">
        <v>7.7616468999999997</v>
      </c>
      <c r="CP181" s="284" t="s">
        <v>158</v>
      </c>
      <c r="CQ181" s="284" t="s">
        <v>168</v>
      </c>
      <c r="CR181" s="308">
        <v>2</v>
      </c>
      <c r="CS181" s="308">
        <v>2</v>
      </c>
      <c r="CT181" s="284" t="s">
        <v>160</v>
      </c>
      <c r="CU181" s="284" t="s">
        <v>160</v>
      </c>
      <c r="CV181" s="308">
        <v>55.000291984953797</v>
      </c>
      <c r="CW181" s="308">
        <v>70</v>
      </c>
      <c r="CX181" s="307">
        <v>16.265134601790702</v>
      </c>
      <c r="CY181" s="307">
        <v>83.734865398209294</v>
      </c>
      <c r="CZ181" s="309">
        <v>8121.3725828405404</v>
      </c>
      <c r="DA181" s="309">
        <v>74420.488354429806</v>
      </c>
      <c r="DB181" s="307">
        <v>0.10912818180071945</v>
      </c>
      <c r="DC181" s="309">
        <v>6800.4204007285998</v>
      </c>
      <c r="DD181" s="309">
        <v>1320.9521821119401</v>
      </c>
      <c r="DE181" s="310">
        <v>1603998.7142052867</v>
      </c>
      <c r="DF181" s="310">
        <v>311569.79668598284</v>
      </c>
      <c r="DG181" s="310">
        <v>1915568.5108912694</v>
      </c>
      <c r="DH181" s="283">
        <v>44999602</v>
      </c>
      <c r="DI181" s="307">
        <v>0</v>
      </c>
      <c r="DJ181" s="307">
        <v>0</v>
      </c>
      <c r="DK181" s="307">
        <v>0</v>
      </c>
      <c r="DL181" s="307" t="s">
        <v>156</v>
      </c>
      <c r="DM181" s="307" t="s">
        <v>156</v>
      </c>
      <c r="DN181" s="310">
        <v>29.776517950539802</v>
      </c>
      <c r="DO181" s="311">
        <v>9.7488231199124501E-5</v>
      </c>
      <c r="DP181" s="284" t="s">
        <v>162</v>
      </c>
      <c r="DQ181" s="284" t="s">
        <v>162</v>
      </c>
      <c r="DR181" s="308">
        <v>12</v>
      </c>
      <c r="DS181" s="308">
        <v>12</v>
      </c>
      <c r="DT181" s="284" t="s">
        <v>162</v>
      </c>
      <c r="DU181" s="308">
        <v>3</v>
      </c>
      <c r="DV181" s="308">
        <v>4</v>
      </c>
      <c r="DW181" s="282" t="s">
        <v>237</v>
      </c>
      <c r="DX181" s="282" t="s">
        <v>164</v>
      </c>
      <c r="DY181" s="284" t="s">
        <v>165</v>
      </c>
      <c r="DZ181" s="284" t="s">
        <v>170</v>
      </c>
      <c r="EA181" s="308">
        <v>1</v>
      </c>
      <c r="EB181" s="284" t="s">
        <v>161</v>
      </c>
      <c r="EC181" s="308">
        <v>29</v>
      </c>
      <c r="ED181" s="283">
        <v>94540000</v>
      </c>
      <c r="EE181" s="283">
        <v>23447000</v>
      </c>
      <c r="EF181" s="283">
        <v>2814000</v>
      </c>
      <c r="EG181" s="283">
        <v>120801000</v>
      </c>
      <c r="EH181" s="283" t="s">
        <v>156</v>
      </c>
      <c r="EI181" s="283">
        <v>120801000</v>
      </c>
      <c r="EJ181" s="283">
        <v>120801000</v>
      </c>
      <c r="EK181" s="284" t="s">
        <v>156</v>
      </c>
    </row>
    <row r="182" spans="1:141" ht="38.25" hidden="1" x14ac:dyDescent="0.2">
      <c r="A182" s="403" t="s">
        <v>138</v>
      </c>
      <c r="B182" s="404" t="s">
        <v>295</v>
      </c>
      <c r="C182" s="404" t="s">
        <v>214</v>
      </c>
      <c r="D182" s="238" t="s">
        <v>757</v>
      </c>
      <c r="E182" s="403" t="s">
        <v>179</v>
      </c>
      <c r="F182" s="403" t="s">
        <v>156</v>
      </c>
      <c r="G182" s="403" t="s">
        <v>414</v>
      </c>
      <c r="H182" s="403" t="s">
        <v>415</v>
      </c>
      <c r="I182" s="403" t="s">
        <v>416</v>
      </c>
      <c r="J182" s="403" t="s">
        <v>417</v>
      </c>
      <c r="K182" s="403" t="s">
        <v>187</v>
      </c>
      <c r="L182" s="405">
        <v>1487000</v>
      </c>
      <c r="M182" s="186"/>
      <c r="N182" s="462"/>
      <c r="O182" s="228"/>
      <c r="P182" s="229"/>
      <c r="Q182" s="229"/>
      <c r="R182" s="229"/>
      <c r="S182" s="406">
        <v>7.89</v>
      </c>
      <c r="T182" s="331">
        <v>4.5</v>
      </c>
      <c r="U182" s="462"/>
      <c r="V182" s="104" t="s">
        <v>155</v>
      </c>
      <c r="W182" s="338"/>
      <c r="X182" s="384">
        <f t="shared" si="105"/>
        <v>9466.3921313637402</v>
      </c>
      <c r="Y182" s="331"/>
      <c r="Z182" s="331"/>
      <c r="AA182" s="331" t="s">
        <v>161</v>
      </c>
      <c r="AB182" s="331"/>
      <c r="AC182" s="331"/>
      <c r="AD182" s="331"/>
      <c r="AE182" s="331"/>
      <c r="AF182" s="407">
        <f t="shared" si="106"/>
        <v>0</v>
      </c>
      <c r="AG182" s="407">
        <f>IF(X182&lt;999,20,IF(X182&lt;1499,15,IF(X182&lt;1999,10,IF(X182&lt;3999,5,IF(X182&gt;4000,0)))))</f>
        <v>0</v>
      </c>
      <c r="AH182" s="407">
        <f t="shared" si="108"/>
        <v>15</v>
      </c>
      <c r="AI182" s="407">
        <v>10</v>
      </c>
      <c r="AJ182" s="406" t="s">
        <v>162</v>
      </c>
      <c r="AK182" s="407">
        <f>IF(AL182="Minimal",15,0)</f>
        <v>15</v>
      </c>
      <c r="AL182" s="406" t="s">
        <v>751</v>
      </c>
      <c r="AM182" s="407">
        <f t="shared" si="110"/>
        <v>10</v>
      </c>
      <c r="AN182" s="406" t="s">
        <v>161</v>
      </c>
      <c r="AO182" s="407">
        <f t="shared" si="111"/>
        <v>0</v>
      </c>
      <c r="AP182" s="406" t="s">
        <v>162</v>
      </c>
      <c r="AQ182" s="407">
        <f t="shared" si="112"/>
        <v>0</v>
      </c>
      <c r="AR182" s="406" t="s">
        <v>162</v>
      </c>
      <c r="AS182" s="385">
        <v>0.38438709677419353</v>
      </c>
      <c r="AT182" s="385">
        <v>0</v>
      </c>
      <c r="AU182" s="385">
        <v>3.5375503362540002</v>
      </c>
      <c r="AV182" s="385">
        <v>0</v>
      </c>
      <c r="AW182" s="385" t="s">
        <v>155</v>
      </c>
      <c r="AX182" s="385" t="s">
        <v>155</v>
      </c>
      <c r="AY182" s="385">
        <v>75</v>
      </c>
      <c r="AZ182" s="385">
        <v>0</v>
      </c>
      <c r="BA182" s="224"/>
      <c r="BB182" s="448"/>
      <c r="BC182" s="469"/>
      <c r="BD182" s="337" t="s">
        <v>214</v>
      </c>
      <c r="BE182" s="386">
        <v>100</v>
      </c>
      <c r="BF182" s="337" t="s">
        <v>156</v>
      </c>
      <c r="BG182" s="386" t="s">
        <v>156</v>
      </c>
      <c r="BH182" s="337" t="s">
        <v>156</v>
      </c>
      <c r="BI182" s="386" t="s">
        <v>156</v>
      </c>
      <c r="BJ182" s="386" t="s">
        <v>195</v>
      </c>
      <c r="BK182" s="386">
        <v>100</v>
      </c>
      <c r="BL182" s="386" t="s">
        <v>156</v>
      </c>
      <c r="BM182" s="386" t="s">
        <v>156</v>
      </c>
      <c r="BN182" s="386" t="s">
        <v>156</v>
      </c>
      <c r="BO182" s="386" t="s">
        <v>156</v>
      </c>
      <c r="BP182" s="386"/>
      <c r="BQ182" s="406">
        <f t="shared" si="113"/>
        <v>50</v>
      </c>
      <c r="BR182" s="386"/>
      <c r="BS182" s="408"/>
      <c r="BT182" s="386"/>
      <c r="BU182" s="407"/>
      <c r="BV182" s="406">
        <f t="shared" si="87"/>
        <v>7.89</v>
      </c>
      <c r="BW182" s="406"/>
      <c r="BX182" s="410" t="s">
        <v>813</v>
      </c>
      <c r="BY182" s="386"/>
      <c r="BZ182" s="308"/>
      <c r="CA182" s="282" t="s">
        <v>295</v>
      </c>
      <c r="CB182" s="308">
        <v>100</v>
      </c>
      <c r="CC182" s="282" t="s">
        <v>156</v>
      </c>
      <c r="CD182" s="308" t="s">
        <v>156</v>
      </c>
      <c r="CE182" s="282" t="s">
        <v>156</v>
      </c>
      <c r="CF182" s="308" t="s">
        <v>156</v>
      </c>
      <c r="CG182" s="282" t="s">
        <v>156</v>
      </c>
      <c r="CH182" s="308" t="s">
        <v>156</v>
      </c>
      <c r="CI182" s="284">
        <v>1</v>
      </c>
      <c r="CJ182" s="284" t="s">
        <v>184</v>
      </c>
      <c r="CK182" s="282" t="s">
        <v>198</v>
      </c>
      <c r="CL182" s="282" t="s">
        <v>216</v>
      </c>
      <c r="CM182" s="282" t="s">
        <v>296</v>
      </c>
      <c r="CN182" s="307">
        <v>1.7453557799999999</v>
      </c>
      <c r="CO182" s="307">
        <v>1.7453557799999999</v>
      </c>
      <c r="CP182" s="284" t="s">
        <v>174</v>
      </c>
      <c r="CQ182" s="284" t="s">
        <v>174</v>
      </c>
      <c r="CR182" s="308">
        <v>1</v>
      </c>
      <c r="CS182" s="308">
        <v>1</v>
      </c>
      <c r="CT182" s="284" t="s">
        <v>159</v>
      </c>
      <c r="CU182" s="284" t="s">
        <v>159</v>
      </c>
      <c r="CV182" s="308">
        <v>55</v>
      </c>
      <c r="CW182" s="308">
        <v>55</v>
      </c>
      <c r="CX182" s="307">
        <v>0</v>
      </c>
      <c r="CY182" s="307">
        <v>100</v>
      </c>
      <c r="CZ182" s="309">
        <v>90</v>
      </c>
      <c r="DA182" s="309">
        <v>15500</v>
      </c>
      <c r="DB182" s="307">
        <v>5.8064516129032262E-3</v>
      </c>
      <c r="DC182" s="309">
        <v>90</v>
      </c>
      <c r="DD182" s="309">
        <v>0</v>
      </c>
      <c r="DE182" s="310">
        <v>0</v>
      </c>
      <c r="DF182" s="310">
        <v>0</v>
      </c>
      <c r="DG182" s="310">
        <v>0</v>
      </c>
      <c r="DH182" s="283">
        <v>0</v>
      </c>
      <c r="DI182" s="307">
        <v>7.0511415900000003</v>
      </c>
      <c r="DJ182" s="307">
        <v>0</v>
      </c>
      <c r="DK182" s="307">
        <v>3.5625707900000001</v>
      </c>
      <c r="DL182" s="307" t="s">
        <v>156</v>
      </c>
      <c r="DM182" s="307" t="s">
        <v>156</v>
      </c>
      <c r="DN182" s="310" t="s">
        <v>156</v>
      </c>
      <c r="DO182" s="311" t="s">
        <v>156</v>
      </c>
      <c r="DP182" s="284" t="s">
        <v>162</v>
      </c>
      <c r="DQ182" s="284" t="s">
        <v>162</v>
      </c>
      <c r="DR182" s="308">
        <v>9</v>
      </c>
      <c r="DS182" s="308">
        <v>12</v>
      </c>
      <c r="DT182" s="284" t="s">
        <v>162</v>
      </c>
      <c r="DU182" s="308">
        <v>0</v>
      </c>
      <c r="DV182" s="308">
        <v>0</v>
      </c>
      <c r="DW182" s="282" t="s">
        <v>175</v>
      </c>
      <c r="DX182" s="282" t="s">
        <v>305</v>
      </c>
      <c r="DY182" s="284" t="s">
        <v>165</v>
      </c>
      <c r="DZ182" s="284" t="s">
        <v>165</v>
      </c>
      <c r="EA182" s="308">
        <v>2</v>
      </c>
      <c r="EB182" s="284" t="s">
        <v>162</v>
      </c>
      <c r="EC182" s="308">
        <v>30</v>
      </c>
      <c r="ED182" s="283">
        <v>1487000</v>
      </c>
      <c r="EE182" s="283">
        <v>0</v>
      </c>
      <c r="EF182" s="283">
        <v>0</v>
      </c>
      <c r="EG182" s="283">
        <v>1487000</v>
      </c>
      <c r="EH182" s="283" t="s">
        <v>156</v>
      </c>
      <c r="EI182" s="283">
        <v>1487000</v>
      </c>
      <c r="EJ182" s="283">
        <v>1487000</v>
      </c>
      <c r="EK182" s="284" t="s">
        <v>156</v>
      </c>
    </row>
    <row r="183" spans="1:141" ht="30" hidden="1" x14ac:dyDescent="0.2">
      <c r="A183" s="403" t="s">
        <v>113</v>
      </c>
      <c r="B183" s="404" t="s">
        <v>310</v>
      </c>
      <c r="C183" s="404" t="s">
        <v>214</v>
      </c>
      <c r="D183" s="238" t="s">
        <v>757</v>
      </c>
      <c r="E183" s="403" t="s">
        <v>179</v>
      </c>
      <c r="F183" s="403" t="s">
        <v>306</v>
      </c>
      <c r="G183" s="403" t="s">
        <v>277</v>
      </c>
      <c r="H183" s="403" t="s">
        <v>307</v>
      </c>
      <c r="I183" s="403" t="s">
        <v>308</v>
      </c>
      <c r="J183" s="403" t="s">
        <v>309</v>
      </c>
      <c r="K183" s="403" t="s">
        <v>154</v>
      </c>
      <c r="L183" s="405">
        <v>3830000</v>
      </c>
      <c r="M183" s="186" t="s">
        <v>749</v>
      </c>
      <c r="N183" s="462"/>
      <c r="O183" s="228" t="s">
        <v>749</v>
      </c>
      <c r="P183" s="229"/>
      <c r="Q183" s="229"/>
      <c r="R183" s="229"/>
      <c r="S183" s="406">
        <v>1.7543918552372901</v>
      </c>
      <c r="T183" s="331">
        <v>6</v>
      </c>
      <c r="U183" s="462"/>
      <c r="V183" s="104" t="s">
        <v>155</v>
      </c>
      <c r="W183" s="338"/>
      <c r="X183" s="384">
        <f t="shared" si="105"/>
        <v>5466.922175852761</v>
      </c>
      <c r="Y183" s="331"/>
      <c r="Z183" s="331"/>
      <c r="AA183" s="331" t="s">
        <v>161</v>
      </c>
      <c r="AB183" s="331"/>
      <c r="AC183" s="331"/>
      <c r="AD183" s="331"/>
      <c r="AE183" s="331"/>
      <c r="AF183" s="407">
        <f t="shared" si="106"/>
        <v>0</v>
      </c>
      <c r="AG183" s="407">
        <f>IF(X183&lt;999,20,IF(X183&lt;1499,15,IF(X183&lt;1999,10,IF(X183&lt;3999,5,IF(X183&gt;4000,0)))))</f>
        <v>0</v>
      </c>
      <c r="AH183" s="407">
        <f t="shared" si="108"/>
        <v>15</v>
      </c>
      <c r="AI183" s="407">
        <v>10</v>
      </c>
      <c r="AJ183" s="406" t="s">
        <v>162</v>
      </c>
      <c r="AK183" s="407">
        <f>IF(AL183="Minimal",15,0)</f>
        <v>15</v>
      </c>
      <c r="AL183" s="406" t="s">
        <v>751</v>
      </c>
      <c r="AM183" s="407">
        <f t="shared" si="110"/>
        <v>10</v>
      </c>
      <c r="AN183" s="406" t="s">
        <v>161</v>
      </c>
      <c r="AO183" s="407">
        <f t="shared" si="111"/>
        <v>0</v>
      </c>
      <c r="AP183" s="406" t="s">
        <v>162</v>
      </c>
      <c r="AQ183" s="407">
        <f t="shared" si="112"/>
        <v>0</v>
      </c>
      <c r="AR183" s="406" t="s">
        <v>162</v>
      </c>
      <c r="AS183" s="385">
        <v>2.661746009269887</v>
      </c>
      <c r="AT183" s="385">
        <v>1.3004642297650131</v>
      </c>
      <c r="AU183" s="385">
        <v>13.581708313338</v>
      </c>
      <c r="AV183" s="385">
        <v>0</v>
      </c>
      <c r="AW183" s="385" t="s">
        <v>155</v>
      </c>
      <c r="AX183" s="385" t="s">
        <v>155</v>
      </c>
      <c r="AY183" s="385">
        <v>0</v>
      </c>
      <c r="AZ183" s="385">
        <v>0</v>
      </c>
      <c r="BA183" s="224"/>
      <c r="BB183" s="448"/>
      <c r="BC183" s="455"/>
      <c r="BD183" s="273" t="s">
        <v>214</v>
      </c>
      <c r="BE183" s="386">
        <v>100</v>
      </c>
      <c r="BF183" s="337" t="s">
        <v>156</v>
      </c>
      <c r="BG183" s="386" t="s">
        <v>156</v>
      </c>
      <c r="BH183" s="337" t="s">
        <v>156</v>
      </c>
      <c r="BI183" s="386" t="s">
        <v>156</v>
      </c>
      <c r="BJ183" s="386" t="s">
        <v>195</v>
      </c>
      <c r="BK183" s="386">
        <v>100</v>
      </c>
      <c r="BL183" s="386" t="s">
        <v>156</v>
      </c>
      <c r="BM183" s="386" t="s">
        <v>156</v>
      </c>
      <c r="BN183" s="386" t="s">
        <v>156</v>
      </c>
      <c r="BO183" s="386" t="s">
        <v>156</v>
      </c>
      <c r="BP183" s="386"/>
      <c r="BQ183" s="406">
        <f t="shared" si="113"/>
        <v>50</v>
      </c>
      <c r="BR183" s="386"/>
      <c r="BS183" s="408"/>
      <c r="BT183" s="386"/>
      <c r="BU183" s="407"/>
      <c r="BV183" s="406">
        <f t="shared" si="87"/>
        <v>1.7543918552372901</v>
      </c>
      <c r="BW183" s="406"/>
      <c r="BX183" s="410" t="s">
        <v>813</v>
      </c>
      <c r="BY183" s="386"/>
      <c r="BZ183" s="308"/>
      <c r="CA183" s="282" t="s">
        <v>310</v>
      </c>
      <c r="CB183" s="308">
        <v>100</v>
      </c>
      <c r="CC183" s="282" t="s">
        <v>156</v>
      </c>
      <c r="CD183" s="308" t="s">
        <v>156</v>
      </c>
      <c r="CE183" s="282" t="s">
        <v>156</v>
      </c>
      <c r="CF183" s="308" t="s">
        <v>156</v>
      </c>
      <c r="CG183" s="282" t="s">
        <v>156</v>
      </c>
      <c r="CH183" s="308" t="s">
        <v>156</v>
      </c>
      <c r="CI183" s="284">
        <v>1</v>
      </c>
      <c r="CJ183" s="284" t="s">
        <v>184</v>
      </c>
      <c r="CK183" s="282" t="s">
        <v>198</v>
      </c>
      <c r="CL183" s="282" t="s">
        <v>216</v>
      </c>
      <c r="CM183" s="282" t="s">
        <v>311</v>
      </c>
      <c r="CN183" s="307">
        <v>3.2</v>
      </c>
      <c r="CO183" s="307">
        <v>1.11833022</v>
      </c>
      <c r="CP183" s="284" t="s">
        <v>174</v>
      </c>
      <c r="CQ183" s="284" t="s">
        <v>174</v>
      </c>
      <c r="CR183" s="308">
        <v>1</v>
      </c>
      <c r="CS183" s="308">
        <v>1</v>
      </c>
      <c r="CT183" s="284" t="s">
        <v>159</v>
      </c>
      <c r="CU183" s="284" t="s">
        <v>159</v>
      </c>
      <c r="CV183" s="308">
        <v>48</v>
      </c>
      <c r="CW183" s="308">
        <v>55</v>
      </c>
      <c r="CX183" s="307">
        <v>0</v>
      </c>
      <c r="CY183" s="307">
        <v>100</v>
      </c>
      <c r="CZ183" s="309">
        <v>626.44914619999997</v>
      </c>
      <c r="DA183" s="309">
        <v>15588.69995</v>
      </c>
      <c r="DB183" s="307">
        <v>4.0186105846498121E-2</v>
      </c>
      <c r="DC183" s="309">
        <v>626.44914619999997</v>
      </c>
      <c r="DD183" s="309">
        <v>0</v>
      </c>
      <c r="DE183" s="310">
        <v>226398.99803106303</v>
      </c>
      <c r="DF183" s="310">
        <v>0</v>
      </c>
      <c r="DG183" s="310">
        <v>226398.99803106303</v>
      </c>
      <c r="DH183" s="283">
        <v>4980778</v>
      </c>
      <c r="DI183" s="307">
        <v>11.35602182</v>
      </c>
      <c r="DJ183" s="307">
        <v>15.8078866</v>
      </c>
      <c r="DK183" s="307">
        <v>13.585291440000001</v>
      </c>
      <c r="DL183" s="307" t="s">
        <v>156</v>
      </c>
      <c r="DM183" s="307" t="s">
        <v>156</v>
      </c>
      <c r="DN183" s="310" t="s">
        <v>156</v>
      </c>
      <c r="DO183" s="311" t="s">
        <v>156</v>
      </c>
      <c r="DP183" s="284" t="s">
        <v>162</v>
      </c>
      <c r="DQ183" s="284" t="s">
        <v>162</v>
      </c>
      <c r="DR183" s="308">
        <v>11</v>
      </c>
      <c r="DS183" s="308">
        <v>11</v>
      </c>
      <c r="DT183" s="284" t="s">
        <v>162</v>
      </c>
      <c r="DU183" s="308">
        <v>0</v>
      </c>
      <c r="DV183" s="308">
        <v>0</v>
      </c>
      <c r="DW183" s="282" t="s">
        <v>163</v>
      </c>
      <c r="DX183" s="282" t="s">
        <v>264</v>
      </c>
      <c r="DY183" s="284" t="s">
        <v>165</v>
      </c>
      <c r="DZ183" s="284" t="s">
        <v>165</v>
      </c>
      <c r="EA183" s="308">
        <v>1</v>
      </c>
      <c r="EB183" s="284" t="s">
        <v>162</v>
      </c>
      <c r="EC183" s="308">
        <v>32</v>
      </c>
      <c r="ED183" s="283">
        <v>3762000</v>
      </c>
      <c r="EE183" s="283">
        <v>61000</v>
      </c>
      <c r="EF183" s="283">
        <v>7000</v>
      </c>
      <c r="EG183" s="283">
        <v>3830000</v>
      </c>
      <c r="EH183" s="283" t="s">
        <v>156</v>
      </c>
      <c r="EI183" s="283">
        <v>3830000</v>
      </c>
      <c r="EJ183" s="283">
        <v>3830000</v>
      </c>
      <c r="EK183" s="284" t="s">
        <v>156</v>
      </c>
    </row>
    <row r="184" spans="1:141" ht="45" hidden="1" x14ac:dyDescent="0.2">
      <c r="A184" s="403" t="s">
        <v>134</v>
      </c>
      <c r="B184" s="404" t="s">
        <v>242</v>
      </c>
      <c r="C184" s="404" t="s">
        <v>214</v>
      </c>
      <c r="D184" s="238" t="s">
        <v>757</v>
      </c>
      <c r="E184" s="403" t="s">
        <v>153</v>
      </c>
      <c r="F184" s="403" t="s">
        <v>396</v>
      </c>
      <c r="G184" s="403" t="s">
        <v>397</v>
      </c>
      <c r="H184" s="403" t="s">
        <v>398</v>
      </c>
      <c r="I184" s="403" t="s">
        <v>399</v>
      </c>
      <c r="J184" s="403" t="s">
        <v>400</v>
      </c>
      <c r="K184" s="403" t="s">
        <v>154</v>
      </c>
      <c r="L184" s="405">
        <v>173304000</v>
      </c>
      <c r="M184" s="126">
        <v>23.342830564038344</v>
      </c>
      <c r="N184" s="462"/>
      <c r="O184" s="107">
        <v>15.726629282408148</v>
      </c>
      <c r="P184" s="331">
        <f>(V184+W184+Y184+Z184+AB184+AD184)</f>
        <v>60</v>
      </c>
      <c r="Q184" s="108">
        <v>6.3</v>
      </c>
      <c r="R184" s="108">
        <f>O184+P184+Q184</f>
        <v>82.026629282408138</v>
      </c>
      <c r="S184" s="406">
        <v>11.853563286896481</v>
      </c>
      <c r="T184" s="331">
        <v>9</v>
      </c>
      <c r="U184" s="462"/>
      <c r="V184" s="104">
        <f>IF(AU184&lt;30,0,IF(AU184&lt;50,5,IF(AU184&lt;65,10,IF(AU184&gt;66,15))))</f>
        <v>5</v>
      </c>
      <c r="W184" s="338">
        <f>IF(X184&lt;499,15,IF(X184&lt;999,10,IF(X184&lt;1499,5,IF(X184&gt;1500,0))))</f>
        <v>0</v>
      </c>
      <c r="X184" s="384">
        <f t="shared" si="105"/>
        <v>2285.8539293439476</v>
      </c>
      <c r="Y184" s="338">
        <f>IF(DD184&lt;500,0,IF(DD184&lt;1000,5,IF(DD184&gt;1000,10)))</f>
        <v>5</v>
      </c>
      <c r="Z184" s="338">
        <f>IF(AA184="Yes",20,0)</f>
        <v>20</v>
      </c>
      <c r="AA184" s="331" t="s">
        <v>161</v>
      </c>
      <c r="AB184" s="338">
        <f>IF(AC184="Yes",10,0)</f>
        <v>10</v>
      </c>
      <c r="AC184" s="385" t="s">
        <v>161</v>
      </c>
      <c r="AD184" s="338">
        <f>IF(AE184="Yes",20,0)</f>
        <v>20</v>
      </c>
      <c r="AE184" s="385" t="s">
        <v>161</v>
      </c>
      <c r="AF184" s="407">
        <f t="shared" si="106"/>
        <v>5</v>
      </c>
      <c r="AG184" s="407">
        <f>IF(BM182&lt;999,20,IF(BM182&lt;1499,15,IF(BM182&lt;1999,10,IF(BM182&lt;3999,5,IF(BM182&gt;4000,0)))))</f>
        <v>0</v>
      </c>
      <c r="AH184" s="407">
        <f t="shared" si="108"/>
        <v>15</v>
      </c>
      <c r="AI184" s="407">
        <f>IF(AJ184="Yes",10,0)</f>
        <v>0</v>
      </c>
      <c r="AJ184" s="406" t="s">
        <v>162</v>
      </c>
      <c r="AK184" s="407">
        <f>IF(AL184="Minimal",15,0)</f>
        <v>15</v>
      </c>
      <c r="AL184" s="406" t="s">
        <v>751</v>
      </c>
      <c r="AM184" s="407">
        <f t="shared" si="110"/>
        <v>10</v>
      </c>
      <c r="AN184" s="406" t="s">
        <v>161</v>
      </c>
      <c r="AO184" s="407">
        <f t="shared" si="111"/>
        <v>0</v>
      </c>
      <c r="AP184" s="406" t="s">
        <v>162</v>
      </c>
      <c r="AQ184" s="407">
        <f t="shared" si="112"/>
        <v>0</v>
      </c>
      <c r="AR184" s="406" t="s">
        <v>162</v>
      </c>
      <c r="AS184" s="385">
        <v>18.793795397608299</v>
      </c>
      <c r="AT184" s="385">
        <v>8.9256870412685227</v>
      </c>
      <c r="AU184" s="385">
        <v>40.816150430087994</v>
      </c>
      <c r="AV184" s="385">
        <v>4.7268539468324926</v>
      </c>
      <c r="AW184" s="385">
        <v>100</v>
      </c>
      <c r="AX184" s="385">
        <v>15.360235206666667</v>
      </c>
      <c r="AY184" s="385">
        <v>25</v>
      </c>
      <c r="AZ184" s="385">
        <v>25</v>
      </c>
      <c r="BA184" s="224"/>
      <c r="BB184" s="448"/>
      <c r="BC184" s="458"/>
      <c r="BD184" s="337" t="s">
        <v>214</v>
      </c>
      <c r="BE184" s="386">
        <v>100</v>
      </c>
      <c r="BF184" s="337" t="s">
        <v>156</v>
      </c>
      <c r="BG184" s="386" t="s">
        <v>156</v>
      </c>
      <c r="BH184" s="337" t="s">
        <v>156</v>
      </c>
      <c r="BI184" s="386" t="s">
        <v>156</v>
      </c>
      <c r="BJ184" s="386" t="s">
        <v>195</v>
      </c>
      <c r="BK184" s="386">
        <v>100</v>
      </c>
      <c r="BL184" s="386" t="s">
        <v>156</v>
      </c>
      <c r="BM184" s="386" t="s">
        <v>156</v>
      </c>
      <c r="BN184" s="386" t="s">
        <v>156</v>
      </c>
      <c r="BO184" s="386" t="s">
        <v>156</v>
      </c>
      <c r="BP184" s="331">
        <f>SUM(V184+W184+Y184+Z184+AB184+AD184)</f>
        <v>60</v>
      </c>
      <c r="BQ184" s="406">
        <f t="shared" si="113"/>
        <v>45</v>
      </c>
      <c r="BR184" s="331"/>
      <c r="BS184" s="406"/>
      <c r="BT184" s="338"/>
      <c r="BU184" s="407"/>
      <c r="BV184" s="406">
        <f t="shared" si="87"/>
        <v>11.853563286896481</v>
      </c>
      <c r="BW184" s="406"/>
      <c r="BX184" s="410" t="s">
        <v>809</v>
      </c>
      <c r="BY184" s="331">
        <f>O184+BT184*0.25</f>
        <v>15.726629282408148</v>
      </c>
      <c r="BZ184" s="331"/>
      <c r="CA184" s="282" t="s">
        <v>242</v>
      </c>
      <c r="CB184" s="308">
        <v>100</v>
      </c>
      <c r="CC184" s="282" t="s">
        <v>156</v>
      </c>
      <c r="CD184" s="308" t="s">
        <v>156</v>
      </c>
      <c r="CE184" s="282" t="s">
        <v>156</v>
      </c>
      <c r="CF184" s="308" t="s">
        <v>156</v>
      </c>
      <c r="CG184" s="282" t="s">
        <v>156</v>
      </c>
      <c r="CH184" s="308" t="s">
        <v>156</v>
      </c>
      <c r="CI184" s="284">
        <v>1</v>
      </c>
      <c r="CJ184" s="284" t="s">
        <v>184</v>
      </c>
      <c r="CK184" s="282" t="s">
        <v>198</v>
      </c>
      <c r="CL184" s="282" t="s">
        <v>216</v>
      </c>
      <c r="CM184" s="282" t="s">
        <v>354</v>
      </c>
      <c r="CN184" s="307">
        <v>43.4</v>
      </c>
      <c r="CO184" s="307">
        <v>6.8671598999999999</v>
      </c>
      <c r="CP184" s="284" t="s">
        <v>158</v>
      </c>
      <c r="CQ184" s="284" t="s">
        <v>174</v>
      </c>
      <c r="CR184" s="308">
        <v>2</v>
      </c>
      <c r="CS184" s="308">
        <v>1</v>
      </c>
      <c r="CT184" s="284" t="s">
        <v>159</v>
      </c>
      <c r="CU184" s="284" t="s">
        <v>159</v>
      </c>
      <c r="CV184" s="308">
        <v>48</v>
      </c>
      <c r="CW184" s="308">
        <v>55</v>
      </c>
      <c r="CX184" s="307">
        <v>8.5628675608103002</v>
      </c>
      <c r="CY184" s="307">
        <v>91.437132439189696</v>
      </c>
      <c r="CZ184" s="309">
        <v>11040.35281</v>
      </c>
      <c r="DA184" s="309">
        <v>46072.965450000003</v>
      </c>
      <c r="DB184" s="307">
        <v>0.23962757122680498</v>
      </c>
      <c r="DC184" s="309">
        <v>10094.982020633501</v>
      </c>
      <c r="DD184" s="309">
        <v>945.37078936649846</v>
      </c>
      <c r="DE184" s="310">
        <v>62075426.132216401</v>
      </c>
      <c r="DF184" s="310">
        <v>5813214.3755113408</v>
      </c>
      <c r="DG184" s="310">
        <v>67888640.507727742</v>
      </c>
      <c r="DH184" s="283">
        <v>1546857267</v>
      </c>
      <c r="DI184" s="307">
        <v>39.093044159999998</v>
      </c>
      <c r="DJ184" s="307">
        <v>53.593429299999997</v>
      </c>
      <c r="DK184" s="307">
        <v>29.774223899999999</v>
      </c>
      <c r="DL184" s="307" t="s">
        <v>156</v>
      </c>
      <c r="DM184" s="307" t="s">
        <v>156</v>
      </c>
      <c r="DN184" s="310">
        <v>2016</v>
      </c>
      <c r="DO184" s="311">
        <v>5.7389172778583896E-3</v>
      </c>
      <c r="DP184" s="284" t="s">
        <v>162</v>
      </c>
      <c r="DQ184" s="284" t="s">
        <v>162</v>
      </c>
      <c r="DR184" s="308">
        <v>11</v>
      </c>
      <c r="DS184" s="308">
        <v>12</v>
      </c>
      <c r="DT184" s="284" t="s">
        <v>162</v>
      </c>
      <c r="DU184" s="308">
        <v>3</v>
      </c>
      <c r="DV184" s="308">
        <v>4</v>
      </c>
      <c r="DW184" s="282" t="s">
        <v>163</v>
      </c>
      <c r="DX184" s="282" t="s">
        <v>264</v>
      </c>
      <c r="DY184" s="284" t="s">
        <v>165</v>
      </c>
      <c r="DZ184" s="284" t="s">
        <v>165</v>
      </c>
      <c r="EA184" s="308">
        <v>2</v>
      </c>
      <c r="EB184" s="284" t="s">
        <v>162</v>
      </c>
      <c r="EC184" s="308">
        <v>24</v>
      </c>
      <c r="ED184" s="283">
        <v>383281000</v>
      </c>
      <c r="EE184" s="283">
        <v>25592000</v>
      </c>
      <c r="EF184" s="283">
        <v>1947000</v>
      </c>
      <c r="EG184" s="283">
        <v>410820000</v>
      </c>
      <c r="EH184" s="283">
        <v>237516000</v>
      </c>
      <c r="EI184" s="283">
        <v>173304000</v>
      </c>
      <c r="EJ184" s="283">
        <v>173304000</v>
      </c>
      <c r="EK184" s="284" t="s">
        <v>409</v>
      </c>
    </row>
    <row r="185" spans="1:141" ht="30" hidden="1" x14ac:dyDescent="0.2">
      <c r="A185" s="403" t="s">
        <v>118</v>
      </c>
      <c r="B185" s="404" t="s">
        <v>233</v>
      </c>
      <c r="C185" s="404" t="s">
        <v>214</v>
      </c>
      <c r="D185" s="238" t="s">
        <v>757</v>
      </c>
      <c r="E185" s="403" t="s">
        <v>153</v>
      </c>
      <c r="F185" s="403" t="s">
        <v>334</v>
      </c>
      <c r="G185" s="403" t="s">
        <v>177</v>
      </c>
      <c r="H185" s="403" t="s">
        <v>335</v>
      </c>
      <c r="I185" s="403" t="s">
        <v>156</v>
      </c>
      <c r="J185" s="403" t="s">
        <v>336</v>
      </c>
      <c r="K185" s="403" t="s">
        <v>278</v>
      </c>
      <c r="L185" s="405">
        <v>1550000</v>
      </c>
      <c r="M185" s="126">
        <v>26.823169613838097</v>
      </c>
      <c r="N185" s="462"/>
      <c r="O185" s="107">
        <v>21.9385617456722</v>
      </c>
      <c r="P185" s="331">
        <f>(V185+W185+Y185+Z185+AB185+AD185)</f>
        <v>60</v>
      </c>
      <c r="Q185" s="108">
        <v>5.85</v>
      </c>
      <c r="R185" s="108">
        <f>O185+P185+Q185</f>
        <v>87.788561745672197</v>
      </c>
      <c r="S185" s="406">
        <v>13.654173443351365</v>
      </c>
      <c r="T185" s="331">
        <v>9</v>
      </c>
      <c r="U185" s="462"/>
      <c r="V185" s="104">
        <f>IF(AU185&lt;30,0,IF(AU185&lt;50,5,IF(AU185&lt;65,10,IF(AU185&gt;66,15))))</f>
        <v>15</v>
      </c>
      <c r="W185" s="338">
        <f>IF(X185&lt;499,15,IF(X185&lt;999,10,IF(X185&lt;1499,5,IF(X185&gt;1500,0))))</f>
        <v>15</v>
      </c>
      <c r="X185" s="384">
        <f t="shared" si="105"/>
        <v>139.0264115479155</v>
      </c>
      <c r="Y185" s="338">
        <f>IF(DD185&lt;500,0,IF(DD185&lt;1000,5,IF(DD185&gt;1000,10)))</f>
        <v>10</v>
      </c>
      <c r="Z185" s="338">
        <f>IF(AA185="Yes",20,0)</f>
        <v>20</v>
      </c>
      <c r="AA185" s="331" t="s">
        <v>161</v>
      </c>
      <c r="AB185" s="338">
        <f>IF(AC185="Yes",10,0)</f>
        <v>0</v>
      </c>
      <c r="AC185" s="385" t="s">
        <v>162</v>
      </c>
      <c r="AD185" s="338">
        <f>IF(AE185="Yes",20,0)</f>
        <v>0</v>
      </c>
      <c r="AE185" s="385" t="s">
        <v>162</v>
      </c>
      <c r="AF185" s="407">
        <f t="shared" si="106"/>
        <v>20</v>
      </c>
      <c r="AG185" s="407">
        <f>IF(BM183&lt;999,20,IF(BM183&lt;1499,15,IF(BM183&lt;1999,10,IF(BM183&lt;3999,5,IF(BM183&gt;4000,0)))))</f>
        <v>0</v>
      </c>
      <c r="AH185" s="407">
        <f t="shared" si="108"/>
        <v>15</v>
      </c>
      <c r="AI185" s="407">
        <f>IF(AJ185="Yes",10,0)</f>
        <v>0</v>
      </c>
      <c r="AJ185" s="406" t="s">
        <v>162</v>
      </c>
      <c r="AK185" s="407">
        <f>IF(AL185="Minimal",15,0)</f>
        <v>0</v>
      </c>
      <c r="AL185" s="406" t="s">
        <v>752</v>
      </c>
      <c r="AM185" s="407">
        <f>AQ185</f>
        <v>0</v>
      </c>
      <c r="AN185" s="406" t="s">
        <v>162</v>
      </c>
      <c r="AO185" s="407">
        <f t="shared" si="111"/>
        <v>0</v>
      </c>
      <c r="AP185" s="406" t="s">
        <v>162</v>
      </c>
      <c r="AQ185" s="407">
        <f t="shared" si="112"/>
        <v>0</v>
      </c>
      <c r="AR185" s="406" t="s">
        <v>162</v>
      </c>
      <c r="AS185" s="385">
        <v>24.045702820610419</v>
      </c>
      <c r="AT185" s="385">
        <v>29.146031612903226</v>
      </c>
      <c r="AU185" s="385">
        <v>83.35</v>
      </c>
      <c r="AV185" s="385">
        <v>8.2540013041944356</v>
      </c>
      <c r="AW185" s="385">
        <v>8.7984902294512004</v>
      </c>
      <c r="AX185" s="385">
        <v>14.865280946666667</v>
      </c>
      <c r="AY185" s="385">
        <v>0</v>
      </c>
      <c r="AZ185" s="385">
        <v>0</v>
      </c>
      <c r="BA185" s="224"/>
      <c r="BB185" s="448"/>
      <c r="BC185" s="234"/>
      <c r="BD185" s="337" t="s">
        <v>214</v>
      </c>
      <c r="BE185" s="386">
        <v>100</v>
      </c>
      <c r="BF185" s="337" t="s">
        <v>156</v>
      </c>
      <c r="BG185" s="386" t="s">
        <v>156</v>
      </c>
      <c r="BH185" s="337" t="s">
        <v>156</v>
      </c>
      <c r="BI185" s="386" t="s">
        <v>156</v>
      </c>
      <c r="BJ185" s="386" t="s">
        <v>195</v>
      </c>
      <c r="BK185" s="386">
        <v>100</v>
      </c>
      <c r="BL185" s="386" t="s">
        <v>156</v>
      </c>
      <c r="BM185" s="386" t="s">
        <v>156</v>
      </c>
      <c r="BN185" s="386" t="s">
        <v>156</v>
      </c>
      <c r="BO185" s="386" t="s">
        <v>156</v>
      </c>
      <c r="BP185" s="331">
        <f>SUM(V185+W185+Y185+Z185+AB185+AD185)</f>
        <v>60</v>
      </c>
      <c r="BQ185" s="406">
        <f t="shared" si="113"/>
        <v>35</v>
      </c>
      <c r="BR185" s="331"/>
      <c r="BS185" s="406"/>
      <c r="BT185" s="338"/>
      <c r="BU185" s="407"/>
      <c r="BV185" s="406">
        <f t="shared" si="87"/>
        <v>13.654173443351365</v>
      </c>
      <c r="BW185" s="406"/>
      <c r="BX185" s="410" t="s">
        <v>812</v>
      </c>
      <c r="BY185" s="331">
        <f>O185+BT185*0.25</f>
        <v>21.9385617456722</v>
      </c>
      <c r="BZ185" s="331"/>
      <c r="CA185" s="282" t="s">
        <v>233</v>
      </c>
      <c r="CB185" s="308">
        <v>100</v>
      </c>
      <c r="CC185" s="282" t="s">
        <v>156</v>
      </c>
      <c r="CD185" s="308" t="s">
        <v>156</v>
      </c>
      <c r="CE185" s="282" t="s">
        <v>156</v>
      </c>
      <c r="CF185" s="308" t="s">
        <v>156</v>
      </c>
      <c r="CG185" s="282" t="s">
        <v>156</v>
      </c>
      <c r="CH185" s="308" t="s">
        <v>156</v>
      </c>
      <c r="CI185" s="284">
        <v>1</v>
      </c>
      <c r="CJ185" s="284" t="s">
        <v>184</v>
      </c>
      <c r="CK185" s="282" t="s">
        <v>198</v>
      </c>
      <c r="CL185" s="282" t="s">
        <v>216</v>
      </c>
      <c r="CM185" s="282" t="s">
        <v>234</v>
      </c>
      <c r="CN185" s="307">
        <v>0.5</v>
      </c>
      <c r="CO185" s="307">
        <v>0.5</v>
      </c>
      <c r="CP185" s="284" t="s">
        <v>158</v>
      </c>
      <c r="CQ185" s="284" t="s">
        <v>158</v>
      </c>
      <c r="CR185" s="308">
        <v>2</v>
      </c>
      <c r="CS185" s="308">
        <v>2</v>
      </c>
      <c r="CT185" s="284" t="s">
        <v>159</v>
      </c>
      <c r="CU185" s="284" t="s">
        <v>159</v>
      </c>
      <c r="CV185" s="308">
        <v>52.507045460133803</v>
      </c>
      <c r="CW185" s="308">
        <v>55</v>
      </c>
      <c r="CX185" s="307">
        <v>7.4033818208643005</v>
      </c>
      <c r="CY185" s="307">
        <v>92.596618179135703</v>
      </c>
      <c r="CZ185" s="309">
        <v>22297.921419999999</v>
      </c>
      <c r="DA185" s="309">
        <v>88445.592550000001</v>
      </c>
      <c r="DB185" s="307">
        <v>0.25210890421017368</v>
      </c>
      <c r="DC185" s="309">
        <v>20647.121159161114</v>
      </c>
      <c r="DD185" s="309">
        <v>1650.800260838887</v>
      </c>
      <c r="DE185" s="310">
        <v>1844524.6341283831</v>
      </c>
      <c r="DF185" s="310">
        <v>147475.36587161687</v>
      </c>
      <c r="DG185" s="310">
        <v>1992000</v>
      </c>
      <c r="DH185" s="283">
        <v>45176349</v>
      </c>
      <c r="DI185" s="307" t="s">
        <v>156</v>
      </c>
      <c r="DJ185" s="307" t="s">
        <v>156</v>
      </c>
      <c r="DK185" s="307" t="s">
        <v>156</v>
      </c>
      <c r="DL185" s="307">
        <v>66.7</v>
      </c>
      <c r="DM185" s="307">
        <v>100</v>
      </c>
      <c r="DN185" s="310">
        <v>33</v>
      </c>
      <c r="DO185" s="311">
        <v>1.4296980458902399E-4</v>
      </c>
      <c r="DP185" s="284" t="s">
        <v>162</v>
      </c>
      <c r="DQ185" s="284" t="s">
        <v>162</v>
      </c>
      <c r="DR185" s="308">
        <v>12</v>
      </c>
      <c r="DS185" s="308">
        <v>12</v>
      </c>
      <c r="DT185" s="284" t="s">
        <v>162</v>
      </c>
      <c r="DU185" s="308">
        <v>4</v>
      </c>
      <c r="DV185" s="308">
        <v>4</v>
      </c>
      <c r="DW185" s="282" t="s">
        <v>175</v>
      </c>
      <c r="DX185" s="282" t="s">
        <v>156</v>
      </c>
      <c r="DY185" s="284" t="s">
        <v>166</v>
      </c>
      <c r="DZ185" s="284" t="s">
        <v>176</v>
      </c>
      <c r="EA185" s="308">
        <v>2</v>
      </c>
      <c r="EB185" s="284" t="s">
        <v>162</v>
      </c>
      <c r="EC185" s="308">
        <v>14.753019576345601</v>
      </c>
      <c r="ED185" s="283">
        <v>1250000</v>
      </c>
      <c r="EE185" s="283">
        <v>300000</v>
      </c>
      <c r="EF185" s="283">
        <v>0</v>
      </c>
      <c r="EG185" s="283">
        <v>1550000</v>
      </c>
      <c r="EH185" s="283" t="s">
        <v>156</v>
      </c>
      <c r="EI185" s="283">
        <v>1550000</v>
      </c>
      <c r="EJ185" s="283">
        <v>1550000</v>
      </c>
      <c r="EK185" s="284" t="s">
        <v>156</v>
      </c>
    </row>
    <row r="186" spans="1:141" ht="15.75" hidden="1" x14ac:dyDescent="0.2">
      <c r="A186" s="434"/>
      <c r="B186" s="434"/>
      <c r="C186" s="434"/>
      <c r="D186" s="434"/>
      <c r="E186" s="434"/>
      <c r="F186" s="434"/>
      <c r="G186" s="434"/>
      <c r="H186" s="434"/>
      <c r="I186" s="434"/>
      <c r="J186" s="434"/>
      <c r="K186" s="434"/>
      <c r="L186" s="443"/>
      <c r="M186" s="444"/>
      <c r="N186" s="439"/>
      <c r="O186" s="444"/>
      <c r="P186" s="444"/>
      <c r="Q186" s="444"/>
      <c r="R186" s="444"/>
      <c r="S186" s="444"/>
      <c r="T186" s="444"/>
      <c r="U186" s="439"/>
      <c r="V186" s="444"/>
      <c r="W186" s="444"/>
      <c r="X186" s="444"/>
      <c r="Y186" s="444"/>
      <c r="Z186" s="444"/>
      <c r="AA186" s="444" t="s">
        <v>749</v>
      </c>
      <c r="AB186" s="444"/>
      <c r="AC186" s="444"/>
      <c r="AD186" s="444"/>
      <c r="AE186" s="444"/>
      <c r="AF186" s="444"/>
      <c r="AG186" s="444"/>
      <c r="AH186" s="444">
        <f t="shared" si="108"/>
        <v>0</v>
      </c>
      <c r="AI186" s="444"/>
      <c r="AJ186" s="444"/>
      <c r="AK186" s="444"/>
      <c r="AL186" s="444"/>
      <c r="AM186" s="444"/>
      <c r="AN186" s="444" t="s">
        <v>749</v>
      </c>
      <c r="AO186" s="444"/>
      <c r="AP186" s="444"/>
      <c r="AQ186" s="444"/>
      <c r="AR186" s="444"/>
      <c r="AS186" s="459"/>
      <c r="AT186" s="459"/>
      <c r="AU186" s="459"/>
      <c r="AV186" s="459"/>
      <c r="AW186" s="459"/>
      <c r="AX186" s="459"/>
      <c r="AY186" s="459"/>
      <c r="AZ186" s="459"/>
      <c r="BA186" s="460"/>
      <c r="BB186" s="448"/>
      <c r="BC186" s="442"/>
      <c r="BD186" s="434"/>
      <c r="BE186" s="435"/>
      <c r="BF186" s="434"/>
      <c r="BG186" s="435"/>
      <c r="BH186" s="434"/>
      <c r="BI186" s="435"/>
      <c r="BJ186" s="435"/>
      <c r="BK186" s="435"/>
      <c r="BL186" s="435"/>
      <c r="BM186" s="435"/>
      <c r="BN186" s="435"/>
      <c r="BO186" s="435"/>
      <c r="BP186" s="435"/>
      <c r="BQ186" s="435"/>
      <c r="BR186" s="435"/>
      <c r="BS186" s="435"/>
      <c r="BT186" s="435"/>
      <c r="BU186" s="435"/>
      <c r="BV186" s="435"/>
      <c r="BW186" s="435"/>
      <c r="BX186" s="435"/>
      <c r="BY186" s="435"/>
      <c r="BZ186" s="435"/>
    </row>
    <row r="187" spans="1:141" ht="15.75" x14ac:dyDescent="0.2">
      <c r="A187" s="463"/>
      <c r="B187" s="463"/>
      <c r="C187" s="463"/>
      <c r="D187" s="463"/>
      <c r="E187" s="463"/>
      <c r="F187" s="463"/>
      <c r="G187" s="463"/>
      <c r="H187" s="463"/>
      <c r="I187" s="463"/>
      <c r="J187" s="463"/>
      <c r="K187" s="463"/>
      <c r="L187" s="464"/>
      <c r="M187" s="444"/>
      <c r="N187" s="462"/>
      <c r="O187" s="444"/>
      <c r="P187" s="444"/>
      <c r="Q187" s="444"/>
      <c r="R187" s="444"/>
      <c r="S187" s="465"/>
      <c r="T187" s="444"/>
      <c r="U187" s="462"/>
      <c r="V187" s="444"/>
      <c r="W187" s="444"/>
      <c r="X187" s="444"/>
      <c r="Y187" s="444"/>
      <c r="Z187" s="444"/>
      <c r="AA187" s="444"/>
      <c r="AB187" s="444"/>
      <c r="AC187" s="444"/>
      <c r="AD187" s="444"/>
      <c r="AE187" s="444"/>
      <c r="AF187" s="465"/>
      <c r="AG187" s="465"/>
      <c r="AH187" s="465"/>
      <c r="AI187" s="465"/>
      <c r="AJ187" s="465"/>
      <c r="AK187" s="465"/>
      <c r="AL187" s="465"/>
      <c r="AM187" s="465"/>
      <c r="AN187" s="465"/>
      <c r="AO187" s="465"/>
      <c r="AP187" s="465"/>
      <c r="AQ187" s="465"/>
      <c r="AR187" s="465"/>
      <c r="AS187" s="459"/>
      <c r="AT187" s="459"/>
      <c r="AU187" s="459"/>
      <c r="AV187" s="459"/>
      <c r="AW187" s="459"/>
      <c r="AX187" s="459"/>
      <c r="AY187" s="459"/>
      <c r="AZ187" s="459"/>
      <c r="BA187" s="460"/>
      <c r="BB187" s="448"/>
      <c r="BC187" s="442"/>
      <c r="BD187" s="434"/>
      <c r="BE187" s="435"/>
      <c r="BF187" s="434"/>
      <c r="BG187" s="435"/>
      <c r="BH187" s="434"/>
      <c r="BI187" s="435"/>
      <c r="BJ187" s="435"/>
      <c r="BK187" s="435"/>
      <c r="BL187" s="435"/>
      <c r="BM187" s="435"/>
      <c r="BN187" s="435"/>
      <c r="BO187" s="435"/>
      <c r="BP187" s="435"/>
      <c r="BQ187" s="466"/>
      <c r="BR187" s="435"/>
      <c r="BS187" s="466"/>
      <c r="BT187" s="435"/>
      <c r="BU187" s="466"/>
      <c r="BV187" s="466"/>
      <c r="BW187" s="466"/>
      <c r="BX187" s="466"/>
      <c r="BY187" s="435"/>
      <c r="BZ187" s="435"/>
    </row>
    <row r="188" spans="1:141" ht="15.75" x14ac:dyDescent="0.2">
      <c r="A188" s="434"/>
      <c r="B188" s="434"/>
      <c r="C188" s="434"/>
      <c r="D188" s="434"/>
      <c r="E188" s="434"/>
      <c r="F188" s="434"/>
      <c r="G188" s="434"/>
      <c r="H188" s="434"/>
      <c r="I188" s="434"/>
      <c r="J188" s="434"/>
      <c r="K188" s="434"/>
      <c r="L188" s="443"/>
      <c r="M188" s="444"/>
      <c r="N188" s="439"/>
      <c r="O188" s="444"/>
      <c r="P188" s="444"/>
      <c r="Q188" s="444"/>
      <c r="R188" s="444"/>
      <c r="S188" s="444"/>
      <c r="T188" s="444"/>
      <c r="U188" s="439"/>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59"/>
      <c r="AT188" s="459"/>
      <c r="AU188" s="459"/>
      <c r="AV188" s="459"/>
      <c r="AW188" s="459"/>
      <c r="AX188" s="459"/>
      <c r="AY188" s="459"/>
      <c r="AZ188" s="459"/>
      <c r="BA188" s="460"/>
      <c r="BB188" s="448"/>
      <c r="BC188" s="442"/>
      <c r="BD188" s="434"/>
      <c r="BE188" s="435"/>
      <c r="BF188" s="434"/>
      <c r="BG188" s="435"/>
      <c r="BH188" s="434"/>
      <c r="BI188" s="435"/>
      <c r="BJ188" s="435"/>
      <c r="BK188" s="435"/>
      <c r="BL188" s="435"/>
      <c r="BM188" s="435"/>
      <c r="BN188" s="435"/>
      <c r="BO188" s="435"/>
      <c r="BP188" s="435"/>
      <c r="BQ188" s="435"/>
      <c r="BR188" s="435"/>
      <c r="BS188" s="435"/>
      <c r="BT188" s="435"/>
      <c r="BU188" s="435"/>
      <c r="BV188" s="435"/>
      <c r="BW188" s="435"/>
      <c r="BX188" s="435"/>
      <c r="BY188" s="435"/>
      <c r="BZ188" s="435"/>
    </row>
  </sheetData>
  <autoFilter ref="A8:EK186">
    <filterColumn colId="3">
      <filters>
        <filter val="Transit"/>
      </filters>
    </filterColumn>
    <filterColumn colId="4">
      <customFilters>
        <customFilter operator="notEqual" val=" "/>
      </customFilters>
    </filterColumn>
    <filterColumn colId="41">
      <customFilters>
        <customFilter val="**"/>
      </customFilters>
    </filterColumn>
    <sortState ref="A9:EK29">
      <sortCondition descending="1" ref="BQ8:BQ186"/>
    </sortState>
  </autoFilter>
  <mergeCells count="6">
    <mergeCell ref="E2:AT2"/>
    <mergeCell ref="A6:E6"/>
    <mergeCell ref="G6:AO6"/>
    <mergeCell ref="BU6:BZ6"/>
    <mergeCell ref="V7:AE7"/>
    <mergeCell ref="AF7:AR7"/>
  </mergeCells>
  <printOptions horizontalCentered="1"/>
  <pageMargins left="0.25" right="0.25" top="0.75" bottom="0.75" header="0.3" footer="0.3"/>
  <pageSetup paperSize="17" scale="5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ef604a7-ebc4-47af-96e9-7f1ad444f50a"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3ba52b94255d5b65dd9b0796e4debf14">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947cf384593d989ead16d1aead95d4fb"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5.xml><?xml version="1.0" encoding="utf-8"?>
<p:properties xmlns:p="http://schemas.microsoft.com/office/2006/metadata/properties" xmlns:xsi="http://www.w3.org/2001/XMLSchema-instance" xmlns:pc="http://schemas.microsoft.com/office/infopath/2007/PartnerControls">
  <documentManagement>
    <_dlc_DocId xmlns="16f00c2e-ac5c-418b-9f13-a0771dbd417d">CONNECT-498-47</_dlc_DocId>
    <_dlc_DocIdUrl xmlns="16f00c2e-ac5c-418b-9f13-a0771dbd417d">
      <Url>https://connect.ncdot.gov/projects/planning/_layouts/DocIdRedir.aspx?ID=CONNECT-498-47</Url>
      <Description>CONNECT-498-47</Description>
    </_dlc_DocIdUrl>
    <_dlc_DocIdPersistId xmlns="16f00c2e-ac5c-418b-9f13-a0771dbd417d">false</_dlc_DocIdPersistId>
    <Scores xmlns="7c0fc6b6-ee38-4a57-96ff-21e268a170ce">Final Scores</Scores>
    <order0 xmlns="7c0fc6b6-ee38-4a57-96ff-21e268a170ce">01</order0>
    <URL xmlns="http://schemas.microsoft.com/sharepoint/v3">
      <Url xsi:nil="true"/>
      <Description xsi:nil="true"/>
    </URL>
  </documentManagement>
</p:properties>
</file>

<file path=customXml/itemProps1.xml><?xml version="1.0" encoding="utf-8"?>
<ds:datastoreItem xmlns:ds="http://schemas.openxmlformats.org/officeDocument/2006/customXml" ds:itemID="{80349A19-4C08-4C65-8D88-74C93A46801F}"/>
</file>

<file path=customXml/itemProps2.xml><?xml version="1.0" encoding="utf-8"?>
<ds:datastoreItem xmlns:ds="http://schemas.openxmlformats.org/officeDocument/2006/customXml" ds:itemID="{3752EE0C-E33D-4866-BBF3-EA61DC9FE712}"/>
</file>

<file path=customXml/itemProps3.xml><?xml version="1.0" encoding="utf-8"?>
<ds:datastoreItem xmlns:ds="http://schemas.openxmlformats.org/officeDocument/2006/customXml" ds:itemID="{1063A417-C63A-4212-8000-DB3F72CBF1CA}"/>
</file>

<file path=customXml/itemProps4.xml><?xml version="1.0" encoding="utf-8"?>
<ds:datastoreItem xmlns:ds="http://schemas.openxmlformats.org/officeDocument/2006/customXml" ds:itemID="{6C0D7205-033A-4B43-94CE-7D3720D9329C}"/>
</file>

<file path=customXml/itemProps5.xml><?xml version="1.0" encoding="utf-8"?>
<ds:datastoreItem xmlns:ds="http://schemas.openxmlformats.org/officeDocument/2006/customXml" ds:itemID="{AF71A594-4A26-496D-A10B-C72FD4E4C2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Regional Impact-Highways</vt:lpstr>
      <vt:lpstr>Regional Impact-Transit</vt:lpstr>
      <vt:lpstr>Division Needs-Highways</vt:lpstr>
      <vt:lpstr>Division Needs-Aviation</vt:lpstr>
      <vt:lpstr>Division Needs-Bike and Ped</vt:lpstr>
      <vt:lpstr>Division Needs-Ferry</vt:lpstr>
      <vt:lpstr>Division Needs-Transit</vt:lpstr>
      <vt:lpstr>'Division Needs-Aviation'!Print_Area</vt:lpstr>
      <vt:lpstr>'Division Needs-Bike and Ped'!Print_Area</vt:lpstr>
      <vt:lpstr>'Division Needs-Ferry'!Print_Area</vt:lpstr>
      <vt:lpstr>'Division Needs-Highways'!Print_Area</vt:lpstr>
      <vt:lpstr>'Division Needs-Transit'!Print_Area</vt:lpstr>
      <vt:lpstr>'Regional Impact-Highways'!Print_Area</vt:lpstr>
      <vt:lpstr>'Regional Impact-Transit'!Print_Area</vt:lpstr>
      <vt:lpstr>'Division Needs-Aviation'!Print_Titles</vt:lpstr>
      <vt:lpstr>'Division Needs-Bike and Ped'!Print_Titles</vt:lpstr>
      <vt:lpstr>'Division Needs-Ferry'!Print_Titles</vt:lpstr>
      <vt:lpstr>'Division Needs-Highways'!Print_Titles</vt:lpstr>
      <vt:lpstr>'Division Needs-Transit'!Print_Titles</vt:lpstr>
      <vt:lpstr>'Regional Impact-Highways'!Print_Titles</vt:lpstr>
      <vt:lpstr>'Regional Impact-Transit'!Print_Titles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2014-06-20T18:52:21Z</cp:lastPrinted>
  <dcterms:created xsi:type="dcterms:W3CDTF">2014-05-07T12:55:28Z</dcterms:created>
  <dcterms:modified xsi:type="dcterms:W3CDTF">2014-09-11T15:51:10Z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1200</vt:r8>
  </property>
  <property fmtid="{D5CDD505-2E9C-101B-9397-08002B2CF9AE}" pid="3" name="_dlc_DocIdItemGuid">
    <vt:lpwstr>4d8bbaa0-7018-4f0a-8c03-5f378151c569</vt:lpwstr>
  </property>
  <property fmtid="{D5CDD505-2E9C-101B-9397-08002B2CF9AE}" pid="4" name="ContentTypeId">
    <vt:lpwstr>0x010100B5BABCA67EDE7045AB4C3D83F197EF35</vt:lpwstr>
  </property>
  <property fmtid="{D5CDD505-2E9C-101B-9397-08002B2CF9AE}" pid="5" name="order0">
    <vt:lpwstr>01</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y fmtid="{D5CDD505-2E9C-101B-9397-08002B2CF9AE}" pid="9" name="Scores">
    <vt:lpwstr>Divisions</vt:lpwstr>
  </property>
  <property fmtid="{D5CDD505-2E9C-101B-9397-08002B2CF9AE}" pid="10" name="_SourceUrl">
    <vt:lpwstr/>
  </property>
  <property fmtid="{D5CDD505-2E9C-101B-9397-08002B2CF9AE}" pid="11" name="_SharedFileIndex">
    <vt:lpwstr/>
  </property>
</Properties>
</file>